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EA52FF5B-6453-477A-B494-DF3BE38190BB}" xr6:coauthVersionLast="47" xr6:coauthVersionMax="47" xr10:uidLastSave="{00000000-0000-0000-0000-000000000000}"/>
  <bookViews>
    <workbookView xWindow="3855" yWindow="-120" windowWidth="25065" windowHeight="16440" tabRatio="829" firstSheet="1" activeTab="12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9" r:id="rId22"/>
    <sheet name="Hun Demand" sheetId="250" r:id="rId23"/>
    <sheet name="Supp Consol" sheetId="251" r:id="rId24"/>
    <sheet name="Supplier Data" sheetId="252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01'!$A$1:$N$94</definedName>
    <definedName name="_xlnm._FilterDatabase" localSheetId="26" hidden="1">Workbook!$C$1:$C$14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83" l="1"/>
  <c r="E25" i="183" s="1"/>
  <c r="H3" i="215"/>
  <c r="I3" i="215" s="1"/>
  <c r="H4" i="215"/>
  <c r="I4" i="215"/>
  <c r="H5" i="215"/>
  <c r="I5" i="215" s="1"/>
  <c r="H6" i="215"/>
  <c r="I6" i="215"/>
  <c r="H7" i="215"/>
  <c r="I7" i="215" s="1"/>
  <c r="H8" i="215"/>
  <c r="I8" i="215"/>
  <c r="H9" i="215"/>
  <c r="I9" i="215" s="1"/>
  <c r="H10" i="215"/>
  <c r="I10" i="215"/>
  <c r="H11" i="215"/>
  <c r="I11" i="215" s="1"/>
  <c r="H12" i="215"/>
  <c r="I12" i="215"/>
  <c r="H13" i="215"/>
  <c r="I13" i="215" s="1"/>
  <c r="H14" i="215"/>
  <c r="I14" i="215"/>
  <c r="I2" i="215"/>
  <c r="H2" i="215"/>
  <c r="E24" i="183"/>
  <c r="E22" i="183"/>
  <c r="E21" i="183"/>
  <c r="I4" i="183" l="1" a="1"/>
  <c r="I4" i="183" s="1"/>
  <c r="J847" i="215"/>
  <c r="J848" i="215"/>
  <c r="I7" i="182"/>
  <c r="I10" i="182"/>
  <c r="I5" i="182"/>
  <c r="I2" i="182"/>
  <c r="I9" i="182"/>
  <c r="I11" i="182"/>
  <c r="I13" i="182"/>
  <c r="I4" i="182"/>
  <c r="I6" i="182"/>
  <c r="I14" i="182"/>
  <c r="I8" i="182"/>
  <c r="I12" i="182"/>
  <c r="E7" i="182"/>
  <c r="E10" i="182"/>
  <c r="E5" i="182"/>
  <c r="E2" i="182"/>
  <c r="E9" i="182"/>
  <c r="E11" i="182"/>
  <c r="E13" i="182"/>
  <c r="E4" i="182"/>
  <c r="E6" i="182"/>
  <c r="E14" i="182"/>
  <c r="E8" i="182"/>
  <c r="E12" i="182"/>
  <c r="D7" i="182"/>
  <c r="D10" i="182"/>
  <c r="D5" i="182"/>
  <c r="D2" i="182"/>
  <c r="D9" i="182"/>
  <c r="D11" i="182"/>
  <c r="D13" i="182"/>
  <c r="D4" i="182"/>
  <c r="D6" i="182"/>
  <c r="D14" i="182"/>
  <c r="D8" i="182"/>
  <c r="D12" i="182"/>
  <c r="B7" i="182"/>
  <c r="B10" i="182"/>
  <c r="B5" i="182"/>
  <c r="B2" i="182"/>
  <c r="B9" i="182"/>
  <c r="B11" i="182"/>
  <c r="B13" i="182"/>
  <c r="B4" i="182"/>
  <c r="B6" i="182"/>
  <c r="B14" i="182"/>
  <c r="B8" i="182"/>
  <c r="B12" i="182"/>
  <c r="A7" i="182"/>
  <c r="S7" i="182" s="1"/>
  <c r="A10" i="182"/>
  <c r="S10" i="182" s="1"/>
  <c r="A5" i="182"/>
  <c r="S5" i="182" s="1"/>
  <c r="A2" i="182"/>
  <c r="S2" i="182" s="1"/>
  <c r="A9" i="182"/>
  <c r="A11" i="182"/>
  <c r="S11" i="182" s="1"/>
  <c r="A13" i="182"/>
  <c r="S13" i="182" s="1"/>
  <c r="A4" i="182"/>
  <c r="A6" i="182"/>
  <c r="S6" i="182" s="1"/>
  <c r="A14" i="182"/>
  <c r="A8" i="182"/>
  <c r="A12" i="182"/>
  <c r="L3" i="182"/>
  <c r="I3" i="182"/>
  <c r="P3" i="182" s="1"/>
  <c r="E3" i="182"/>
  <c r="D3" i="182"/>
  <c r="B3" i="182"/>
  <c r="A3" i="182"/>
  <c r="S3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G2" i="182" l="1"/>
  <c r="H2" i="182"/>
  <c r="F2" i="182" s="1"/>
  <c r="J12" i="182"/>
  <c r="J4" i="182"/>
  <c r="J2" i="182"/>
  <c r="K12" i="182"/>
  <c r="H12" i="182" s="1"/>
  <c r="F12" i="182" s="1"/>
  <c r="G12" i="182" s="1"/>
  <c r="K4" i="182"/>
  <c r="H4" i="182" s="1"/>
  <c r="F4" i="182" s="1"/>
  <c r="G4" i="182" s="1"/>
  <c r="K2" i="182"/>
  <c r="L12" i="182"/>
  <c r="L4" i="182"/>
  <c r="L2" i="182"/>
  <c r="M12" i="182"/>
  <c r="N12" i="182" s="1"/>
  <c r="M4" i="182"/>
  <c r="M2" i="182"/>
  <c r="N4" i="182"/>
  <c r="N2" i="182"/>
  <c r="O12" i="182"/>
  <c r="O4" i="182"/>
  <c r="O2" i="182"/>
  <c r="P12" i="182"/>
  <c r="P4" i="182"/>
  <c r="P2" i="182"/>
  <c r="Q12" i="182"/>
  <c r="Q4" i="182"/>
  <c r="Q2" i="182"/>
  <c r="R12" i="182"/>
  <c r="R4" i="182"/>
  <c r="S4" i="182" s="1"/>
  <c r="R2" i="182"/>
  <c r="S12" i="182"/>
  <c r="H5" i="182"/>
  <c r="F5" i="182" s="1"/>
  <c r="J8" i="182"/>
  <c r="J13" i="182"/>
  <c r="J5" i="182"/>
  <c r="K8" i="182"/>
  <c r="H8" i="182" s="1"/>
  <c r="F8" i="182" s="1"/>
  <c r="G8" i="182" s="1"/>
  <c r="K13" i="182"/>
  <c r="H13" i="182" s="1"/>
  <c r="F13" i="182" s="1"/>
  <c r="G13" i="182" s="1"/>
  <c r="K5" i="182"/>
  <c r="L8" i="182"/>
  <c r="L13" i="182"/>
  <c r="L5" i="182"/>
  <c r="M8" i="182"/>
  <c r="M13" i="182"/>
  <c r="M5" i="182"/>
  <c r="N5" i="182" s="1"/>
  <c r="N8" i="182"/>
  <c r="N13" i="182"/>
  <c r="O8" i="182"/>
  <c r="O13" i="182"/>
  <c r="O5" i="182"/>
  <c r="P8" i="182"/>
  <c r="P13" i="182"/>
  <c r="P5" i="182"/>
  <c r="Q8" i="182"/>
  <c r="Q13" i="182"/>
  <c r="Q5" i="182"/>
  <c r="R8" i="182"/>
  <c r="R13" i="182"/>
  <c r="R5" i="182"/>
  <c r="S8" i="182"/>
  <c r="M3" i="182"/>
  <c r="Q3" i="182"/>
  <c r="J3" i="182"/>
  <c r="N3" i="182"/>
  <c r="R3" i="182"/>
  <c r="J14" i="182"/>
  <c r="J11" i="182"/>
  <c r="J10" i="182"/>
  <c r="K14" i="182"/>
  <c r="H14" i="182" s="1"/>
  <c r="F14" i="182" s="1"/>
  <c r="G14" i="182" s="1"/>
  <c r="K11" i="182"/>
  <c r="H11" i="182" s="1"/>
  <c r="F11" i="182" s="1"/>
  <c r="G11" i="182" s="1"/>
  <c r="K10" i="182"/>
  <c r="H10" i="182" s="1"/>
  <c r="F10" i="182" s="1"/>
  <c r="G10" i="182" s="1"/>
  <c r="L14" i="182"/>
  <c r="L11" i="182"/>
  <c r="L10" i="182"/>
  <c r="M14" i="182"/>
  <c r="M11" i="182"/>
  <c r="M10" i="182"/>
  <c r="N14" i="182"/>
  <c r="N11" i="182"/>
  <c r="N10" i="182"/>
  <c r="O14" i="182"/>
  <c r="O11" i="182"/>
  <c r="O10" i="182"/>
  <c r="P14" i="182"/>
  <c r="P11" i="182"/>
  <c r="P10" i="182"/>
  <c r="Q14" i="182"/>
  <c r="Q11" i="182"/>
  <c r="Q10" i="182"/>
  <c r="R14" i="182"/>
  <c r="R11" i="182"/>
  <c r="R10" i="182"/>
  <c r="S14" i="182"/>
  <c r="K3" i="182"/>
  <c r="H3" i="182" s="1"/>
  <c r="F3" i="182" s="1"/>
  <c r="G3" i="182" s="1"/>
  <c r="O3" i="182"/>
  <c r="J6" i="182"/>
  <c r="J9" i="182"/>
  <c r="J7" i="182"/>
  <c r="K6" i="182"/>
  <c r="K9" i="182"/>
  <c r="H9" i="182" s="1"/>
  <c r="F9" i="182" s="1"/>
  <c r="G9" i="182" s="1"/>
  <c r="K7" i="182"/>
  <c r="H7" i="182" s="1"/>
  <c r="F7" i="182" s="1"/>
  <c r="G7" i="182" s="1"/>
  <c r="L6" i="182"/>
  <c r="L9" i="182"/>
  <c r="L7" i="182"/>
  <c r="M6" i="182"/>
  <c r="M9" i="182"/>
  <c r="M7" i="182"/>
  <c r="N6" i="182"/>
  <c r="N9" i="182"/>
  <c r="N7" i="182"/>
  <c r="O6" i="182"/>
  <c r="O9" i="182"/>
  <c r="O7" i="182"/>
  <c r="P6" i="182"/>
  <c r="P9" i="182"/>
  <c r="P7" i="182"/>
  <c r="Q6" i="182"/>
  <c r="Q9" i="182"/>
  <c r="Q7" i="182"/>
  <c r="R6" i="182"/>
  <c r="R9" i="182"/>
  <c r="S9" i="182" s="1"/>
  <c r="R7" i="182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K2" i="1"/>
  <c r="AJ2" i="1"/>
  <c r="AI2" i="1"/>
  <c r="AH2" i="1"/>
  <c r="AG2" i="1"/>
  <c r="AF2" i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D38" i="191" l="1"/>
  <c r="G5" i="182"/>
  <c r="H6" i="182"/>
  <c r="F6" i="182" s="1"/>
  <c r="G6" i="182" s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AX2" i="1"/>
  <c r="AZ1377" i="1" s="1"/>
  <c r="X2" i="1"/>
  <c r="AC2" i="1"/>
  <c r="AY2" i="1"/>
  <c r="AW2" i="1"/>
  <c r="BE1209" i="1" s="1"/>
  <c r="AA2" i="1"/>
  <c r="U2" i="1"/>
  <c r="V2" i="1" s="1"/>
  <c r="W2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AA136" i="1"/>
  <c r="Z136" i="1"/>
  <c r="AA132" i="1"/>
  <c r="Z132" i="1"/>
  <c r="AA128" i="1"/>
  <c r="Z128" i="1"/>
  <c r="AA124" i="1"/>
  <c r="Z124" i="1"/>
  <c r="V124" i="1" s="1"/>
  <c r="W124" i="1" s="1"/>
  <c r="AA120" i="1"/>
  <c r="Z120" i="1"/>
  <c r="AA116" i="1"/>
  <c r="Z116" i="1"/>
  <c r="S116" i="1" s="1"/>
  <c r="AA112" i="1"/>
  <c r="Z112" i="1"/>
  <c r="AA108" i="1"/>
  <c r="Z108" i="1"/>
  <c r="S108" i="1" s="1"/>
  <c r="AA104" i="1"/>
  <c r="Z104" i="1"/>
  <c r="AA100" i="1"/>
  <c r="Z100" i="1"/>
  <c r="AA96" i="1"/>
  <c r="Z96" i="1"/>
  <c r="AA92" i="1"/>
  <c r="Z92" i="1"/>
  <c r="S92" i="1" s="1"/>
  <c r="AA88" i="1"/>
  <c r="Z88" i="1"/>
  <c r="AA84" i="1"/>
  <c r="Z84" i="1"/>
  <c r="S84" i="1" s="1"/>
  <c r="AA80" i="1"/>
  <c r="Z80" i="1"/>
  <c r="AA76" i="1"/>
  <c r="Z76" i="1"/>
  <c r="V76" i="1" s="1"/>
  <c r="W76" i="1" s="1"/>
  <c r="AA72" i="1"/>
  <c r="Z72" i="1"/>
  <c r="AA68" i="1"/>
  <c r="Z68" i="1"/>
  <c r="S68" i="1" s="1"/>
  <c r="AA64" i="1"/>
  <c r="Z64" i="1"/>
  <c r="AA60" i="1"/>
  <c r="Z60" i="1"/>
  <c r="V60" i="1" s="1"/>
  <c r="W60" i="1" s="1"/>
  <c r="AA56" i="1"/>
  <c r="Z56" i="1"/>
  <c r="AA52" i="1"/>
  <c r="Z52" i="1"/>
  <c r="S52" i="1" s="1"/>
  <c r="AA48" i="1"/>
  <c r="Z48" i="1"/>
  <c r="AA44" i="1"/>
  <c r="Z44" i="1"/>
  <c r="V44" i="1" s="1"/>
  <c r="W44" i="1" s="1"/>
  <c r="AA40" i="1"/>
  <c r="Z40" i="1"/>
  <c r="AA36" i="1"/>
  <c r="Z36" i="1"/>
  <c r="AA32" i="1"/>
  <c r="Z32" i="1"/>
  <c r="AA28" i="1"/>
  <c r="Z28" i="1"/>
  <c r="V28" i="1" s="1"/>
  <c r="W28" i="1" s="1"/>
  <c r="AA24" i="1"/>
  <c r="Z24" i="1"/>
  <c r="AA20" i="1"/>
  <c r="Z20" i="1"/>
  <c r="S20" i="1" s="1"/>
  <c r="AA16" i="1"/>
  <c r="Z16" i="1"/>
  <c r="AA12" i="1"/>
  <c r="Z12" i="1"/>
  <c r="V12" i="1" s="1"/>
  <c r="W12" i="1" s="1"/>
  <c r="AA8" i="1"/>
  <c r="Z8" i="1"/>
  <c r="AA4" i="1"/>
  <c r="Z4" i="1"/>
  <c r="S4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AA1746" i="1"/>
  <c r="Z1746" i="1"/>
  <c r="AA1742" i="1"/>
  <c r="Z1742" i="1"/>
  <c r="S1742" i="1" s="1"/>
  <c r="AA1738" i="1"/>
  <c r="Z1738" i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AA998" i="1"/>
  <c r="Z998" i="1"/>
  <c r="S998" i="1" s="1"/>
  <c r="AA994" i="1"/>
  <c r="Z994" i="1"/>
  <c r="S994" i="1" s="1"/>
  <c r="AA990" i="1"/>
  <c r="Z990" i="1"/>
  <c r="S990" i="1" s="1"/>
  <c r="AA986" i="1"/>
  <c r="Z986" i="1"/>
  <c r="AA982" i="1"/>
  <c r="Z982" i="1"/>
  <c r="S982" i="1" s="1"/>
  <c r="AA978" i="1"/>
  <c r="Z978" i="1"/>
  <c r="S978" i="1" s="1"/>
  <c r="AA974" i="1"/>
  <c r="Z974" i="1"/>
  <c r="S974" i="1" s="1"/>
  <c r="AA970" i="1"/>
  <c r="Z970" i="1"/>
  <c r="AA966" i="1"/>
  <c r="Z966" i="1"/>
  <c r="S966" i="1" s="1"/>
  <c r="AA962" i="1"/>
  <c r="Z962" i="1"/>
  <c r="S962" i="1" s="1"/>
  <c r="AA958" i="1"/>
  <c r="Z958" i="1"/>
  <c r="S958" i="1" s="1"/>
  <c r="AA954" i="1"/>
  <c r="Z954" i="1"/>
  <c r="AA950" i="1"/>
  <c r="Z950" i="1"/>
  <c r="S950" i="1" s="1"/>
  <c r="AA946" i="1"/>
  <c r="Z946" i="1"/>
  <c r="S946" i="1" s="1"/>
  <c r="AA942" i="1"/>
  <c r="Z942" i="1"/>
  <c r="S942" i="1" s="1"/>
  <c r="AA938" i="1"/>
  <c r="Z938" i="1"/>
  <c r="AA934" i="1"/>
  <c r="Z934" i="1"/>
  <c r="S934" i="1" s="1"/>
  <c r="AA930" i="1"/>
  <c r="Z930" i="1"/>
  <c r="S930" i="1" s="1"/>
  <c r="AA926" i="1"/>
  <c r="Z926" i="1"/>
  <c r="S926" i="1" s="1"/>
  <c r="AA922" i="1"/>
  <c r="Z922" i="1"/>
  <c r="AA918" i="1"/>
  <c r="Z918" i="1"/>
  <c r="S918" i="1" s="1"/>
  <c r="AA914" i="1"/>
  <c r="Z914" i="1"/>
  <c r="S914" i="1" s="1"/>
  <c r="AA910" i="1"/>
  <c r="Z910" i="1"/>
  <c r="S910" i="1" s="1"/>
  <c r="AA906" i="1"/>
  <c r="Z906" i="1"/>
  <c r="AA902" i="1"/>
  <c r="Z902" i="1"/>
  <c r="S902" i="1" s="1"/>
  <c r="AA898" i="1"/>
  <c r="Z898" i="1"/>
  <c r="S898" i="1" s="1"/>
  <c r="AA894" i="1"/>
  <c r="Z894" i="1"/>
  <c r="S894" i="1" s="1"/>
  <c r="AA890" i="1"/>
  <c r="Z890" i="1"/>
  <c r="AA886" i="1"/>
  <c r="Z886" i="1"/>
  <c r="S886" i="1" s="1"/>
  <c r="AA882" i="1"/>
  <c r="Z882" i="1"/>
  <c r="S882" i="1" s="1"/>
  <c r="AA878" i="1"/>
  <c r="Z878" i="1"/>
  <c r="S878" i="1" s="1"/>
  <c r="AA874" i="1"/>
  <c r="Z874" i="1"/>
  <c r="AA870" i="1"/>
  <c r="Z870" i="1"/>
  <c r="S870" i="1" s="1"/>
  <c r="AA866" i="1"/>
  <c r="Z866" i="1"/>
  <c r="S866" i="1" s="1"/>
  <c r="AA862" i="1"/>
  <c r="Z862" i="1"/>
  <c r="S862" i="1" s="1"/>
  <c r="AA858" i="1"/>
  <c r="Z858" i="1"/>
  <c r="AA854" i="1"/>
  <c r="Z854" i="1"/>
  <c r="S854" i="1" s="1"/>
  <c r="AA850" i="1"/>
  <c r="Z850" i="1"/>
  <c r="S850" i="1" s="1"/>
  <c r="AA846" i="1"/>
  <c r="Z846" i="1"/>
  <c r="S846" i="1" s="1"/>
  <c r="AA842" i="1"/>
  <c r="Z842" i="1"/>
  <c r="AA838" i="1"/>
  <c r="Z838" i="1"/>
  <c r="S838" i="1" s="1"/>
  <c r="AA834" i="1"/>
  <c r="Z834" i="1"/>
  <c r="S834" i="1" s="1"/>
  <c r="AA830" i="1"/>
  <c r="Z830" i="1"/>
  <c r="S830" i="1" s="1"/>
  <c r="AA826" i="1"/>
  <c r="Z826" i="1"/>
  <c r="AA822" i="1"/>
  <c r="Z822" i="1"/>
  <c r="V822" i="1" s="1"/>
  <c r="W822" i="1" s="1"/>
  <c r="AA818" i="1"/>
  <c r="Z818" i="1"/>
  <c r="S818" i="1" s="1"/>
  <c r="AA814" i="1"/>
  <c r="Z814" i="1"/>
  <c r="Y814" i="1" s="1"/>
  <c r="AU814" i="1" s="1"/>
  <c r="AA810" i="1"/>
  <c r="Z810" i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AA774" i="1"/>
  <c r="Z774" i="1"/>
  <c r="S774" i="1" s="1"/>
  <c r="AA770" i="1"/>
  <c r="Z770" i="1"/>
  <c r="S770" i="1" s="1"/>
  <c r="AA766" i="1"/>
  <c r="Z766" i="1"/>
  <c r="S766" i="1" s="1"/>
  <c r="AA762" i="1"/>
  <c r="Z762" i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AA726" i="1"/>
  <c r="Z726" i="1"/>
  <c r="V726" i="1" s="1"/>
  <c r="W726" i="1" s="1"/>
  <c r="AA722" i="1"/>
  <c r="Z722" i="1"/>
  <c r="S722" i="1" s="1"/>
  <c r="AA718" i="1"/>
  <c r="Z718" i="1"/>
  <c r="Y718" i="1" s="1"/>
  <c r="AU718" i="1" s="1"/>
  <c r="AA714" i="1"/>
  <c r="Z714" i="1"/>
  <c r="AA710" i="1"/>
  <c r="Z710" i="1"/>
  <c r="S710" i="1" s="1"/>
  <c r="AA706" i="1"/>
  <c r="Z706" i="1"/>
  <c r="S706" i="1" s="1"/>
  <c r="AA702" i="1"/>
  <c r="Z702" i="1"/>
  <c r="S702" i="1" s="1"/>
  <c r="AA698" i="1"/>
  <c r="Z698" i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AA678" i="1"/>
  <c r="Z678" i="1"/>
  <c r="V678" i="1" s="1"/>
  <c r="AA674" i="1"/>
  <c r="Z674" i="1"/>
  <c r="S674" i="1" s="1"/>
  <c r="AA670" i="1"/>
  <c r="Z670" i="1"/>
  <c r="S670" i="1" s="1"/>
  <c r="AA666" i="1"/>
  <c r="Z666" i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Y590" i="1" s="1"/>
  <c r="AU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Y462" i="1" s="1"/>
  <c r="AU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Y206" i="1" s="1"/>
  <c r="AU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0" i="1"/>
  <c r="AU140" i="1" s="1"/>
  <c r="Y132" i="1"/>
  <c r="AU132" i="1" s="1"/>
  <c r="Y124" i="1"/>
  <c r="AU124" i="1" s="1"/>
  <c r="Y116" i="1"/>
  <c r="AU116" i="1" s="1"/>
  <c r="Y108" i="1"/>
  <c r="AU108" i="1" s="1"/>
  <c r="Y100" i="1"/>
  <c r="AU100" i="1" s="1"/>
  <c r="Y92" i="1"/>
  <c r="AU92" i="1" s="1"/>
  <c r="Y84" i="1"/>
  <c r="AU84" i="1" s="1"/>
  <c r="Y76" i="1"/>
  <c r="AU76" i="1" s="1"/>
  <c r="Y68" i="1"/>
  <c r="AU68" i="1" s="1"/>
  <c r="Y60" i="1"/>
  <c r="AU60" i="1" s="1"/>
  <c r="Y52" i="1"/>
  <c r="AU52" i="1" s="1"/>
  <c r="Y44" i="1"/>
  <c r="AU44" i="1" s="1"/>
  <c r="Y36" i="1"/>
  <c r="AU36" i="1" s="1"/>
  <c r="Y28" i="1"/>
  <c r="AU28" i="1" s="1"/>
  <c r="Y20" i="1"/>
  <c r="AU20" i="1" s="1"/>
  <c r="Y12" i="1"/>
  <c r="AU12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AA1257" i="1"/>
  <c r="Z1257" i="1"/>
  <c r="V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AA1049" i="1"/>
  <c r="Z1049" i="1"/>
  <c r="V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AA9" i="1"/>
  <c r="Z9" i="1"/>
  <c r="Y9" i="1" s="1"/>
  <c r="AU9" i="1" s="1"/>
  <c r="AA5" i="1"/>
  <c r="Z5" i="1"/>
  <c r="V5" i="1" s="1"/>
  <c r="Y1734" i="1"/>
  <c r="AU1734" i="1" s="1"/>
  <c r="Y1718" i="1"/>
  <c r="AU1718" i="1" s="1"/>
  <c r="Y1714" i="1"/>
  <c r="AU1714" i="1" s="1"/>
  <c r="Y1710" i="1"/>
  <c r="AU1710" i="1" s="1"/>
  <c r="Y1694" i="1"/>
  <c r="AU1694" i="1" s="1"/>
  <c r="Y1682" i="1"/>
  <c r="AU1682" i="1" s="1"/>
  <c r="Y1670" i="1"/>
  <c r="AU1670" i="1" s="1"/>
  <c r="Y1654" i="1"/>
  <c r="AU1654" i="1" s="1"/>
  <c r="Y1650" i="1"/>
  <c r="AU1650" i="1" s="1"/>
  <c r="Y1646" i="1"/>
  <c r="AU1646" i="1" s="1"/>
  <c r="Y1630" i="1"/>
  <c r="AU1630" i="1" s="1"/>
  <c r="Y1618" i="1"/>
  <c r="AU1618" i="1" s="1"/>
  <c r="Y1614" i="1"/>
  <c r="AU1614" i="1" s="1"/>
  <c r="Y1598" i="1"/>
  <c r="AU1598" i="1" s="1"/>
  <c r="Y1586" i="1"/>
  <c r="AU1586" i="1" s="1"/>
  <c r="Y1574" i="1"/>
  <c r="AU1574" i="1" s="1"/>
  <c r="Y1554" i="1"/>
  <c r="AU1554" i="1" s="1"/>
  <c r="Y1522" i="1"/>
  <c r="AU1522" i="1" s="1"/>
  <c r="Y1490" i="1"/>
  <c r="AU1490" i="1" s="1"/>
  <c r="Y1446" i="1"/>
  <c r="AU1446" i="1" s="1"/>
  <c r="Y1426" i="1"/>
  <c r="AU1426" i="1" s="1"/>
  <c r="Y1406" i="1"/>
  <c r="AU1406" i="1" s="1"/>
  <c r="Y1350" i="1"/>
  <c r="AU1350" i="1" s="1"/>
  <c r="Y1278" i="1"/>
  <c r="AU1278" i="1" s="1"/>
  <c r="Y1234" i="1"/>
  <c r="AU1234" i="1" s="1"/>
  <c r="Y1190" i="1"/>
  <c r="AU1190" i="1" s="1"/>
  <c r="Y1106" i="1"/>
  <c r="AU1106" i="1" s="1"/>
  <c r="Y1022" i="1"/>
  <c r="AU1022" i="1" s="1"/>
  <c r="Y934" i="1"/>
  <c r="AU934" i="1" s="1"/>
  <c r="Y850" i="1"/>
  <c r="AU850" i="1" s="1"/>
  <c r="Y766" i="1"/>
  <c r="AU766" i="1" s="1"/>
  <c r="Y674" i="1"/>
  <c r="AU674" i="1" s="1"/>
  <c r="Y546" i="1"/>
  <c r="AU546" i="1" s="1"/>
  <c r="Y418" i="1"/>
  <c r="AU418" i="1" s="1"/>
  <c r="Y290" i="1"/>
  <c r="AU290" i="1" s="1"/>
  <c r="Y162" i="1"/>
  <c r="AU162" i="1" s="1"/>
  <c r="Y34" i="1"/>
  <c r="AU34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47" i="1"/>
  <c r="AU47" i="1" s="1"/>
  <c r="Y39" i="1"/>
  <c r="AU39" i="1" s="1"/>
  <c r="Y31" i="1"/>
  <c r="AU31" i="1" s="1"/>
  <c r="Y23" i="1"/>
  <c r="AU23" i="1" s="1"/>
  <c r="Y15" i="1"/>
  <c r="AU15" i="1" s="1"/>
  <c r="Y7" i="1"/>
  <c r="AU7" i="1" s="1"/>
  <c r="BA1729" i="1"/>
  <c r="BA1713" i="1"/>
  <c r="BA1709" i="1"/>
  <c r="BA1705" i="1"/>
  <c r="BA1701" i="1"/>
  <c r="BA1693" i="1"/>
  <c r="BA1689" i="1"/>
  <c r="BA1681" i="1"/>
  <c r="BA1673" i="1"/>
  <c r="BA1665" i="1"/>
  <c r="BA1661" i="1"/>
  <c r="BA1657" i="1"/>
  <c r="BA1653" i="1"/>
  <c r="BA1649" i="1"/>
  <c r="BA1645" i="1"/>
  <c r="BA1637" i="1"/>
  <c r="BA1629" i="1"/>
  <c r="BA1617" i="1"/>
  <c r="BA1601" i="1"/>
  <c r="BA1597" i="1"/>
  <c r="BA1593" i="1"/>
  <c r="AZ1593" i="1"/>
  <c r="BA1589" i="1"/>
  <c r="BA1585" i="1"/>
  <c r="BA1577" i="1"/>
  <c r="AZ1577" i="1"/>
  <c r="BA1561" i="1"/>
  <c r="BA1557" i="1"/>
  <c r="BA1553" i="1"/>
  <c r="BA1545" i="1"/>
  <c r="BA1541" i="1"/>
  <c r="BA1521" i="1"/>
  <c r="BA1517" i="1"/>
  <c r="BA1513" i="1"/>
  <c r="BA1509" i="1"/>
  <c r="BA1505" i="1"/>
  <c r="BA1493" i="1"/>
  <c r="BA1477" i="1"/>
  <c r="BA1473" i="1"/>
  <c r="BA1465" i="1"/>
  <c r="BA1461" i="1"/>
  <c r="BA1449" i="1"/>
  <c r="BA1413" i="1"/>
  <c r="AZ1413" i="1"/>
  <c r="BA1409" i="1"/>
  <c r="BA1401" i="1"/>
  <c r="BA1397" i="1"/>
  <c r="BA1385" i="1"/>
  <c r="BA1381" i="1"/>
  <c r="BA1377" i="1"/>
  <c r="BA1369" i="1"/>
  <c r="BA1365" i="1"/>
  <c r="BA1361" i="1"/>
  <c r="BA1353" i="1"/>
  <c r="BA1345" i="1"/>
  <c r="BA1341" i="1"/>
  <c r="BA1337" i="1"/>
  <c r="BA1321" i="1"/>
  <c r="BA1317" i="1"/>
  <c r="BA1313" i="1"/>
  <c r="BA1305" i="1"/>
  <c r="BA1297" i="1"/>
  <c r="BA1293" i="1"/>
  <c r="BA1289" i="1"/>
  <c r="BA1285" i="1"/>
  <c r="BA1273" i="1"/>
  <c r="BA1257" i="1"/>
  <c r="BA1225" i="1"/>
  <c r="BA1221" i="1"/>
  <c r="BA1205" i="1"/>
  <c r="BA1181" i="1"/>
  <c r="BA1177" i="1"/>
  <c r="BA1173" i="1"/>
  <c r="BA1157" i="1"/>
  <c r="BA1153" i="1"/>
  <c r="BA1149" i="1"/>
  <c r="BA1141" i="1"/>
  <c r="BA1129" i="1"/>
  <c r="BA1125" i="1"/>
  <c r="BA1109" i="1"/>
  <c r="BA1101" i="1"/>
  <c r="BA1089" i="1"/>
  <c r="BA1061" i="1"/>
  <c r="BA1049" i="1"/>
  <c r="AZ1049" i="1"/>
  <c r="BA1045" i="1"/>
  <c r="BA1041" i="1"/>
  <c r="BA1033" i="1"/>
  <c r="BA1013" i="1"/>
  <c r="BA1005" i="1"/>
  <c r="BA997" i="1"/>
  <c r="BA973" i="1"/>
  <c r="BA965" i="1"/>
  <c r="BA893" i="1"/>
  <c r="BA889" i="1"/>
  <c r="BA877" i="1"/>
  <c r="BA861" i="1"/>
  <c r="BA829" i="1"/>
  <c r="BA825" i="1"/>
  <c r="BA817" i="1"/>
  <c r="BA685" i="1"/>
  <c r="BA681" i="1"/>
  <c r="BA633" i="1"/>
  <c r="BA629" i="1"/>
  <c r="BA625" i="1"/>
  <c r="BA621" i="1"/>
  <c r="BA617" i="1"/>
  <c r="BA613" i="1"/>
  <c r="BA609" i="1"/>
  <c r="BA605" i="1"/>
  <c r="BA601" i="1"/>
  <c r="BA597" i="1"/>
  <c r="BA593" i="1"/>
  <c r="BA589" i="1"/>
  <c r="BA585" i="1"/>
  <c r="BA581" i="1"/>
  <c r="BA577" i="1"/>
  <c r="BA573" i="1"/>
  <c r="BA565" i="1"/>
  <c r="BA561" i="1"/>
  <c r="BA553" i="1"/>
  <c r="BA549" i="1"/>
  <c r="BA545" i="1"/>
  <c r="AZ545" i="1"/>
  <c r="BA541" i="1"/>
  <c r="BA537" i="1"/>
  <c r="BA533" i="1"/>
  <c r="BA529" i="1"/>
  <c r="BA517" i="1"/>
  <c r="BA513" i="1"/>
  <c r="BA509" i="1"/>
  <c r="BA505" i="1"/>
  <c r="BA381" i="1"/>
  <c r="BA373" i="1"/>
  <c r="BA361" i="1"/>
  <c r="BA357" i="1"/>
  <c r="BA353" i="1"/>
  <c r="BA349" i="1"/>
  <c r="BA345" i="1"/>
  <c r="BA309" i="1"/>
  <c r="BA289" i="1"/>
  <c r="BA277" i="1"/>
  <c r="BA273" i="1"/>
  <c r="BA253" i="1"/>
  <c r="BA237" i="1"/>
  <c r="BA189" i="1"/>
  <c r="BA185" i="1"/>
  <c r="AZ161" i="1"/>
  <c r="BA157" i="1"/>
  <c r="BA137" i="1"/>
  <c r="BA133" i="1"/>
  <c r="BA129" i="1"/>
  <c r="BA121" i="1"/>
  <c r="BA113" i="1"/>
  <c r="BA101" i="1"/>
  <c r="BA17" i="1"/>
  <c r="BA1740" i="1"/>
  <c r="BA1720" i="1"/>
  <c r="BA1696" i="1"/>
  <c r="BA1680" i="1"/>
  <c r="BA1664" i="1"/>
  <c r="BA1660" i="1"/>
  <c r="BA1656" i="1"/>
  <c r="BA1652" i="1"/>
  <c r="BA1648" i="1"/>
  <c r="BA1644" i="1"/>
  <c r="AZ1644" i="1"/>
  <c r="BA1632" i="1"/>
  <c r="BA1624" i="1"/>
  <c r="BA1620" i="1"/>
  <c r="BA1616" i="1"/>
  <c r="BA1608" i="1"/>
  <c r="BA1592" i="1"/>
  <c r="BA1588" i="1"/>
  <c r="BA1584" i="1"/>
  <c r="BA1576" i="1"/>
  <c r="BA1564" i="1"/>
  <c r="BA1552" i="1"/>
  <c r="BA1544" i="1"/>
  <c r="BA1540" i="1"/>
  <c r="AZ1532" i="1"/>
  <c r="BA1520" i="1"/>
  <c r="BA1516" i="1"/>
  <c r="BA1512" i="1"/>
  <c r="BA1508" i="1"/>
  <c r="BA1500" i="1"/>
  <c r="BA1484" i="1"/>
  <c r="BA1472" i="1"/>
  <c r="BA1464" i="1"/>
  <c r="BA1448" i="1"/>
  <c r="BA1408" i="1"/>
  <c r="BA1400" i="1"/>
  <c r="BA1396" i="1"/>
  <c r="BA1384" i="1"/>
  <c r="BA1380" i="1"/>
  <c r="BA1376" i="1"/>
  <c r="BA1352" i="1"/>
  <c r="BA1348" i="1"/>
  <c r="BA1344" i="1"/>
  <c r="BA1340" i="1"/>
  <c r="BA1336" i="1"/>
  <c r="BA1328" i="1"/>
  <c r="BA1320" i="1"/>
  <c r="BA1316" i="1"/>
  <c r="BA1312" i="1"/>
  <c r="BA1308" i="1"/>
  <c r="BA1304" i="1"/>
  <c r="BA1300" i="1"/>
  <c r="BA1296" i="1"/>
  <c r="BA1292" i="1"/>
  <c r="BA1288" i="1"/>
  <c r="BA1284" i="1"/>
  <c r="BA1236" i="1"/>
  <c r="BA1228" i="1"/>
  <c r="BA1224" i="1"/>
  <c r="BA1220" i="1"/>
  <c r="BA1200" i="1"/>
  <c r="AZ1184" i="1"/>
  <c r="BA1176" i="1"/>
  <c r="BA1172" i="1"/>
  <c r="BA1160" i="1"/>
  <c r="BA1148" i="1"/>
  <c r="BA1136" i="1"/>
  <c r="BA1128" i="1"/>
  <c r="BA1124" i="1"/>
  <c r="BA1116" i="1"/>
  <c r="BA1108" i="1"/>
  <c r="BA1088" i="1"/>
  <c r="BA1060" i="1"/>
  <c r="BA1048" i="1"/>
  <c r="BA1044" i="1"/>
  <c r="BA1012" i="1"/>
  <c r="BA996" i="1"/>
  <c r="BA964" i="1"/>
  <c r="BA956" i="1"/>
  <c r="BA948" i="1"/>
  <c r="BA892" i="1"/>
  <c r="BA888" i="1"/>
  <c r="BA884" i="1"/>
  <c r="BA860" i="1"/>
  <c r="BA828" i="1"/>
  <c r="BA824" i="1"/>
  <c r="BA816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BA588" i="1"/>
  <c r="BA584" i="1"/>
  <c r="BA580" i="1"/>
  <c r="BA576" i="1"/>
  <c r="BA572" i="1"/>
  <c r="BA568" i="1"/>
  <c r="BA564" i="1"/>
  <c r="BA560" i="1"/>
  <c r="BA556" i="1"/>
  <c r="BA548" i="1"/>
  <c r="BA544" i="1"/>
  <c r="BA540" i="1"/>
  <c r="BA536" i="1"/>
  <c r="BA532" i="1"/>
  <c r="BA528" i="1"/>
  <c r="BA516" i="1"/>
  <c r="BA512" i="1"/>
  <c r="BA508" i="1"/>
  <c r="BA504" i="1"/>
  <c r="BA384" i="1"/>
  <c r="BA380" i="1"/>
  <c r="BA372" i="1"/>
  <c r="BA360" i="1"/>
  <c r="BA348" i="1"/>
  <c r="BA344" i="1"/>
  <c r="BA320" i="1"/>
  <c r="BA308" i="1"/>
  <c r="BA288" i="1"/>
  <c r="BA276" i="1"/>
  <c r="BA272" i="1"/>
  <c r="BA252" i="1"/>
  <c r="BA236" i="1"/>
  <c r="BA204" i="1"/>
  <c r="BA192" i="1"/>
  <c r="BA188" i="1"/>
  <c r="BA184" i="1"/>
  <c r="BA152" i="1"/>
  <c r="BA136" i="1"/>
  <c r="BA132" i="1"/>
  <c r="BA128" i="1"/>
  <c r="BA120" i="1"/>
  <c r="BA112" i="1"/>
  <c r="BA100" i="1"/>
  <c r="BA16" i="1"/>
  <c r="AZ8" i="1"/>
  <c r="BA1719" i="1"/>
  <c r="BA1695" i="1"/>
  <c r="BA1679" i="1"/>
  <c r="BA1667" i="1"/>
  <c r="BA1655" i="1"/>
  <c r="BA1651" i="1"/>
  <c r="BA1647" i="1"/>
  <c r="BA1631" i="1"/>
  <c r="BA1623" i="1"/>
  <c r="BA1619" i="1"/>
  <c r="BA1615" i="1"/>
  <c r="BA1607" i="1"/>
  <c r="BA1591" i="1"/>
  <c r="BA1575" i="1"/>
  <c r="BA1571" i="1"/>
  <c r="BA1563" i="1"/>
  <c r="BA1551" i="1"/>
  <c r="BA1547" i="1"/>
  <c r="BA1543" i="1"/>
  <c r="BA1539" i="1"/>
  <c r="BA1519" i="1"/>
  <c r="BA1511" i="1"/>
  <c r="BA1507" i="1"/>
  <c r="BA1499" i="1"/>
  <c r="BA1491" i="1"/>
  <c r="BA1483" i="1"/>
  <c r="BA1479" i="1"/>
  <c r="BA1463" i="1"/>
  <c r="BA1447" i="1"/>
  <c r="BA1443" i="1"/>
  <c r="BA1419" i="1"/>
  <c r="BA1415" i="1"/>
  <c r="BA1395" i="1"/>
  <c r="BA1391" i="1"/>
  <c r="BA1387" i="1"/>
  <c r="BA1351" i="1"/>
  <c r="BA1347" i="1"/>
  <c r="BA1343" i="1"/>
  <c r="BA1339" i="1"/>
  <c r="BA1331" i="1"/>
  <c r="BA1327" i="1"/>
  <c r="BA1319" i="1"/>
  <c r="BA1315" i="1"/>
  <c r="BA1307" i="1"/>
  <c r="BA1299" i="1"/>
  <c r="BA1295" i="1"/>
  <c r="BA1291" i="1"/>
  <c r="BA1287" i="1"/>
  <c r="BA1235" i="1"/>
  <c r="BA1227" i="1"/>
  <c r="BA1223" i="1"/>
  <c r="BA1199" i="1"/>
  <c r="BA1175" i="1"/>
  <c r="BA1171" i="1"/>
  <c r="BA1159" i="1"/>
  <c r="BA1135" i="1"/>
  <c r="BA1131" i="1"/>
  <c r="BA1115" i="1"/>
  <c r="BA1107" i="1"/>
  <c r="BA1043" i="1"/>
  <c r="BA1003" i="1"/>
  <c r="BA999" i="1"/>
  <c r="BA995" i="1"/>
  <c r="AZ983" i="1"/>
  <c r="BA967" i="1"/>
  <c r="BA959" i="1"/>
  <c r="BA947" i="1"/>
  <c r="BA899" i="1"/>
  <c r="BA887" i="1"/>
  <c r="BA883" i="1"/>
  <c r="BA827" i="1"/>
  <c r="BA751" i="1"/>
  <c r="BA683" i="1"/>
  <c r="BA679" i="1"/>
  <c r="BA671" i="1"/>
  <c r="BA631" i="1"/>
  <c r="BA627" i="1"/>
  <c r="BA619" i="1"/>
  <c r="BA615" i="1"/>
  <c r="BA611" i="1"/>
  <c r="BA607" i="1"/>
  <c r="BA603" i="1"/>
  <c r="BA599" i="1"/>
  <c r="BA595" i="1"/>
  <c r="BA591" i="1"/>
  <c r="BA583" i="1"/>
  <c r="BA579" i="1"/>
  <c r="BA575" i="1"/>
  <c r="BA571" i="1"/>
  <c r="BA567" i="1"/>
  <c r="BA563" i="1"/>
  <c r="BA559" i="1"/>
  <c r="BA555" i="1"/>
  <c r="BA551" i="1"/>
  <c r="BA547" i="1"/>
  <c r="BA543" i="1"/>
  <c r="BA539" i="1"/>
  <c r="BA535" i="1"/>
  <c r="BA531" i="1"/>
  <c r="BA527" i="1"/>
  <c r="BA515" i="1"/>
  <c r="BA511" i="1"/>
  <c r="BA507" i="1"/>
  <c r="BA503" i="1"/>
  <c r="BA499" i="1"/>
  <c r="BA383" i="1"/>
  <c r="BA379" i="1"/>
  <c r="BA371" i="1"/>
  <c r="BA327" i="1"/>
  <c r="BA319" i="1"/>
  <c r="BA315" i="1"/>
  <c r="BA275" i="1"/>
  <c r="BA243" i="1"/>
  <c r="BA227" i="1"/>
  <c r="BA203" i="1"/>
  <c r="BA191" i="1"/>
  <c r="BA179" i="1"/>
  <c r="BA171" i="1"/>
  <c r="BA159" i="1"/>
  <c r="BA151" i="1"/>
  <c r="BA131" i="1"/>
  <c r="BA127" i="1"/>
  <c r="BA123" i="1"/>
  <c r="BA111" i="1"/>
  <c r="BA99" i="1"/>
  <c r="BA1730" i="1"/>
  <c r="BA1714" i="1"/>
  <c r="BA1710" i="1"/>
  <c r="BA1706" i="1"/>
  <c r="BA1702" i="1"/>
  <c r="BA1694" i="1"/>
  <c r="BA1690" i="1"/>
  <c r="BA1682" i="1"/>
  <c r="BA1674" i="1"/>
  <c r="BA1666" i="1"/>
  <c r="BA1654" i="1"/>
  <c r="BA1650" i="1"/>
  <c r="BA1646" i="1"/>
  <c r="BA1630" i="1"/>
  <c r="BA1618" i="1"/>
  <c r="BA1614" i="1"/>
  <c r="BA1606" i="1"/>
  <c r="BA1602" i="1"/>
  <c r="BA1598" i="1"/>
  <c r="BA1594" i="1"/>
  <c r="BA1574" i="1"/>
  <c r="BA1570" i="1"/>
  <c r="BA1562" i="1"/>
  <c r="BA1558" i="1"/>
  <c r="BA1554" i="1"/>
  <c r="BA1546" i="1"/>
  <c r="BA1542" i="1"/>
  <c r="BA1538" i="1"/>
  <c r="BA1518" i="1"/>
  <c r="BA1510" i="1"/>
  <c r="BA1506" i="1"/>
  <c r="BA1494" i="1"/>
  <c r="BA1490" i="1"/>
  <c r="BA1486" i="1"/>
  <c r="BA1482" i="1"/>
  <c r="BA1478" i="1"/>
  <c r="BA1474" i="1"/>
  <c r="BA1462" i="1"/>
  <c r="BA1442" i="1"/>
  <c r="AZ1422" i="1"/>
  <c r="BA1418" i="1"/>
  <c r="BA1414" i="1"/>
  <c r="AZ1398" i="1"/>
  <c r="BA1394" i="1"/>
  <c r="BA1390" i="1"/>
  <c r="BA1386" i="1"/>
  <c r="BA1370" i="1"/>
  <c r="BA1366" i="1"/>
  <c r="BA1362" i="1"/>
  <c r="BA1350" i="1"/>
  <c r="BA1346" i="1"/>
  <c r="BA1342" i="1"/>
  <c r="BA1338" i="1"/>
  <c r="BA1318" i="1"/>
  <c r="BA1314" i="1"/>
  <c r="BA1306" i="1"/>
  <c r="BA1298" i="1"/>
  <c r="BA1294" i="1"/>
  <c r="AZ1294" i="1"/>
  <c r="BA1290" i="1"/>
  <c r="BA1274" i="1"/>
  <c r="BA1258" i="1"/>
  <c r="AZ1258" i="1"/>
  <c r="BA1234" i="1"/>
  <c r="BA1226" i="1"/>
  <c r="BA1222" i="1"/>
  <c r="BE1210" i="1"/>
  <c r="BA1182" i="1"/>
  <c r="BA1178" i="1"/>
  <c r="BA1174" i="1"/>
  <c r="BA1158" i="1"/>
  <c r="BA1154" i="1"/>
  <c r="AZ1150" i="1"/>
  <c r="BA1142" i="1"/>
  <c r="BA1130" i="1"/>
  <c r="BA1110" i="1"/>
  <c r="BA1102" i="1"/>
  <c r="AZ1086" i="1"/>
  <c r="BA1062" i="1"/>
  <c r="BA1050" i="1"/>
  <c r="BA1042" i="1"/>
  <c r="BA1034" i="1"/>
  <c r="AZ1022" i="1"/>
  <c r="BA1006" i="1"/>
  <c r="BA1002" i="1"/>
  <c r="BA998" i="1"/>
  <c r="AZ998" i="1"/>
  <c r="BA974" i="1"/>
  <c r="BA966" i="1"/>
  <c r="BA958" i="1"/>
  <c r="BA878" i="1"/>
  <c r="AZ878" i="1"/>
  <c r="BA826" i="1"/>
  <c r="AZ822" i="1"/>
  <c r="AZ770" i="1"/>
  <c r="BA750" i="1"/>
  <c r="BA682" i="1"/>
  <c r="BA678" i="1"/>
  <c r="BA626" i="1"/>
  <c r="BA622" i="1"/>
  <c r="BA618" i="1"/>
  <c r="BA614" i="1"/>
  <c r="BA610" i="1"/>
  <c r="BA606" i="1"/>
  <c r="BA602" i="1"/>
  <c r="BA598" i="1"/>
  <c r="BA594" i="1"/>
  <c r="BA590" i="1"/>
  <c r="BA586" i="1"/>
  <c r="BA582" i="1"/>
  <c r="BA578" i="1"/>
  <c r="BA574" i="1"/>
  <c r="BA570" i="1"/>
  <c r="BA566" i="1"/>
  <c r="BA562" i="1"/>
  <c r="BA558" i="1"/>
  <c r="BA554" i="1"/>
  <c r="BA550" i="1"/>
  <c r="BA546" i="1"/>
  <c r="BA542" i="1"/>
  <c r="BA538" i="1"/>
  <c r="BA534" i="1"/>
  <c r="BA530" i="1"/>
  <c r="BA526" i="1"/>
  <c r="BA518" i="1"/>
  <c r="BA514" i="1"/>
  <c r="BA510" i="1"/>
  <c r="BA506" i="1"/>
  <c r="BA502" i="1"/>
  <c r="BA498" i="1"/>
  <c r="AZ498" i="1"/>
  <c r="BA382" i="1"/>
  <c r="BA378" i="1"/>
  <c r="BA370" i="1"/>
  <c r="BA358" i="1"/>
  <c r="BA354" i="1"/>
  <c r="BA326" i="1"/>
  <c r="BA314" i="1"/>
  <c r="BA278" i="1"/>
  <c r="BA262" i="1"/>
  <c r="BA226" i="1"/>
  <c r="BA190" i="1"/>
  <c r="BA178" i="1"/>
  <c r="BA174" i="1"/>
  <c r="BA170" i="1"/>
  <c r="BA158" i="1"/>
  <c r="AZ150" i="1"/>
  <c r="BA130" i="1"/>
  <c r="BA126" i="1"/>
  <c r="BA122" i="1"/>
  <c r="BA114" i="1"/>
  <c r="BA98" i="1"/>
  <c r="AZ78" i="1"/>
  <c r="AZ58" i="1"/>
  <c r="AZ22" i="1"/>
  <c r="BA18" i="1"/>
  <c r="AZ10" i="1"/>
  <c r="Y2" i="1"/>
  <c r="S2" i="1"/>
  <c r="AZ14" i="1" l="1"/>
  <c r="AZ34" i="1"/>
  <c r="AZ62" i="1"/>
  <c r="AZ90" i="1"/>
  <c r="AZ330" i="1"/>
  <c r="AZ378" i="1"/>
  <c r="AZ394" i="1"/>
  <c r="AZ510" i="1"/>
  <c r="AZ618" i="1"/>
  <c r="AZ714" i="1"/>
  <c r="AZ802" i="1"/>
  <c r="AZ1034" i="1"/>
  <c r="AZ1050" i="1"/>
  <c r="AZ1142" i="1"/>
  <c r="AZ1214" i="1"/>
  <c r="AZ1342" i="1"/>
  <c r="AZ1390" i="1"/>
  <c r="AZ1414" i="1"/>
  <c r="AZ1426" i="1"/>
  <c r="BE1442" i="1"/>
  <c r="AZ1550" i="1"/>
  <c r="AZ1618" i="1"/>
  <c r="AZ15" i="1"/>
  <c r="AZ135" i="1"/>
  <c r="AZ475" i="1"/>
  <c r="AZ655" i="1"/>
  <c r="AZ715" i="1"/>
  <c r="AZ1087" i="1"/>
  <c r="AZ1183" i="1"/>
  <c r="AZ592" i="1"/>
  <c r="AZ888" i="1"/>
  <c r="AZ1576" i="1"/>
  <c r="AZ1592" i="1"/>
  <c r="AZ21" i="1"/>
  <c r="AZ137" i="1"/>
  <c r="AZ757" i="1"/>
  <c r="AZ861" i="1"/>
  <c r="AZ989" i="1"/>
  <c r="AZ1141" i="1"/>
  <c r="AZ1293" i="1"/>
  <c r="AZ2" i="1"/>
  <c r="AZ1721" i="1"/>
  <c r="AZ1705" i="1"/>
  <c r="AZ1649" i="1"/>
  <c r="AZ1529" i="1"/>
  <c r="AZ1489" i="1"/>
  <c r="AZ1469" i="1"/>
  <c r="AZ1257" i="1"/>
  <c r="AZ1221" i="1"/>
  <c r="AZ1209" i="1"/>
  <c r="AZ1065" i="1"/>
  <c r="AZ1033" i="1"/>
  <c r="AZ981" i="1"/>
  <c r="AZ813" i="1"/>
  <c r="AZ741" i="1"/>
  <c r="AZ621" i="1"/>
  <c r="AZ381" i="1"/>
  <c r="AZ345" i="1"/>
  <c r="AZ133" i="1"/>
  <c r="AZ73" i="1"/>
  <c r="AZ57" i="1"/>
  <c r="AZ17" i="1"/>
  <c r="AZ5" i="1"/>
  <c r="AZ1720" i="1"/>
  <c r="AZ1568" i="1"/>
  <c r="AZ1528" i="1"/>
  <c r="AZ1444" i="1"/>
  <c r="AZ1400" i="1"/>
  <c r="AZ1220" i="1"/>
  <c r="AZ1208" i="1"/>
  <c r="AZ1152" i="1"/>
  <c r="AZ1092" i="1"/>
  <c r="AZ968" i="1"/>
  <c r="AZ936" i="1"/>
  <c r="AZ780" i="1"/>
  <c r="AZ744" i="1"/>
  <c r="AZ568" i="1"/>
  <c r="AZ544" i="1"/>
  <c r="AZ380" i="1"/>
  <c r="AZ348" i="1"/>
  <c r="AZ208" i="1"/>
  <c r="AZ132" i="1"/>
  <c r="AZ64" i="1"/>
  <c r="AZ4" i="1"/>
  <c r="AZ1595" i="1"/>
  <c r="AZ1575" i="1"/>
  <c r="AZ1503" i="1"/>
  <c r="AZ1443" i="1"/>
  <c r="AZ1291" i="1"/>
  <c r="AZ1211" i="1"/>
  <c r="AZ1151" i="1"/>
  <c r="AZ1063" i="1"/>
  <c r="AZ975" i="1"/>
  <c r="AZ823" i="1"/>
  <c r="AZ771" i="1"/>
  <c r="AZ583" i="1"/>
  <c r="AZ527" i="1"/>
  <c r="AZ511" i="1"/>
  <c r="AZ391" i="1"/>
  <c r="AZ379" i="1"/>
  <c r="AZ323" i="1"/>
  <c r="AZ167" i="1"/>
  <c r="AZ67" i="1"/>
  <c r="AZ55" i="1"/>
  <c r="AZ11" i="1"/>
  <c r="AZ1722" i="1"/>
  <c r="AZ1706" i="1"/>
  <c r="AZ1666" i="1"/>
  <c r="AZ1646" i="1"/>
  <c r="AZ1538" i="1"/>
  <c r="AZ1478" i="1"/>
  <c r="AZ1597" i="1"/>
  <c r="AZ1445" i="1"/>
  <c r="AZ1345" i="1"/>
  <c r="AZ1325" i="1"/>
  <c r="AZ1297" i="1"/>
  <c r="AZ1249" i="1"/>
  <c r="AZ1217" i="1"/>
  <c r="AZ1093" i="1"/>
  <c r="AZ1021" i="1"/>
  <c r="AZ977" i="1"/>
  <c r="AZ937" i="1"/>
  <c r="AZ877" i="1"/>
  <c r="AZ801" i="1"/>
  <c r="AZ713" i="1"/>
  <c r="AZ593" i="1"/>
  <c r="AZ565" i="1"/>
  <c r="AZ549" i="1"/>
  <c r="AZ473" i="1"/>
  <c r="AZ265" i="1"/>
  <c r="AZ149" i="1"/>
  <c r="AZ65" i="1"/>
  <c r="AZ45" i="1"/>
  <c r="AZ1716" i="1"/>
  <c r="AZ1648" i="1"/>
  <c r="AZ1604" i="1"/>
  <c r="AZ1540" i="1"/>
  <c r="AZ1428" i="1"/>
  <c r="AZ1376" i="1"/>
  <c r="AZ1344" i="1"/>
  <c r="AZ1312" i="1"/>
  <c r="AZ1288" i="1"/>
  <c r="AZ1216" i="1"/>
  <c r="AZ1048" i="1"/>
  <c r="AZ820" i="1"/>
  <c r="AZ772" i="1"/>
  <c r="AZ716" i="1"/>
  <c r="AZ392" i="1"/>
  <c r="AZ264" i="1"/>
  <c r="AZ184" i="1"/>
  <c r="AZ92" i="1"/>
  <c r="AZ16" i="1"/>
  <c r="AZ1615" i="1"/>
  <c r="AZ1539" i="1"/>
  <c r="AZ1479" i="1"/>
  <c r="AZ1431" i="1"/>
  <c r="AZ1391" i="1"/>
  <c r="AZ1147" i="1"/>
  <c r="AZ999" i="1"/>
  <c r="AZ871" i="1"/>
  <c r="AZ819" i="1"/>
  <c r="AZ567" i="1"/>
  <c r="AZ499" i="1"/>
  <c r="AZ91" i="1"/>
  <c r="AZ63" i="1"/>
  <c r="AZ35" i="1"/>
  <c r="AZ7" i="1"/>
  <c r="AZ1614" i="1"/>
  <c r="AZ1598" i="1"/>
  <c r="AZ1574" i="1"/>
  <c r="AZ1558" i="1"/>
  <c r="AZ1546" i="1"/>
  <c r="AZ1506" i="1"/>
  <c r="AZ1446" i="1"/>
  <c r="AZ1737" i="1"/>
  <c r="AZ1673" i="1"/>
  <c r="AZ1645" i="1"/>
  <c r="AZ1605" i="1"/>
  <c r="AZ1557" i="1"/>
  <c r="AZ1537" i="1"/>
  <c r="AZ1501" i="1"/>
  <c r="AZ1477" i="1"/>
  <c r="AZ1401" i="1"/>
  <c r="AZ1313" i="1"/>
  <c r="AZ1213" i="1"/>
  <c r="AZ1205" i="1"/>
  <c r="AZ1161" i="1"/>
  <c r="AZ1117" i="1"/>
  <c r="AZ1037" i="1"/>
  <c r="AZ1017" i="1"/>
  <c r="AZ997" i="1"/>
  <c r="AZ821" i="1"/>
  <c r="AZ769" i="1"/>
  <c r="AZ617" i="1"/>
  <c r="AZ537" i="1"/>
  <c r="AZ393" i="1"/>
  <c r="AZ349" i="1"/>
  <c r="AZ185" i="1"/>
  <c r="AZ93" i="1"/>
  <c r="AZ61" i="1"/>
  <c r="AZ33" i="1"/>
  <c r="AZ13" i="1"/>
  <c r="AZ1736" i="1"/>
  <c r="AZ1536" i="1"/>
  <c r="AZ1488" i="1"/>
  <c r="AZ1456" i="1"/>
  <c r="AZ1320" i="1"/>
  <c r="AZ1212" i="1"/>
  <c r="AZ1188" i="1"/>
  <c r="AZ1172" i="1"/>
  <c r="AZ1140" i="1"/>
  <c r="AZ1064" i="1"/>
  <c r="AZ988" i="1"/>
  <c r="AZ860" i="1"/>
  <c r="AZ764" i="1"/>
  <c r="AZ712" i="1"/>
  <c r="AZ584" i="1"/>
  <c r="AZ572" i="1"/>
  <c r="AZ564" i="1"/>
  <c r="AZ548" i="1"/>
  <c r="AZ344" i="1"/>
  <c r="AZ176" i="1"/>
  <c r="AZ136" i="1"/>
  <c r="AZ88" i="1"/>
  <c r="AZ60" i="1"/>
  <c r="AZ12" i="1"/>
  <c r="AZ1719" i="1"/>
  <c r="AZ1591" i="1"/>
  <c r="AZ1567" i="1"/>
  <c r="AZ1547" i="1"/>
  <c r="AZ1527" i="1"/>
  <c r="AZ1475" i="1"/>
  <c r="AZ1427" i="1"/>
  <c r="AZ1399" i="1"/>
  <c r="AZ1343" i="1"/>
  <c r="AZ1287" i="1"/>
  <c r="AZ1187" i="1"/>
  <c r="AZ1171" i="1"/>
  <c r="AZ1139" i="1"/>
  <c r="AZ1023" i="1"/>
  <c r="AZ967" i="1"/>
  <c r="AZ855" i="1"/>
  <c r="AZ815" i="1"/>
  <c r="AZ743" i="1"/>
  <c r="AZ591" i="1"/>
  <c r="AZ515" i="1"/>
  <c r="AZ487" i="1"/>
  <c r="AZ383" i="1"/>
  <c r="AZ331" i="1"/>
  <c r="AZ207" i="1"/>
  <c r="AZ175" i="1"/>
  <c r="AZ79" i="1"/>
  <c r="AZ23" i="1"/>
  <c r="AZ3" i="1"/>
  <c r="AZ1674" i="1"/>
  <c r="AZ1502" i="1"/>
  <c r="AZ1470" i="1"/>
  <c r="AZ18" i="1"/>
  <c r="AZ46" i="1"/>
  <c r="AZ66" i="1"/>
  <c r="AZ162" i="1"/>
  <c r="AZ474" i="1"/>
  <c r="AZ502" i="1"/>
  <c r="AZ526" i="1"/>
  <c r="AZ538" i="1"/>
  <c r="AZ566" i="1"/>
  <c r="AZ594" i="1"/>
  <c r="AZ654" i="1"/>
  <c r="AZ742" i="1"/>
  <c r="AZ814" i="1"/>
  <c r="AZ854" i="1"/>
  <c r="AZ978" i="1"/>
  <c r="AZ1218" i="1"/>
  <c r="AZ1298" i="1"/>
  <c r="AZ1430" i="1"/>
  <c r="AZ1458" i="1"/>
  <c r="AZ59" i="1"/>
  <c r="AZ887" i="1"/>
  <c r="AZ1423" i="1"/>
  <c r="AZ1471" i="1"/>
  <c r="AZ1619" i="1"/>
  <c r="AZ1647" i="1"/>
  <c r="AZ1667" i="1"/>
  <c r="AZ1715" i="1"/>
  <c r="AZ56" i="1"/>
  <c r="AZ756" i="1"/>
  <c r="AZ1016" i="1"/>
  <c r="BE1208" i="1"/>
  <c r="AZ1292" i="1"/>
  <c r="BE61" i="1"/>
  <c r="AZ573" i="1"/>
  <c r="AZ1341" i="1"/>
  <c r="BJ1341" i="1" s="1"/>
  <c r="AZ1533" i="1"/>
  <c r="BE60" i="1"/>
  <c r="BE1507" i="1"/>
  <c r="BE1443" i="1"/>
  <c r="BE59" i="1"/>
  <c r="AZ6" i="1"/>
  <c r="AZ54" i="1"/>
  <c r="AZ74" i="1"/>
  <c r="AZ134" i="1"/>
  <c r="AZ166" i="1"/>
  <c r="AZ382" i="1"/>
  <c r="AZ494" i="1"/>
  <c r="AZ514" i="1"/>
  <c r="AZ622" i="1"/>
  <c r="AZ818" i="1"/>
  <c r="AZ870" i="1"/>
  <c r="AZ966" i="1"/>
  <c r="AZ982" i="1"/>
  <c r="AZ1038" i="1"/>
  <c r="AZ1118" i="1"/>
  <c r="AZ1146" i="1"/>
  <c r="AZ1162" i="1"/>
  <c r="AZ1210" i="1"/>
  <c r="AZ1222" i="1"/>
  <c r="BJ1222" i="1" s="1"/>
  <c r="AZ1250" i="1"/>
  <c r="AZ1326" i="1"/>
  <c r="AZ1442" i="1"/>
  <c r="BE1506" i="1"/>
  <c r="AZ1594" i="1"/>
  <c r="AZ75" i="1"/>
  <c r="AZ503" i="1"/>
  <c r="AZ795" i="1"/>
  <c r="AZ1215" i="1"/>
  <c r="AZ1263" i="1"/>
  <c r="AZ1507" i="1"/>
  <c r="AZ1603" i="1"/>
  <c r="AZ72" i="1"/>
  <c r="AZ160" i="1"/>
  <c r="AZ324" i="1"/>
  <c r="AZ796" i="1"/>
  <c r="AZ976" i="1"/>
  <c r="AZ1264" i="1"/>
  <c r="AZ9" i="1"/>
  <c r="AZ89" i="1"/>
  <c r="AZ969" i="1"/>
  <c r="AZ1085" i="1"/>
  <c r="AZ1321" i="1"/>
  <c r="AZ1457" i="1"/>
  <c r="Y226" i="1"/>
  <c r="AU226" i="1" s="1"/>
  <c r="Y482" i="1"/>
  <c r="AU482" i="1" s="1"/>
  <c r="Y722" i="1"/>
  <c r="AU722" i="1" s="1"/>
  <c r="Y894" i="1"/>
  <c r="AU894" i="1" s="1"/>
  <c r="Y1062" i="1"/>
  <c r="AU1062" i="1" s="1"/>
  <c r="Y1374" i="1"/>
  <c r="AU1374" i="1" s="1"/>
  <c r="Y1470" i="1"/>
  <c r="AU1470" i="1" s="1"/>
  <c r="Y1534" i="1"/>
  <c r="AU1534" i="1" s="1"/>
  <c r="Y1678" i="1"/>
  <c r="AU1678" i="1" s="1"/>
  <c r="Y1702" i="1"/>
  <c r="AU1702" i="1" s="1"/>
  <c r="Y1726" i="1"/>
  <c r="AU1726" i="1" s="1"/>
  <c r="Y98" i="1"/>
  <c r="AU98" i="1" s="1"/>
  <c r="Y354" i="1"/>
  <c r="AU354" i="1" s="1"/>
  <c r="Y610" i="1"/>
  <c r="AU610" i="1" s="1"/>
  <c r="Y806" i="1"/>
  <c r="AU806" i="1" s="1"/>
  <c r="Y978" i="1"/>
  <c r="AU978" i="1" s="1"/>
  <c r="Y1150" i="1"/>
  <c r="AU1150" i="1" s="1"/>
  <c r="Y1318" i="1"/>
  <c r="AU1318" i="1" s="1"/>
  <c r="Y1510" i="1"/>
  <c r="AU1510" i="1" s="1"/>
  <c r="Y1566" i="1"/>
  <c r="AU1566" i="1" s="1"/>
  <c r="Y1606" i="1"/>
  <c r="AU1606" i="1" s="1"/>
  <c r="Y1638" i="1"/>
  <c r="AU1638" i="1" s="1"/>
  <c r="Y1662" i="1"/>
  <c r="AU1662" i="1" s="1"/>
  <c r="Y1686" i="1"/>
  <c r="AU1686" i="1" s="1"/>
  <c r="Y1742" i="1"/>
  <c r="AU1742" i="1" s="1"/>
  <c r="Y66" i="1"/>
  <c r="AU66" i="1" s="1"/>
  <c r="Y194" i="1"/>
  <c r="AU194" i="1" s="1"/>
  <c r="Y322" i="1"/>
  <c r="AU322" i="1" s="1"/>
  <c r="Y450" i="1"/>
  <c r="AU450" i="1" s="1"/>
  <c r="Y578" i="1"/>
  <c r="AU578" i="1" s="1"/>
  <c r="Y702" i="1"/>
  <c r="AU702" i="1" s="1"/>
  <c r="Y786" i="1"/>
  <c r="AU786" i="1" s="1"/>
  <c r="Y870" i="1"/>
  <c r="AU870" i="1" s="1"/>
  <c r="Y958" i="1"/>
  <c r="AU958" i="1" s="1"/>
  <c r="Y1042" i="1"/>
  <c r="AU1042" i="1" s="1"/>
  <c r="Y1126" i="1"/>
  <c r="AU1126" i="1" s="1"/>
  <c r="Y1214" i="1"/>
  <c r="AU1214" i="1" s="1"/>
  <c r="Y1298" i="1"/>
  <c r="AU1298" i="1" s="1"/>
  <c r="Y1362" i="1"/>
  <c r="AU1362" i="1" s="1"/>
  <c r="Y1414" i="1"/>
  <c r="AU1414" i="1" s="1"/>
  <c r="Y1458" i="1"/>
  <c r="AU1458" i="1" s="1"/>
  <c r="Y1502" i="1"/>
  <c r="AU1502" i="1" s="1"/>
  <c r="Y1542" i="1"/>
  <c r="AU1542" i="1" s="1"/>
  <c r="Y130" i="1"/>
  <c r="AU130" i="1" s="1"/>
  <c r="Y258" i="1"/>
  <c r="AU258" i="1" s="1"/>
  <c r="Y386" i="1"/>
  <c r="AU386" i="1" s="1"/>
  <c r="Y514" i="1"/>
  <c r="AU514" i="1" s="1"/>
  <c r="Y642" i="1"/>
  <c r="AU642" i="1" s="1"/>
  <c r="Y742" i="1"/>
  <c r="AU742" i="1" s="1"/>
  <c r="Y830" i="1"/>
  <c r="AU830" i="1" s="1"/>
  <c r="Y914" i="1"/>
  <c r="AU914" i="1" s="1"/>
  <c r="Y998" i="1"/>
  <c r="AU998" i="1" s="1"/>
  <c r="Y1086" i="1"/>
  <c r="AU1086" i="1" s="1"/>
  <c r="Y1170" i="1"/>
  <c r="AU1170" i="1" s="1"/>
  <c r="Y1254" i="1"/>
  <c r="AU1254" i="1" s="1"/>
  <c r="Y1342" i="1"/>
  <c r="AU1342" i="1" s="1"/>
  <c r="Y1382" i="1"/>
  <c r="AU1382" i="1" s="1"/>
  <c r="Y1438" i="1"/>
  <c r="AU1438" i="1" s="1"/>
  <c r="Y1478" i="1"/>
  <c r="AU1478" i="1" s="1"/>
  <c r="V223" i="1"/>
  <c r="W223" i="1" s="1"/>
  <c r="Y18" i="1"/>
  <c r="AU18" i="1" s="1"/>
  <c r="Y82" i="1"/>
  <c r="AU82" i="1" s="1"/>
  <c r="Y146" i="1"/>
  <c r="AU146" i="1" s="1"/>
  <c r="Y210" i="1"/>
  <c r="AU210" i="1" s="1"/>
  <c r="Y274" i="1"/>
  <c r="AU274" i="1" s="1"/>
  <c r="Y338" i="1"/>
  <c r="AU338" i="1" s="1"/>
  <c r="Y402" i="1"/>
  <c r="AU402" i="1" s="1"/>
  <c r="Y466" i="1"/>
  <c r="AU466" i="1" s="1"/>
  <c r="Y530" i="1"/>
  <c r="AU530" i="1" s="1"/>
  <c r="Y594" i="1"/>
  <c r="AU594" i="1" s="1"/>
  <c r="Y658" i="1"/>
  <c r="AU658" i="1" s="1"/>
  <c r="Y710" i="1"/>
  <c r="AU710" i="1" s="1"/>
  <c r="Y754" i="1"/>
  <c r="AU754" i="1" s="1"/>
  <c r="Y798" i="1"/>
  <c r="AU798" i="1" s="1"/>
  <c r="Y838" i="1"/>
  <c r="AU838" i="1" s="1"/>
  <c r="Y882" i="1"/>
  <c r="AU882" i="1" s="1"/>
  <c r="Y926" i="1"/>
  <c r="AU926" i="1" s="1"/>
  <c r="Y966" i="1"/>
  <c r="AU966" i="1" s="1"/>
  <c r="Y1010" i="1"/>
  <c r="AU1010" i="1" s="1"/>
  <c r="Y1054" i="1"/>
  <c r="AU1054" i="1" s="1"/>
  <c r="Y1094" i="1"/>
  <c r="AU1094" i="1" s="1"/>
  <c r="Y1138" i="1"/>
  <c r="AU1138" i="1" s="1"/>
  <c r="Y1182" i="1"/>
  <c r="AU1182" i="1" s="1"/>
  <c r="Y1222" i="1"/>
  <c r="AU1222" i="1" s="1"/>
  <c r="Y1266" i="1"/>
  <c r="AU1266" i="1" s="1"/>
  <c r="Y1310" i="1"/>
  <c r="AU1310" i="1" s="1"/>
  <c r="Y1394" i="1"/>
  <c r="AU1394" i="1" s="1"/>
  <c r="V1011" i="1"/>
  <c r="W1011" i="1" s="1"/>
  <c r="Y50" i="1"/>
  <c r="AU50" i="1" s="1"/>
  <c r="Y114" i="1"/>
  <c r="AU114" i="1" s="1"/>
  <c r="Y178" i="1"/>
  <c r="AU178" i="1" s="1"/>
  <c r="Y242" i="1"/>
  <c r="AU242" i="1" s="1"/>
  <c r="Y306" i="1"/>
  <c r="AU306" i="1" s="1"/>
  <c r="Y370" i="1"/>
  <c r="AU370" i="1" s="1"/>
  <c r="Y434" i="1"/>
  <c r="AU434" i="1" s="1"/>
  <c r="Y498" i="1"/>
  <c r="AU498" i="1" s="1"/>
  <c r="Y562" i="1"/>
  <c r="AU562" i="1" s="1"/>
  <c r="Y626" i="1"/>
  <c r="AU626" i="1" s="1"/>
  <c r="Y690" i="1"/>
  <c r="AU690" i="1" s="1"/>
  <c r="Y734" i="1"/>
  <c r="AU734" i="1" s="1"/>
  <c r="Y774" i="1"/>
  <c r="AU774" i="1" s="1"/>
  <c r="Y818" i="1"/>
  <c r="AU818" i="1" s="1"/>
  <c r="Y862" i="1"/>
  <c r="AU862" i="1" s="1"/>
  <c r="Y902" i="1"/>
  <c r="AU902" i="1" s="1"/>
  <c r="Y946" i="1"/>
  <c r="AU946" i="1" s="1"/>
  <c r="Y990" i="1"/>
  <c r="AU990" i="1" s="1"/>
  <c r="Y1030" i="1"/>
  <c r="AU1030" i="1" s="1"/>
  <c r="Y1074" i="1"/>
  <c r="AU1074" i="1" s="1"/>
  <c r="Y1118" i="1"/>
  <c r="AU1118" i="1" s="1"/>
  <c r="Y1158" i="1"/>
  <c r="AU1158" i="1" s="1"/>
  <c r="Y1202" i="1"/>
  <c r="AU1202" i="1" s="1"/>
  <c r="Y1246" i="1"/>
  <c r="AU1246" i="1" s="1"/>
  <c r="Y1286" i="1"/>
  <c r="AU1286" i="1" s="1"/>
  <c r="Y1330" i="1"/>
  <c r="AU1330" i="1" s="1"/>
  <c r="V55" i="1"/>
  <c r="W55" i="1" s="1"/>
  <c r="V1235" i="1"/>
  <c r="V723" i="1"/>
  <c r="W723" i="1" s="1"/>
  <c r="Y11" i="1"/>
  <c r="AU11" i="1" s="1"/>
  <c r="Y27" i="1"/>
  <c r="AU27" i="1" s="1"/>
  <c r="Y43" i="1"/>
  <c r="AU43" i="1" s="1"/>
  <c r="Y26" i="1"/>
  <c r="AU26" i="1" s="1"/>
  <c r="Y58" i="1"/>
  <c r="AU58" i="1" s="1"/>
  <c r="Y90" i="1"/>
  <c r="AU90" i="1" s="1"/>
  <c r="Y122" i="1"/>
  <c r="AU122" i="1" s="1"/>
  <c r="Y154" i="1"/>
  <c r="AU154" i="1" s="1"/>
  <c r="Y186" i="1"/>
  <c r="AU186" i="1" s="1"/>
  <c r="Y218" i="1"/>
  <c r="AU218" i="1" s="1"/>
  <c r="Y250" i="1"/>
  <c r="AU250" i="1" s="1"/>
  <c r="Y282" i="1"/>
  <c r="AU282" i="1" s="1"/>
  <c r="Y314" i="1"/>
  <c r="AU314" i="1" s="1"/>
  <c r="Y346" i="1"/>
  <c r="AU346" i="1" s="1"/>
  <c r="Y378" i="1"/>
  <c r="AU378" i="1" s="1"/>
  <c r="Y410" i="1"/>
  <c r="AU410" i="1" s="1"/>
  <c r="Y442" i="1"/>
  <c r="AU442" i="1" s="1"/>
  <c r="Y474" i="1"/>
  <c r="AU474" i="1" s="1"/>
  <c r="Y506" i="1"/>
  <c r="AU506" i="1" s="1"/>
  <c r="Y538" i="1"/>
  <c r="AU538" i="1" s="1"/>
  <c r="Y570" i="1"/>
  <c r="AU570" i="1" s="1"/>
  <c r="Y602" i="1"/>
  <c r="AU602" i="1" s="1"/>
  <c r="Y634" i="1"/>
  <c r="AU634" i="1" s="1"/>
  <c r="Y670" i="1"/>
  <c r="AU670" i="1" s="1"/>
  <c r="Y694" i="1"/>
  <c r="AU694" i="1" s="1"/>
  <c r="Y738" i="1"/>
  <c r="AU738" i="1" s="1"/>
  <c r="Y758" i="1"/>
  <c r="AU758" i="1" s="1"/>
  <c r="Y782" i="1"/>
  <c r="AU782" i="1" s="1"/>
  <c r="Y802" i="1"/>
  <c r="AU802" i="1" s="1"/>
  <c r="Y822" i="1"/>
  <c r="AU822" i="1" s="1"/>
  <c r="Y846" i="1"/>
  <c r="AU846" i="1" s="1"/>
  <c r="Y866" i="1"/>
  <c r="AU866" i="1" s="1"/>
  <c r="Y886" i="1"/>
  <c r="AU886" i="1" s="1"/>
  <c r="Y910" i="1"/>
  <c r="AU910" i="1" s="1"/>
  <c r="Y930" i="1"/>
  <c r="AU930" i="1" s="1"/>
  <c r="Y950" i="1"/>
  <c r="AU950" i="1" s="1"/>
  <c r="Y974" i="1"/>
  <c r="AU974" i="1" s="1"/>
  <c r="Y994" i="1"/>
  <c r="AU994" i="1" s="1"/>
  <c r="Y1014" i="1"/>
  <c r="AU1014" i="1" s="1"/>
  <c r="Y1038" i="1"/>
  <c r="AU1038" i="1" s="1"/>
  <c r="Y1058" i="1"/>
  <c r="AU1058" i="1" s="1"/>
  <c r="Y1078" i="1"/>
  <c r="AU1078" i="1" s="1"/>
  <c r="Y1102" i="1"/>
  <c r="AU1102" i="1" s="1"/>
  <c r="Y1122" i="1"/>
  <c r="AU1122" i="1" s="1"/>
  <c r="Y1142" i="1"/>
  <c r="AU1142" i="1" s="1"/>
  <c r="Y1166" i="1"/>
  <c r="AU1166" i="1" s="1"/>
  <c r="Y1186" i="1"/>
  <c r="AU1186" i="1" s="1"/>
  <c r="Y1206" i="1"/>
  <c r="AU1206" i="1" s="1"/>
  <c r="Y1230" i="1"/>
  <c r="AU1230" i="1" s="1"/>
  <c r="Y1250" i="1"/>
  <c r="AU1250" i="1" s="1"/>
  <c r="Y1270" i="1"/>
  <c r="AU1270" i="1" s="1"/>
  <c r="Y1294" i="1"/>
  <c r="AU1294" i="1" s="1"/>
  <c r="Y1314" i="1"/>
  <c r="AU1314" i="1" s="1"/>
  <c r="Y1334" i="1"/>
  <c r="AU1334" i="1" s="1"/>
  <c r="Y1358" i="1"/>
  <c r="AU1358" i="1" s="1"/>
  <c r="Y1378" i="1"/>
  <c r="AU1378" i="1" s="1"/>
  <c r="Y1398" i="1"/>
  <c r="AU1398" i="1" s="1"/>
  <c r="Y1422" i="1"/>
  <c r="AU1422" i="1" s="1"/>
  <c r="Y1442" i="1"/>
  <c r="AU1442" i="1" s="1"/>
  <c r="Y1462" i="1"/>
  <c r="AU1462" i="1" s="1"/>
  <c r="Y1486" i="1"/>
  <c r="AU1486" i="1" s="1"/>
  <c r="Y1506" i="1"/>
  <c r="AU1506" i="1" s="1"/>
  <c r="Y1526" i="1"/>
  <c r="AU1526" i="1" s="1"/>
  <c r="Y1550" i="1"/>
  <c r="AU1550" i="1" s="1"/>
  <c r="Y1570" i="1"/>
  <c r="AU1570" i="1" s="1"/>
  <c r="Y1590" i="1"/>
  <c r="AU1590" i="1" s="1"/>
  <c r="Y1634" i="1"/>
  <c r="AU1634" i="1" s="1"/>
  <c r="Y1698" i="1"/>
  <c r="AU1698" i="1" s="1"/>
  <c r="V143" i="1"/>
  <c r="W143" i="1" s="1"/>
  <c r="V891" i="1"/>
  <c r="W891" i="1" s="1"/>
  <c r="V1331" i="1"/>
  <c r="W1331" i="1" s="1"/>
  <c r="Y3" i="1"/>
  <c r="AU3" i="1" s="1"/>
  <c r="Y19" i="1"/>
  <c r="AU19" i="1" s="1"/>
  <c r="Y35" i="1"/>
  <c r="AU35" i="1" s="1"/>
  <c r="Y51" i="1"/>
  <c r="AU51" i="1" s="1"/>
  <c r="Y10" i="1"/>
  <c r="AU10" i="1" s="1"/>
  <c r="Y42" i="1"/>
  <c r="AU42" i="1" s="1"/>
  <c r="Y74" i="1"/>
  <c r="AU74" i="1" s="1"/>
  <c r="Y106" i="1"/>
  <c r="AU106" i="1" s="1"/>
  <c r="Y138" i="1"/>
  <c r="AU138" i="1" s="1"/>
  <c r="Y170" i="1"/>
  <c r="AU170" i="1" s="1"/>
  <c r="Y202" i="1"/>
  <c r="AU202" i="1" s="1"/>
  <c r="Y234" i="1"/>
  <c r="AU234" i="1" s="1"/>
  <c r="Y266" i="1"/>
  <c r="AU266" i="1" s="1"/>
  <c r="Y298" i="1"/>
  <c r="AU298" i="1" s="1"/>
  <c r="Y330" i="1"/>
  <c r="AU330" i="1" s="1"/>
  <c r="Y362" i="1"/>
  <c r="AU362" i="1" s="1"/>
  <c r="Y394" i="1"/>
  <c r="AU394" i="1" s="1"/>
  <c r="Y426" i="1"/>
  <c r="AU426" i="1" s="1"/>
  <c r="Y458" i="1"/>
  <c r="AU458" i="1" s="1"/>
  <c r="Y490" i="1"/>
  <c r="AU490" i="1" s="1"/>
  <c r="Y522" i="1"/>
  <c r="AU522" i="1" s="1"/>
  <c r="Y554" i="1"/>
  <c r="AU554" i="1" s="1"/>
  <c r="Y586" i="1"/>
  <c r="AU586" i="1" s="1"/>
  <c r="Y618" i="1"/>
  <c r="AU618" i="1" s="1"/>
  <c r="Y650" i="1"/>
  <c r="AU650" i="1" s="1"/>
  <c r="Y678" i="1"/>
  <c r="AU678" i="1" s="1"/>
  <c r="Y706" i="1"/>
  <c r="AU706" i="1" s="1"/>
  <c r="Y726" i="1"/>
  <c r="AU726" i="1" s="1"/>
  <c r="Y750" i="1"/>
  <c r="AU750" i="1" s="1"/>
  <c r="Y770" i="1"/>
  <c r="AU770" i="1" s="1"/>
  <c r="Y790" i="1"/>
  <c r="AU790" i="1" s="1"/>
  <c r="Y834" i="1"/>
  <c r="AU834" i="1" s="1"/>
  <c r="Y854" i="1"/>
  <c r="AU854" i="1" s="1"/>
  <c r="Y878" i="1"/>
  <c r="AU878" i="1" s="1"/>
  <c r="Y898" i="1"/>
  <c r="AU898" i="1" s="1"/>
  <c r="Y918" i="1"/>
  <c r="AU918" i="1" s="1"/>
  <c r="Y942" i="1"/>
  <c r="AU942" i="1" s="1"/>
  <c r="Y962" i="1"/>
  <c r="AU962" i="1" s="1"/>
  <c r="Y982" i="1"/>
  <c r="AU982" i="1" s="1"/>
  <c r="Y1006" i="1"/>
  <c r="AU1006" i="1" s="1"/>
  <c r="Y1026" i="1"/>
  <c r="AU1026" i="1" s="1"/>
  <c r="Y1046" i="1"/>
  <c r="AU1046" i="1" s="1"/>
  <c r="Y1070" i="1"/>
  <c r="AU1070" i="1" s="1"/>
  <c r="Y1090" i="1"/>
  <c r="AU1090" i="1" s="1"/>
  <c r="Y1110" i="1"/>
  <c r="AU1110" i="1" s="1"/>
  <c r="Y1134" i="1"/>
  <c r="AU1134" i="1" s="1"/>
  <c r="Y1154" i="1"/>
  <c r="AU1154" i="1" s="1"/>
  <c r="Y1174" i="1"/>
  <c r="AU1174" i="1" s="1"/>
  <c r="Y1198" i="1"/>
  <c r="AU1198" i="1" s="1"/>
  <c r="Y1218" i="1"/>
  <c r="AU1218" i="1" s="1"/>
  <c r="Y1238" i="1"/>
  <c r="AU1238" i="1" s="1"/>
  <c r="Y1262" i="1"/>
  <c r="AU1262" i="1" s="1"/>
  <c r="Y1282" i="1"/>
  <c r="AU1282" i="1" s="1"/>
  <c r="Y1302" i="1"/>
  <c r="AU1302" i="1" s="1"/>
  <c r="Y1326" i="1"/>
  <c r="AU1326" i="1" s="1"/>
  <c r="Y1346" i="1"/>
  <c r="AU1346" i="1" s="1"/>
  <c r="Y1366" i="1"/>
  <c r="AU1366" i="1" s="1"/>
  <c r="Y1390" i="1"/>
  <c r="AU1390" i="1" s="1"/>
  <c r="Y1410" i="1"/>
  <c r="AU1410" i="1" s="1"/>
  <c r="Y1430" i="1"/>
  <c r="AU1430" i="1" s="1"/>
  <c r="Y1454" i="1"/>
  <c r="AU1454" i="1" s="1"/>
  <c r="Y1474" i="1"/>
  <c r="AU1474" i="1" s="1"/>
  <c r="Y1494" i="1"/>
  <c r="AU1494" i="1" s="1"/>
  <c r="Y1518" i="1"/>
  <c r="AU1518" i="1" s="1"/>
  <c r="Y1538" i="1"/>
  <c r="AU1538" i="1" s="1"/>
  <c r="Y1558" i="1"/>
  <c r="AU1558" i="1" s="1"/>
  <c r="Y1582" i="1"/>
  <c r="AU1582" i="1" s="1"/>
  <c r="Y1602" i="1"/>
  <c r="AU1602" i="1" s="1"/>
  <c r="Y1622" i="1"/>
  <c r="AU1622" i="1" s="1"/>
  <c r="Y1666" i="1"/>
  <c r="AU1666" i="1" s="1"/>
  <c r="Y1730" i="1"/>
  <c r="AU1730" i="1" s="1"/>
  <c r="V347" i="1"/>
  <c r="W347" i="1" s="1"/>
  <c r="V1115" i="1"/>
  <c r="W1115" i="1" s="1"/>
  <c r="V9" i="1"/>
  <c r="W9" i="1" s="1"/>
  <c r="V563" i="1"/>
  <c r="W563" i="1" s="1"/>
  <c r="V95" i="1"/>
  <c r="W95" i="1" s="1"/>
  <c r="V291" i="1"/>
  <c r="W291" i="1" s="1"/>
  <c r="V643" i="1"/>
  <c r="W643" i="1" s="1"/>
  <c r="V947" i="1"/>
  <c r="V1179" i="1"/>
  <c r="W1179" i="1" s="1"/>
  <c r="V1371" i="1"/>
  <c r="W1371" i="1" s="1"/>
  <c r="V15" i="1"/>
  <c r="V183" i="1"/>
  <c r="W183" i="1" s="1"/>
  <c r="V451" i="1"/>
  <c r="W451" i="1" s="1"/>
  <c r="V819" i="1"/>
  <c r="W819" i="1" s="1"/>
  <c r="V1059" i="1"/>
  <c r="W1059" i="1" s="1"/>
  <c r="V1283" i="1"/>
  <c r="V31" i="1"/>
  <c r="W31" i="1" s="1"/>
  <c r="V119" i="1"/>
  <c r="W119" i="1" s="1"/>
  <c r="V207" i="1"/>
  <c r="V315" i="1"/>
  <c r="W315" i="1" s="1"/>
  <c r="V499" i="1"/>
  <c r="W499" i="1" s="1"/>
  <c r="V691" i="1"/>
  <c r="W691" i="1" s="1"/>
  <c r="V851" i="1"/>
  <c r="W851" i="1" s="1"/>
  <c r="V979" i="1"/>
  <c r="W979" i="1" s="1"/>
  <c r="V1091" i="1"/>
  <c r="W1091" i="1" s="1"/>
  <c r="V1203" i="1"/>
  <c r="V1307" i="1"/>
  <c r="W1307" i="1" s="1"/>
  <c r="V1395" i="1"/>
  <c r="W1395" i="1" s="1"/>
  <c r="V654" i="1"/>
  <c r="W654" i="1" s="1"/>
  <c r="V79" i="1"/>
  <c r="W79" i="1" s="1"/>
  <c r="V159" i="1"/>
  <c r="W159" i="1" s="1"/>
  <c r="V259" i="1"/>
  <c r="W259" i="1" s="1"/>
  <c r="V387" i="1"/>
  <c r="V595" i="1"/>
  <c r="W595" i="1" s="1"/>
  <c r="V771" i="1"/>
  <c r="W771" i="1" s="1"/>
  <c r="V923" i="1"/>
  <c r="W923" i="1" s="1"/>
  <c r="V1027" i="1"/>
  <c r="W1027" i="1" s="1"/>
  <c r="V1147" i="1"/>
  <c r="W1147" i="1" s="1"/>
  <c r="V1267" i="1"/>
  <c r="W1267" i="1" s="1"/>
  <c r="V1347" i="1"/>
  <c r="W1347" i="1" s="1"/>
  <c r="Y14" i="1"/>
  <c r="AU14" i="1" s="1"/>
  <c r="Y30" i="1"/>
  <c r="AU30" i="1" s="1"/>
  <c r="Y46" i="1"/>
  <c r="AU46" i="1" s="1"/>
  <c r="Y62" i="1"/>
  <c r="AU62" i="1" s="1"/>
  <c r="Y78" i="1"/>
  <c r="AU78" i="1" s="1"/>
  <c r="Y94" i="1"/>
  <c r="AU94" i="1" s="1"/>
  <c r="Y110" i="1"/>
  <c r="AU110" i="1" s="1"/>
  <c r="Y126" i="1"/>
  <c r="AU126" i="1" s="1"/>
  <c r="Y142" i="1"/>
  <c r="AU142" i="1" s="1"/>
  <c r="Y158" i="1"/>
  <c r="AU158" i="1" s="1"/>
  <c r="Y174" i="1"/>
  <c r="AU174" i="1" s="1"/>
  <c r="Y190" i="1"/>
  <c r="AU190" i="1" s="1"/>
  <c r="Y222" i="1"/>
  <c r="AU222" i="1" s="1"/>
  <c r="Y238" i="1"/>
  <c r="AU238" i="1" s="1"/>
  <c r="Y254" i="1"/>
  <c r="AU254" i="1" s="1"/>
  <c r="Y270" i="1"/>
  <c r="AU270" i="1" s="1"/>
  <c r="Y286" i="1"/>
  <c r="AU286" i="1" s="1"/>
  <c r="Y302" i="1"/>
  <c r="AU302" i="1" s="1"/>
  <c r="Y318" i="1"/>
  <c r="AU318" i="1" s="1"/>
  <c r="Y334" i="1"/>
  <c r="AU334" i="1" s="1"/>
  <c r="Y350" i="1"/>
  <c r="AU350" i="1" s="1"/>
  <c r="Y366" i="1"/>
  <c r="AU366" i="1" s="1"/>
  <c r="Y382" i="1"/>
  <c r="AU382" i="1" s="1"/>
  <c r="Y398" i="1"/>
  <c r="AU398" i="1" s="1"/>
  <c r="Y414" i="1"/>
  <c r="AU414" i="1" s="1"/>
  <c r="Y430" i="1"/>
  <c r="AU430" i="1" s="1"/>
  <c r="Y446" i="1"/>
  <c r="AU446" i="1" s="1"/>
  <c r="Y478" i="1"/>
  <c r="AU478" i="1" s="1"/>
  <c r="Y494" i="1"/>
  <c r="AU494" i="1" s="1"/>
  <c r="Y510" i="1"/>
  <c r="AU510" i="1" s="1"/>
  <c r="Y526" i="1"/>
  <c r="AU526" i="1" s="1"/>
  <c r="Y542" i="1"/>
  <c r="AU542" i="1" s="1"/>
  <c r="Y558" i="1"/>
  <c r="AU558" i="1" s="1"/>
  <c r="Y574" i="1"/>
  <c r="AU574" i="1" s="1"/>
  <c r="Y606" i="1"/>
  <c r="AU606" i="1" s="1"/>
  <c r="Y622" i="1"/>
  <c r="AU622" i="1" s="1"/>
  <c r="Y638" i="1"/>
  <c r="AU638" i="1" s="1"/>
  <c r="Y654" i="1"/>
  <c r="AU654" i="1" s="1"/>
  <c r="W673" i="1"/>
  <c r="W1049" i="1"/>
  <c r="W1257" i="1"/>
  <c r="V334" i="1"/>
  <c r="W334" i="1" s="1"/>
  <c r="V23" i="1"/>
  <c r="W23" i="1" s="1"/>
  <c r="V63" i="1"/>
  <c r="W63" i="1" s="1"/>
  <c r="V111" i="1"/>
  <c r="W111" i="1" s="1"/>
  <c r="V151" i="1"/>
  <c r="W151" i="1" s="1"/>
  <c r="V191" i="1"/>
  <c r="W191" i="1" s="1"/>
  <c r="V239" i="1"/>
  <c r="W239" i="1" s="1"/>
  <c r="V303" i="1"/>
  <c r="W303" i="1" s="1"/>
  <c r="V379" i="1"/>
  <c r="W379" i="1" s="1"/>
  <c r="V467" i="1"/>
  <c r="W467" i="1" s="1"/>
  <c r="V579" i="1"/>
  <c r="W579" i="1" s="1"/>
  <c r="V659" i="1"/>
  <c r="W659" i="1" s="1"/>
  <c r="V755" i="1"/>
  <c r="W755" i="1" s="1"/>
  <c r="V835" i="1"/>
  <c r="W835" i="1" s="1"/>
  <c r="V899" i="1"/>
  <c r="W899" i="1" s="1"/>
  <c r="V963" i="1"/>
  <c r="W963" i="1" s="1"/>
  <c r="V1019" i="1"/>
  <c r="W1019" i="1" s="1"/>
  <c r="V1075" i="1"/>
  <c r="W1075" i="1" s="1"/>
  <c r="V1139" i="1"/>
  <c r="W1139" i="1" s="1"/>
  <c r="V1187" i="1"/>
  <c r="W1187" i="1" s="1"/>
  <c r="V1243" i="1"/>
  <c r="W1243" i="1" s="1"/>
  <c r="V1299" i="1"/>
  <c r="W1299" i="1" s="1"/>
  <c r="V1339" i="1"/>
  <c r="W1339" i="1" s="1"/>
  <c r="V1379" i="1"/>
  <c r="W1379" i="1" s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Y230" i="1"/>
  <c r="AU230" i="1" s="1"/>
  <c r="Y246" i="1"/>
  <c r="AU246" i="1" s="1"/>
  <c r="Y262" i="1"/>
  <c r="AU262" i="1" s="1"/>
  <c r="Y278" i="1"/>
  <c r="AU278" i="1" s="1"/>
  <c r="Y294" i="1"/>
  <c r="AU294" i="1" s="1"/>
  <c r="Y310" i="1"/>
  <c r="AU310" i="1" s="1"/>
  <c r="Y326" i="1"/>
  <c r="AU326" i="1" s="1"/>
  <c r="Y342" i="1"/>
  <c r="AU342" i="1" s="1"/>
  <c r="Y358" i="1"/>
  <c r="AU358" i="1" s="1"/>
  <c r="Y374" i="1"/>
  <c r="AU374" i="1" s="1"/>
  <c r="Y390" i="1"/>
  <c r="AU390" i="1" s="1"/>
  <c r="Y406" i="1"/>
  <c r="AU406" i="1" s="1"/>
  <c r="Y422" i="1"/>
  <c r="AU422" i="1" s="1"/>
  <c r="Y438" i="1"/>
  <c r="AU438" i="1" s="1"/>
  <c r="Y454" i="1"/>
  <c r="AU454" i="1" s="1"/>
  <c r="Y470" i="1"/>
  <c r="AU470" i="1" s="1"/>
  <c r="Y486" i="1"/>
  <c r="AU486" i="1" s="1"/>
  <c r="Y502" i="1"/>
  <c r="AU502" i="1" s="1"/>
  <c r="Y518" i="1"/>
  <c r="AU518" i="1" s="1"/>
  <c r="Y534" i="1"/>
  <c r="AU534" i="1" s="1"/>
  <c r="Y550" i="1"/>
  <c r="AU550" i="1" s="1"/>
  <c r="Y566" i="1"/>
  <c r="AU566" i="1" s="1"/>
  <c r="Y582" i="1"/>
  <c r="AU582" i="1" s="1"/>
  <c r="Y598" i="1"/>
  <c r="AU598" i="1" s="1"/>
  <c r="Y614" i="1"/>
  <c r="AU614" i="1" s="1"/>
  <c r="Y630" i="1"/>
  <c r="AU630" i="1" s="1"/>
  <c r="Y646" i="1"/>
  <c r="AU646" i="1" s="1"/>
  <c r="Y662" i="1"/>
  <c r="AU662" i="1" s="1"/>
  <c r="Y686" i="1"/>
  <c r="AU686" i="1" s="1"/>
  <c r="W5" i="1"/>
  <c r="W1261" i="1"/>
  <c r="W1325" i="1"/>
  <c r="W1341" i="1"/>
  <c r="W1373" i="1"/>
  <c r="V782" i="1"/>
  <c r="W782" i="1" s="1"/>
  <c r="V47" i="1"/>
  <c r="W47" i="1" s="1"/>
  <c r="V87" i="1"/>
  <c r="W87" i="1" s="1"/>
  <c r="V127" i="1"/>
  <c r="W127" i="1" s="1"/>
  <c r="V175" i="1"/>
  <c r="W175" i="1" s="1"/>
  <c r="V215" i="1"/>
  <c r="V271" i="1"/>
  <c r="W271" i="1" s="1"/>
  <c r="V335" i="1"/>
  <c r="W335" i="1" s="1"/>
  <c r="V403" i="1"/>
  <c r="W403" i="1" s="1"/>
  <c r="V531" i="1"/>
  <c r="W531" i="1" s="1"/>
  <c r="V627" i="1"/>
  <c r="W627" i="1" s="1"/>
  <c r="V707" i="1"/>
  <c r="W707" i="1" s="1"/>
  <c r="V787" i="1"/>
  <c r="W787" i="1" s="1"/>
  <c r="V883" i="1"/>
  <c r="W883" i="1" s="1"/>
  <c r="V931" i="1"/>
  <c r="W931" i="1" s="1"/>
  <c r="V987" i="1"/>
  <c r="W987" i="1" s="1"/>
  <c r="V1051" i="1"/>
  <c r="W1051" i="1" s="1"/>
  <c r="V1107" i="1"/>
  <c r="W1107" i="1" s="1"/>
  <c r="V1155" i="1"/>
  <c r="W1155" i="1" s="1"/>
  <c r="V1219" i="1"/>
  <c r="W1219" i="1" s="1"/>
  <c r="V1275" i="1"/>
  <c r="W1275" i="1" s="1"/>
  <c r="V1315" i="1"/>
  <c r="W1315" i="1" s="1"/>
  <c r="V1363" i="1"/>
  <c r="W1363" i="1" s="1"/>
  <c r="V1403" i="1"/>
  <c r="W1403" i="1" s="1"/>
  <c r="S666" i="1"/>
  <c r="Y666" i="1"/>
  <c r="AU666" i="1" s="1"/>
  <c r="V682" i="1"/>
  <c r="W682" i="1" s="1"/>
  <c r="Y682" i="1"/>
  <c r="AU682" i="1" s="1"/>
  <c r="V698" i="1"/>
  <c r="W698" i="1" s="1"/>
  <c r="Y698" i="1"/>
  <c r="AU698" i="1" s="1"/>
  <c r="S714" i="1"/>
  <c r="Y714" i="1"/>
  <c r="AU714" i="1" s="1"/>
  <c r="S730" i="1"/>
  <c r="Y730" i="1"/>
  <c r="AU730" i="1" s="1"/>
  <c r="V746" i="1"/>
  <c r="W746" i="1" s="1"/>
  <c r="Y746" i="1"/>
  <c r="AU746" i="1" s="1"/>
  <c r="V762" i="1"/>
  <c r="Y762" i="1"/>
  <c r="AU762" i="1" s="1"/>
  <c r="S778" i="1"/>
  <c r="Y778" i="1"/>
  <c r="AU778" i="1" s="1"/>
  <c r="S794" i="1"/>
  <c r="Y794" i="1"/>
  <c r="AU794" i="1" s="1"/>
  <c r="V810" i="1"/>
  <c r="W810" i="1" s="1"/>
  <c r="Y810" i="1"/>
  <c r="AU810" i="1" s="1"/>
  <c r="V826" i="1"/>
  <c r="W826" i="1" s="1"/>
  <c r="Y826" i="1"/>
  <c r="AU826" i="1" s="1"/>
  <c r="S842" i="1"/>
  <c r="Y842" i="1"/>
  <c r="AU842" i="1" s="1"/>
  <c r="S858" i="1"/>
  <c r="Y858" i="1"/>
  <c r="AU858" i="1" s="1"/>
  <c r="S874" i="1"/>
  <c r="Y874" i="1"/>
  <c r="AU874" i="1" s="1"/>
  <c r="S890" i="1"/>
  <c r="Y890" i="1"/>
  <c r="AU890" i="1" s="1"/>
  <c r="S906" i="1"/>
  <c r="Y906" i="1"/>
  <c r="AU906" i="1" s="1"/>
  <c r="S922" i="1"/>
  <c r="Y922" i="1"/>
  <c r="AU922" i="1" s="1"/>
  <c r="S938" i="1"/>
  <c r="Y938" i="1"/>
  <c r="AU938" i="1" s="1"/>
  <c r="S954" i="1"/>
  <c r="Y954" i="1"/>
  <c r="AU954" i="1" s="1"/>
  <c r="S970" i="1"/>
  <c r="Y970" i="1"/>
  <c r="AU970" i="1" s="1"/>
  <c r="S986" i="1"/>
  <c r="Y986" i="1"/>
  <c r="AU986" i="1" s="1"/>
  <c r="S1002" i="1"/>
  <c r="Y1002" i="1"/>
  <c r="AU1002" i="1" s="1"/>
  <c r="S1018" i="1"/>
  <c r="Y1018" i="1"/>
  <c r="AU1018" i="1" s="1"/>
  <c r="S1034" i="1"/>
  <c r="Y1034" i="1"/>
  <c r="AU1034" i="1" s="1"/>
  <c r="S1050" i="1"/>
  <c r="Y1050" i="1"/>
  <c r="AU1050" i="1" s="1"/>
  <c r="S1066" i="1"/>
  <c r="Y1066" i="1"/>
  <c r="AU1066" i="1" s="1"/>
  <c r="S1082" i="1"/>
  <c r="Y1082" i="1"/>
  <c r="AU1082" i="1" s="1"/>
  <c r="S1098" i="1"/>
  <c r="Y1098" i="1"/>
  <c r="AU1098" i="1" s="1"/>
  <c r="S1114" i="1"/>
  <c r="Y1114" i="1"/>
  <c r="AU1114" i="1" s="1"/>
  <c r="S1130" i="1"/>
  <c r="Y1130" i="1"/>
  <c r="AU1130" i="1" s="1"/>
  <c r="S1146" i="1"/>
  <c r="Y1146" i="1"/>
  <c r="AU1146" i="1" s="1"/>
  <c r="S1162" i="1"/>
  <c r="Y1162" i="1"/>
  <c r="AU1162" i="1" s="1"/>
  <c r="S1178" i="1"/>
  <c r="Y1178" i="1"/>
  <c r="AU1178" i="1" s="1"/>
  <c r="S1194" i="1"/>
  <c r="Y1194" i="1"/>
  <c r="AU1194" i="1" s="1"/>
  <c r="S1210" i="1"/>
  <c r="Y1210" i="1"/>
  <c r="AU1210" i="1" s="1"/>
  <c r="S1226" i="1"/>
  <c r="Y1226" i="1"/>
  <c r="AU1226" i="1" s="1"/>
  <c r="S1242" i="1"/>
  <c r="Y1242" i="1"/>
  <c r="AU1242" i="1" s="1"/>
  <c r="S1258" i="1"/>
  <c r="Y1258" i="1"/>
  <c r="AU1258" i="1" s="1"/>
  <c r="S1274" i="1"/>
  <c r="Y1274" i="1"/>
  <c r="AU1274" i="1" s="1"/>
  <c r="S1290" i="1"/>
  <c r="Y1290" i="1"/>
  <c r="AU1290" i="1" s="1"/>
  <c r="S1306" i="1"/>
  <c r="Y1306" i="1"/>
  <c r="AU1306" i="1" s="1"/>
  <c r="S1322" i="1"/>
  <c r="Y1322" i="1"/>
  <c r="AU1322" i="1" s="1"/>
  <c r="S1338" i="1"/>
  <c r="Y1338" i="1"/>
  <c r="AU1338" i="1" s="1"/>
  <c r="S1354" i="1"/>
  <c r="Y1354" i="1"/>
  <c r="AU1354" i="1" s="1"/>
  <c r="S1370" i="1"/>
  <c r="Y1370" i="1"/>
  <c r="AU1370" i="1" s="1"/>
  <c r="S1386" i="1"/>
  <c r="Y1386" i="1"/>
  <c r="AU1386" i="1" s="1"/>
  <c r="S1402" i="1"/>
  <c r="Y1402" i="1"/>
  <c r="AU1402" i="1" s="1"/>
  <c r="S1418" i="1"/>
  <c r="Y1418" i="1"/>
  <c r="AU1418" i="1" s="1"/>
  <c r="S1434" i="1"/>
  <c r="Y1434" i="1"/>
  <c r="AU1434" i="1" s="1"/>
  <c r="S1450" i="1"/>
  <c r="Y1450" i="1"/>
  <c r="AU1450" i="1" s="1"/>
  <c r="S1466" i="1"/>
  <c r="Y1466" i="1"/>
  <c r="AU1466" i="1" s="1"/>
  <c r="S1482" i="1"/>
  <c r="Y1482" i="1"/>
  <c r="AU1482" i="1" s="1"/>
  <c r="S1498" i="1"/>
  <c r="Y1498" i="1"/>
  <c r="AU1498" i="1" s="1"/>
  <c r="S1514" i="1"/>
  <c r="Y1514" i="1"/>
  <c r="AU1514" i="1" s="1"/>
  <c r="S1530" i="1"/>
  <c r="Y1530" i="1"/>
  <c r="AU1530" i="1" s="1"/>
  <c r="S1546" i="1"/>
  <c r="Y1546" i="1"/>
  <c r="AU1546" i="1" s="1"/>
  <c r="S1562" i="1"/>
  <c r="Y1562" i="1"/>
  <c r="AU1562" i="1" s="1"/>
  <c r="S1578" i="1"/>
  <c r="Y1578" i="1"/>
  <c r="AU1578" i="1" s="1"/>
  <c r="S1594" i="1"/>
  <c r="Y1594" i="1"/>
  <c r="AU1594" i="1" s="1"/>
  <c r="S1610" i="1"/>
  <c r="Y1610" i="1"/>
  <c r="AU1610" i="1" s="1"/>
  <c r="S1626" i="1"/>
  <c r="Y1626" i="1"/>
  <c r="AU1626" i="1" s="1"/>
  <c r="S1642" i="1"/>
  <c r="Y1642" i="1"/>
  <c r="AU1642" i="1" s="1"/>
  <c r="S1658" i="1"/>
  <c r="Y1658" i="1"/>
  <c r="AU1658" i="1" s="1"/>
  <c r="S1674" i="1"/>
  <c r="Y1674" i="1"/>
  <c r="AU1674" i="1" s="1"/>
  <c r="S1690" i="1"/>
  <c r="Y1690" i="1"/>
  <c r="AU1690" i="1" s="1"/>
  <c r="S1706" i="1"/>
  <c r="Y1706" i="1"/>
  <c r="AU1706" i="1" s="1"/>
  <c r="S1722" i="1"/>
  <c r="Y1722" i="1"/>
  <c r="AU1722" i="1" s="1"/>
  <c r="S1738" i="1"/>
  <c r="Y1738" i="1"/>
  <c r="AU1738" i="1" s="1"/>
  <c r="S8" i="1"/>
  <c r="Y8" i="1"/>
  <c r="AU8" i="1" s="1"/>
  <c r="S16" i="1"/>
  <c r="Y16" i="1"/>
  <c r="AU16" i="1" s="1"/>
  <c r="V24" i="1"/>
  <c r="W24" i="1" s="1"/>
  <c r="Y24" i="1"/>
  <c r="AU24" i="1" s="1"/>
  <c r="V32" i="1"/>
  <c r="W32" i="1" s="1"/>
  <c r="Y32" i="1"/>
  <c r="AU32" i="1" s="1"/>
  <c r="V40" i="1"/>
  <c r="W40" i="1" s="1"/>
  <c r="Y40" i="1"/>
  <c r="AU40" i="1" s="1"/>
  <c r="V48" i="1"/>
  <c r="W48" i="1" s="1"/>
  <c r="Y48" i="1"/>
  <c r="AU48" i="1" s="1"/>
  <c r="S56" i="1"/>
  <c r="Y56" i="1"/>
  <c r="AU56" i="1" s="1"/>
  <c r="S64" i="1"/>
  <c r="Y64" i="1"/>
  <c r="AU64" i="1" s="1"/>
  <c r="V72" i="1"/>
  <c r="W72" i="1" s="1"/>
  <c r="Y72" i="1"/>
  <c r="AU72" i="1" s="1"/>
  <c r="V80" i="1"/>
  <c r="W80" i="1" s="1"/>
  <c r="Y80" i="1"/>
  <c r="AU80" i="1" s="1"/>
  <c r="V88" i="1"/>
  <c r="W88" i="1" s="1"/>
  <c r="Y88" i="1"/>
  <c r="AU88" i="1" s="1"/>
  <c r="V96" i="1"/>
  <c r="W96" i="1" s="1"/>
  <c r="Y96" i="1"/>
  <c r="AU96" i="1" s="1"/>
  <c r="V104" i="1"/>
  <c r="W104" i="1" s="1"/>
  <c r="Y104" i="1"/>
  <c r="AU104" i="1" s="1"/>
  <c r="V112" i="1"/>
  <c r="W112" i="1" s="1"/>
  <c r="Y112" i="1"/>
  <c r="AU112" i="1" s="1"/>
  <c r="V120" i="1"/>
  <c r="W120" i="1" s="1"/>
  <c r="Y120" i="1"/>
  <c r="AU120" i="1" s="1"/>
  <c r="V128" i="1"/>
  <c r="W128" i="1" s="1"/>
  <c r="Y128" i="1"/>
  <c r="AU128" i="1" s="1"/>
  <c r="S136" i="1"/>
  <c r="Y136" i="1"/>
  <c r="AU136" i="1" s="1"/>
  <c r="Y585" i="1"/>
  <c r="AU585" i="1" s="1"/>
  <c r="V585" i="1"/>
  <c r="W585" i="1" s="1"/>
  <c r="V14" i="1"/>
  <c r="W14" i="1" s="1"/>
  <c r="V329" i="1"/>
  <c r="W329" i="1" s="1"/>
  <c r="S206" i="1"/>
  <c r="V206" i="1"/>
  <c r="W206" i="1" s="1"/>
  <c r="S462" i="1"/>
  <c r="V462" i="1"/>
  <c r="W462" i="1" s="1"/>
  <c r="S590" i="1"/>
  <c r="V590" i="1"/>
  <c r="W590" i="1" s="1"/>
  <c r="S718" i="1"/>
  <c r="V718" i="1"/>
  <c r="W718" i="1" s="1"/>
  <c r="S814" i="1"/>
  <c r="V814" i="1"/>
  <c r="W814" i="1" s="1"/>
  <c r="W13" i="1"/>
  <c r="W53" i="1"/>
  <c r="W109" i="1"/>
  <c r="W197" i="1"/>
  <c r="W365" i="1"/>
  <c r="W1021" i="1"/>
  <c r="W1053" i="1"/>
  <c r="W1085" i="1"/>
  <c r="V526" i="1"/>
  <c r="W526" i="1" s="1"/>
  <c r="W387" i="1"/>
  <c r="W947" i="1"/>
  <c r="W1235" i="1"/>
  <c r="W1283" i="1"/>
  <c r="V452" i="1"/>
  <c r="W452" i="1" s="1"/>
  <c r="Y144" i="1"/>
  <c r="AU144" i="1" s="1"/>
  <c r="V355" i="1"/>
  <c r="W355" i="1" s="1"/>
  <c r="V435" i="1"/>
  <c r="W435" i="1" s="1"/>
  <c r="V515" i="1"/>
  <c r="W515" i="1" s="1"/>
  <c r="W1203" i="1"/>
  <c r="V7" i="1"/>
  <c r="W7" i="1" s="1"/>
  <c r="V39" i="1"/>
  <c r="W39" i="1" s="1"/>
  <c r="V71" i="1"/>
  <c r="W71" i="1" s="1"/>
  <c r="V103" i="1"/>
  <c r="W103" i="1" s="1"/>
  <c r="V135" i="1"/>
  <c r="W135" i="1" s="1"/>
  <c r="V167" i="1"/>
  <c r="V199" i="1"/>
  <c r="W199" i="1" s="1"/>
  <c r="V231" i="1"/>
  <c r="W231" i="1" s="1"/>
  <c r="V283" i="1"/>
  <c r="W283" i="1" s="1"/>
  <c r="V323" i="1"/>
  <c r="W323" i="1" s="1"/>
  <c r="V367" i="1"/>
  <c r="W367" i="1" s="1"/>
  <c r="V419" i="1"/>
  <c r="W419" i="1" s="1"/>
  <c r="V483" i="1"/>
  <c r="W483" i="1" s="1"/>
  <c r="V547" i="1"/>
  <c r="W547" i="1" s="1"/>
  <c r="V611" i="1"/>
  <c r="W611" i="1" s="1"/>
  <c r="V675" i="1"/>
  <c r="W675" i="1" s="1"/>
  <c r="V739" i="1"/>
  <c r="W739" i="1" s="1"/>
  <c r="V803" i="1"/>
  <c r="W803" i="1" s="1"/>
  <c r="V867" i="1"/>
  <c r="W867" i="1" s="1"/>
  <c r="V915" i="1"/>
  <c r="W915" i="1" s="1"/>
  <c r="V955" i="1"/>
  <c r="W955" i="1" s="1"/>
  <c r="V995" i="1"/>
  <c r="W995" i="1" s="1"/>
  <c r="V1043" i="1"/>
  <c r="W1043" i="1" s="1"/>
  <c r="V1083" i="1"/>
  <c r="W1083" i="1" s="1"/>
  <c r="V1123" i="1"/>
  <c r="W1123" i="1" s="1"/>
  <c r="V1171" i="1"/>
  <c r="W1171" i="1" s="1"/>
  <c r="V1211" i="1"/>
  <c r="W1211" i="1" s="1"/>
  <c r="V1251" i="1"/>
  <c r="W1251" i="1" s="1"/>
  <c r="V1291" i="1"/>
  <c r="W1291" i="1" s="1"/>
  <c r="V1323" i="1"/>
  <c r="W1323" i="1" s="1"/>
  <c r="V1355" i="1"/>
  <c r="W1355" i="1" s="1"/>
  <c r="V1387" i="1"/>
  <c r="W1387" i="1" s="1"/>
  <c r="V708" i="1"/>
  <c r="W708" i="1" s="1"/>
  <c r="V201" i="1"/>
  <c r="W201" i="1" s="1"/>
  <c r="V713" i="1"/>
  <c r="W713" i="1" s="1"/>
  <c r="W140" i="1"/>
  <c r="W188" i="1"/>
  <c r="W316" i="1"/>
  <c r="W524" i="1"/>
  <c r="W868" i="1"/>
  <c r="W940" i="1"/>
  <c r="W1044" i="1"/>
  <c r="V457" i="1"/>
  <c r="W457" i="1" s="1"/>
  <c r="V137" i="1"/>
  <c r="W137" i="1" s="1"/>
  <c r="V393" i="1"/>
  <c r="W393" i="1" s="1"/>
  <c r="V649" i="1"/>
  <c r="W649" i="1" s="1"/>
  <c r="V142" i="1"/>
  <c r="W142" i="1" s="1"/>
  <c r="V398" i="1"/>
  <c r="W398" i="1" s="1"/>
  <c r="V558" i="1"/>
  <c r="W558" i="1" s="1"/>
  <c r="V686" i="1"/>
  <c r="W686" i="1" s="1"/>
  <c r="V324" i="1"/>
  <c r="W324" i="1" s="1"/>
  <c r="V772" i="1"/>
  <c r="W772" i="1" s="1"/>
  <c r="V265" i="1"/>
  <c r="W265" i="1" s="1"/>
  <c r="V521" i="1"/>
  <c r="W521" i="1" s="1"/>
  <c r="V777" i="1"/>
  <c r="W777" i="1" s="1"/>
  <c r="V270" i="1"/>
  <c r="W270" i="1" s="1"/>
  <c r="V494" i="1"/>
  <c r="W494" i="1" s="1"/>
  <c r="V622" i="1"/>
  <c r="W622" i="1" s="1"/>
  <c r="V750" i="1"/>
  <c r="W750" i="1" s="1"/>
  <c r="W15" i="1"/>
  <c r="W207" i="1"/>
  <c r="V580" i="1"/>
  <c r="W580" i="1" s="1"/>
  <c r="V164" i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T831" i="1" s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T895" i="1" s="1"/>
  <c r="V895" i="1"/>
  <c r="W895" i="1" s="1"/>
  <c r="S903" i="1"/>
  <c r="V903" i="1"/>
  <c r="W903" i="1" s="1"/>
  <c r="S911" i="1"/>
  <c r="T911" i="1" s="1"/>
  <c r="V911" i="1"/>
  <c r="W911" i="1" s="1"/>
  <c r="S919" i="1"/>
  <c r="V919" i="1"/>
  <c r="W919" i="1" s="1"/>
  <c r="S927" i="1"/>
  <c r="T927" i="1" s="1"/>
  <c r="V927" i="1"/>
  <c r="W927" i="1" s="1"/>
  <c r="S935" i="1"/>
  <c r="V935" i="1"/>
  <c r="W935" i="1" s="1"/>
  <c r="S943" i="1"/>
  <c r="T943" i="1" s="1"/>
  <c r="V943" i="1"/>
  <c r="W943" i="1" s="1"/>
  <c r="S951" i="1"/>
  <c r="V951" i="1"/>
  <c r="W951" i="1" s="1"/>
  <c r="S959" i="1"/>
  <c r="T959" i="1" s="1"/>
  <c r="V959" i="1"/>
  <c r="W959" i="1" s="1"/>
  <c r="S967" i="1"/>
  <c r="V967" i="1"/>
  <c r="W967" i="1" s="1"/>
  <c r="S975" i="1"/>
  <c r="T975" i="1" s="1"/>
  <c r="V975" i="1"/>
  <c r="W975" i="1" s="1"/>
  <c r="S983" i="1"/>
  <c r="V983" i="1"/>
  <c r="W983" i="1" s="1"/>
  <c r="S991" i="1"/>
  <c r="T991" i="1" s="1"/>
  <c r="V991" i="1"/>
  <c r="W991" i="1" s="1"/>
  <c r="S999" i="1"/>
  <c r="V999" i="1"/>
  <c r="W999" i="1" s="1"/>
  <c r="S1007" i="1"/>
  <c r="T1007" i="1" s="1"/>
  <c r="V1007" i="1"/>
  <c r="W1007" i="1" s="1"/>
  <c r="S1015" i="1"/>
  <c r="V1015" i="1"/>
  <c r="W1015" i="1" s="1"/>
  <c r="S1023" i="1"/>
  <c r="T1023" i="1" s="1"/>
  <c r="V1023" i="1"/>
  <c r="W1023" i="1" s="1"/>
  <c r="S1031" i="1"/>
  <c r="V1031" i="1"/>
  <c r="W1031" i="1" s="1"/>
  <c r="S1039" i="1"/>
  <c r="T1039" i="1" s="1"/>
  <c r="V1039" i="1"/>
  <c r="W1039" i="1" s="1"/>
  <c r="S1047" i="1"/>
  <c r="V1047" i="1"/>
  <c r="W1047" i="1" s="1"/>
  <c r="S1055" i="1"/>
  <c r="T1055" i="1" s="1"/>
  <c r="V1055" i="1"/>
  <c r="W1055" i="1" s="1"/>
  <c r="S1063" i="1"/>
  <c r="V1063" i="1"/>
  <c r="W1063" i="1" s="1"/>
  <c r="S1071" i="1"/>
  <c r="T1071" i="1" s="1"/>
  <c r="V1071" i="1"/>
  <c r="W1071" i="1" s="1"/>
  <c r="S1079" i="1"/>
  <c r="V1079" i="1"/>
  <c r="W1079" i="1" s="1"/>
  <c r="S1087" i="1"/>
  <c r="T1087" i="1" s="1"/>
  <c r="V1087" i="1"/>
  <c r="W1087" i="1" s="1"/>
  <c r="S1095" i="1"/>
  <c r="V1095" i="1"/>
  <c r="W1095" i="1" s="1"/>
  <c r="S1103" i="1"/>
  <c r="T1103" i="1" s="1"/>
  <c r="V1103" i="1"/>
  <c r="W1103" i="1" s="1"/>
  <c r="S1111" i="1"/>
  <c r="V1111" i="1"/>
  <c r="W1111" i="1" s="1"/>
  <c r="S1119" i="1"/>
  <c r="T1119" i="1" s="1"/>
  <c r="V1119" i="1"/>
  <c r="W1119" i="1" s="1"/>
  <c r="S1127" i="1"/>
  <c r="V1127" i="1"/>
  <c r="W1127" i="1" s="1"/>
  <c r="S1135" i="1"/>
  <c r="T1135" i="1" s="1"/>
  <c r="V1135" i="1"/>
  <c r="W1135" i="1" s="1"/>
  <c r="S1143" i="1"/>
  <c r="V1143" i="1"/>
  <c r="W1143" i="1" s="1"/>
  <c r="S1151" i="1"/>
  <c r="T1151" i="1" s="1"/>
  <c r="V1151" i="1"/>
  <c r="W1151" i="1" s="1"/>
  <c r="S1159" i="1"/>
  <c r="V1159" i="1"/>
  <c r="W1159" i="1" s="1"/>
  <c r="S1167" i="1"/>
  <c r="T1167" i="1" s="1"/>
  <c r="V1167" i="1"/>
  <c r="W1167" i="1" s="1"/>
  <c r="S1175" i="1"/>
  <c r="V1175" i="1"/>
  <c r="W1175" i="1" s="1"/>
  <c r="S1183" i="1"/>
  <c r="T1183" i="1" s="1"/>
  <c r="V1183" i="1"/>
  <c r="W1183" i="1" s="1"/>
  <c r="S1191" i="1"/>
  <c r="V1191" i="1"/>
  <c r="W1191" i="1" s="1"/>
  <c r="S1199" i="1"/>
  <c r="T1199" i="1" s="1"/>
  <c r="V1199" i="1"/>
  <c r="W1199" i="1" s="1"/>
  <c r="S1207" i="1"/>
  <c r="V1207" i="1"/>
  <c r="W1207" i="1" s="1"/>
  <c r="S1215" i="1"/>
  <c r="T1215" i="1" s="1"/>
  <c r="V1215" i="1"/>
  <c r="W1215" i="1" s="1"/>
  <c r="S1223" i="1"/>
  <c r="V1223" i="1"/>
  <c r="W1223" i="1" s="1"/>
  <c r="S1231" i="1"/>
  <c r="T1231" i="1" s="1"/>
  <c r="V1231" i="1"/>
  <c r="W1231" i="1" s="1"/>
  <c r="S1239" i="1"/>
  <c r="V1239" i="1"/>
  <c r="W1239" i="1" s="1"/>
  <c r="S1247" i="1"/>
  <c r="T1247" i="1" s="1"/>
  <c r="V1247" i="1"/>
  <c r="W1247" i="1" s="1"/>
  <c r="S1255" i="1"/>
  <c r="V1255" i="1"/>
  <c r="W1255" i="1" s="1"/>
  <c r="S1263" i="1"/>
  <c r="T1263" i="1" s="1"/>
  <c r="V1263" i="1"/>
  <c r="W1263" i="1" s="1"/>
  <c r="S1271" i="1"/>
  <c r="V1271" i="1"/>
  <c r="W1271" i="1" s="1"/>
  <c r="S1279" i="1"/>
  <c r="T1279" i="1" s="1"/>
  <c r="V1279" i="1"/>
  <c r="W1279" i="1" s="1"/>
  <c r="S1287" i="1"/>
  <c r="V1287" i="1"/>
  <c r="W1287" i="1" s="1"/>
  <c r="S1295" i="1"/>
  <c r="T1295" i="1" s="1"/>
  <c r="V1295" i="1"/>
  <c r="W1295" i="1" s="1"/>
  <c r="S1303" i="1"/>
  <c r="V1303" i="1"/>
  <c r="W1303" i="1" s="1"/>
  <c r="S1311" i="1"/>
  <c r="T1311" i="1" s="1"/>
  <c r="V1311" i="1"/>
  <c r="W1311" i="1" s="1"/>
  <c r="S1319" i="1"/>
  <c r="V1319" i="1"/>
  <c r="W1319" i="1" s="1"/>
  <c r="S1327" i="1"/>
  <c r="T1327" i="1" s="1"/>
  <c r="V1327" i="1"/>
  <c r="W1327" i="1" s="1"/>
  <c r="S1335" i="1"/>
  <c r="V1335" i="1"/>
  <c r="W1335" i="1" s="1"/>
  <c r="S1343" i="1"/>
  <c r="T1343" i="1" s="1"/>
  <c r="V1343" i="1"/>
  <c r="W1343" i="1" s="1"/>
  <c r="S1351" i="1"/>
  <c r="V1351" i="1"/>
  <c r="W1351" i="1" s="1"/>
  <c r="S1359" i="1"/>
  <c r="T1359" i="1" s="1"/>
  <c r="V1359" i="1"/>
  <c r="W1359" i="1" s="1"/>
  <c r="S1367" i="1"/>
  <c r="V1367" i="1"/>
  <c r="W1367" i="1" s="1"/>
  <c r="S1375" i="1"/>
  <c r="T1375" i="1" s="1"/>
  <c r="V1375" i="1"/>
  <c r="W1375" i="1" s="1"/>
  <c r="S1383" i="1"/>
  <c r="V1383" i="1"/>
  <c r="W1383" i="1" s="1"/>
  <c r="S1391" i="1"/>
  <c r="T1391" i="1" s="1"/>
  <c r="V1391" i="1"/>
  <c r="W1391" i="1" s="1"/>
  <c r="S1399" i="1"/>
  <c r="V1399" i="1"/>
  <c r="W1399" i="1" s="1"/>
  <c r="S1407" i="1"/>
  <c r="T1407" i="1" s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AT903" i="1"/>
  <c r="T903" i="1"/>
  <c r="AT911" i="1"/>
  <c r="AT919" i="1"/>
  <c r="T919" i="1"/>
  <c r="AT927" i="1"/>
  <c r="AT935" i="1"/>
  <c r="T935" i="1"/>
  <c r="AT943" i="1"/>
  <c r="AT951" i="1"/>
  <c r="T951" i="1"/>
  <c r="AT959" i="1"/>
  <c r="AT967" i="1"/>
  <c r="T967" i="1"/>
  <c r="AT975" i="1"/>
  <c r="AT983" i="1"/>
  <c r="T983" i="1"/>
  <c r="AT991" i="1"/>
  <c r="AT999" i="1"/>
  <c r="T999" i="1"/>
  <c r="AT1007" i="1"/>
  <c r="AT1015" i="1"/>
  <c r="T1015" i="1"/>
  <c r="AT1023" i="1"/>
  <c r="AT1031" i="1"/>
  <c r="T1031" i="1"/>
  <c r="AT1039" i="1"/>
  <c r="AT1047" i="1"/>
  <c r="T1047" i="1"/>
  <c r="AT1055" i="1"/>
  <c r="AT1063" i="1"/>
  <c r="T1063" i="1"/>
  <c r="AT1071" i="1"/>
  <c r="AT1079" i="1"/>
  <c r="T1079" i="1"/>
  <c r="AT1087" i="1"/>
  <c r="AT1095" i="1"/>
  <c r="T1095" i="1"/>
  <c r="AT1103" i="1"/>
  <c r="AT1111" i="1"/>
  <c r="T1111" i="1"/>
  <c r="AT1119" i="1"/>
  <c r="AT1127" i="1"/>
  <c r="T1127" i="1"/>
  <c r="AT1135" i="1"/>
  <c r="AT1143" i="1"/>
  <c r="T1143" i="1"/>
  <c r="AT1151" i="1"/>
  <c r="AT1159" i="1"/>
  <c r="T1159" i="1"/>
  <c r="AT1167" i="1"/>
  <c r="AT1175" i="1"/>
  <c r="T1175" i="1"/>
  <c r="AT1183" i="1"/>
  <c r="AT1191" i="1"/>
  <c r="T1191" i="1"/>
  <c r="AT1199" i="1"/>
  <c r="AT1207" i="1"/>
  <c r="T1207" i="1"/>
  <c r="AT1215" i="1"/>
  <c r="AT1223" i="1"/>
  <c r="T1223" i="1"/>
  <c r="AT1231" i="1"/>
  <c r="AT1239" i="1"/>
  <c r="T1239" i="1"/>
  <c r="AT1247" i="1"/>
  <c r="AT1255" i="1"/>
  <c r="T1255" i="1"/>
  <c r="AT1263" i="1"/>
  <c r="AT1271" i="1"/>
  <c r="T1271" i="1"/>
  <c r="AT1279" i="1"/>
  <c r="AT1287" i="1"/>
  <c r="T1287" i="1"/>
  <c r="AT1295" i="1"/>
  <c r="AT1303" i="1"/>
  <c r="T1303" i="1"/>
  <c r="AT1311" i="1"/>
  <c r="AT1319" i="1"/>
  <c r="T1319" i="1"/>
  <c r="AT1327" i="1"/>
  <c r="AT1335" i="1"/>
  <c r="T1335" i="1"/>
  <c r="AT1343" i="1"/>
  <c r="AT1351" i="1"/>
  <c r="T1351" i="1"/>
  <c r="AT1359" i="1"/>
  <c r="AT1367" i="1"/>
  <c r="T1367" i="1"/>
  <c r="AT1375" i="1"/>
  <c r="AT1383" i="1"/>
  <c r="T1383" i="1"/>
  <c r="AT1391" i="1"/>
  <c r="AT1399" i="1"/>
  <c r="T1399" i="1"/>
  <c r="A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3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AV517" i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K1401" i="1" s="1"/>
  <c r="BC1341" i="1"/>
  <c r="BK1341" i="1" s="1"/>
  <c r="BC1333" i="1"/>
  <c r="BC1305" i="1"/>
  <c r="BC1269" i="1"/>
  <c r="BC1257" i="1"/>
  <c r="BK1257" i="1" s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K1576" i="1" s="1"/>
  <c r="BC1560" i="1"/>
  <c r="BC1552" i="1"/>
  <c r="BC1480" i="1"/>
  <c r="BC1440" i="1"/>
  <c r="BC1400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K1048" i="1" s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K344" i="1" s="1"/>
  <c r="BC320" i="1"/>
  <c r="BC312" i="1"/>
  <c r="BC280" i="1"/>
  <c r="BC208" i="1"/>
  <c r="BC72" i="1"/>
  <c r="BC32" i="1"/>
  <c r="BC8" i="1"/>
  <c r="BC1735" i="1"/>
  <c r="BC1679" i="1"/>
  <c r="BC1575" i="1"/>
  <c r="BK1575" i="1" s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41" i="1"/>
  <c r="BC1421" i="1"/>
  <c r="BC1345" i="1"/>
  <c r="BK1345" i="1" s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K1644" i="1" s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K1220" i="1" s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K1667" i="1" s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K1171" i="1" s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K1342" i="1" s="1"/>
  <c r="BC1278" i="1"/>
  <c r="BC1086" i="1"/>
  <c r="BC1054" i="1"/>
  <c r="BC1022" i="1"/>
  <c r="BC862" i="1"/>
  <c r="BC218" i="1"/>
  <c r="BC115" i="1"/>
  <c r="BC1722" i="1"/>
  <c r="BC1574" i="1"/>
  <c r="BK1574" i="1" s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K1142" i="1" s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400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L7" i="215" l="1"/>
  <c r="L12" i="215"/>
  <c r="M5" i="215"/>
  <c r="M6" i="215"/>
  <c r="N7" i="215"/>
  <c r="N8" i="215"/>
  <c r="M13" i="215"/>
  <c r="M14" i="215"/>
  <c r="M4" i="215"/>
  <c r="N5" i="215"/>
  <c r="N6" i="215"/>
  <c r="M12" i="215"/>
  <c r="N13" i="215"/>
  <c r="N9" i="215"/>
  <c r="M2" i="215"/>
  <c r="M3" i="215"/>
  <c r="M11" i="215"/>
  <c r="N14" i="215"/>
  <c r="N3" i="215"/>
  <c r="N4" i="215"/>
  <c r="M9" i="215"/>
  <c r="M10" i="215"/>
  <c r="N11" i="215"/>
  <c r="N12" i="215"/>
  <c r="N2" i="215"/>
  <c r="M7" i="215"/>
  <c r="M8" i="215"/>
  <c r="N10" i="215"/>
  <c r="E4" i="191"/>
  <c r="C4" i="191"/>
  <c r="A3" i="191"/>
  <c r="E3" i="191" s="1"/>
  <c r="M847" i="215"/>
  <c r="N848" i="215"/>
  <c r="N847" i="215"/>
  <c r="L848" i="215"/>
  <c r="L847" i="215"/>
  <c r="M848" i="215"/>
  <c r="D8" i="191"/>
  <c r="L14" i="215" s="1"/>
  <c r="C8" i="191"/>
  <c r="C7" i="191"/>
  <c r="D7" i="191"/>
  <c r="L13" i="215" s="1"/>
  <c r="E7" i="191"/>
  <c r="D10" i="191"/>
  <c r="C10" i="191"/>
  <c r="D9" i="191"/>
  <c r="L9" i="215" s="1"/>
  <c r="C9" i="191"/>
  <c r="E5" i="191"/>
  <c r="E6" i="191"/>
  <c r="D5" i="191"/>
  <c r="L2" i="215" s="1"/>
  <c r="C6" i="191"/>
  <c r="C3" i="191"/>
  <c r="BB994" i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8" i="215" l="1"/>
  <c r="L5" i="215"/>
  <c r="L3" i="215"/>
  <c r="L4" i="215"/>
  <c r="L6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L10" i="215" l="1"/>
  <c r="L11" i="215"/>
  <c r="E7" i="214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C1" i="216" s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J4" i="215" l="1"/>
  <c r="J6" i="215"/>
  <c r="J8" i="215"/>
  <c r="J10" i="215"/>
  <c r="J12" i="215"/>
  <c r="J14" i="215"/>
  <c r="J2" i="215"/>
  <c r="J3" i="215"/>
  <c r="J5" i="215"/>
  <c r="J7" i="215"/>
  <c r="J9" i="215"/>
  <c r="J11" i="215"/>
  <c r="J13" i="215"/>
  <c r="A2" i="216"/>
  <c r="E3" i="214" l="1"/>
  <c r="E4" i="214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F678" i="1"/>
  <c r="BF732" i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J320" i="1"/>
  <c r="BK320" i="1" s="1"/>
  <c r="BF320" i="1"/>
  <c r="BF1028" i="1"/>
  <c r="BF636" i="1"/>
  <c r="BJ1340" i="1"/>
  <c r="BK1340" i="1" s="1"/>
  <c r="BF1340" i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F1247" i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F1484" i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J705" i="1" s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J387" i="1" s="1"/>
  <c r="BK387" i="1" s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J367" i="1" s="1"/>
  <c r="BK367" i="1" s="1"/>
  <c r="BL367" i="1" s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J1640" i="1" s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J1163" i="1" s="1"/>
  <c r="BK1163" i="1" s="1"/>
  <c r="BL1163" i="1" s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J902" i="1" s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J766" i="1" s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J1029" i="1" s="1"/>
  <c r="BK1029" i="1" s="1"/>
  <c r="BL1029" i="1" s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J1367" i="1" s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J869" i="1" s="1"/>
  <c r="BK869" i="1" s="1"/>
  <c r="BL869" i="1" s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J1024" i="1" s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J761" i="1" s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J20" i="1" s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J1555" i="1" s="1"/>
  <c r="BA1027" i="1"/>
  <c r="BA435" i="1"/>
  <c r="BJ435" i="1" s="1"/>
  <c r="BA3" i="1"/>
  <c r="BA647" i="1"/>
  <c r="BJ647" i="1" s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J1277" i="1" s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J201" i="1" s="1"/>
  <c r="BK201" i="1" s="1"/>
  <c r="BA1688" i="1"/>
  <c r="BJ1688" i="1" s="1"/>
  <c r="BA1580" i="1"/>
  <c r="BJ1580" i="1" s="1"/>
  <c r="BA181" i="1"/>
  <c r="BJ181" i="1" s="1"/>
  <c r="BA481" i="1"/>
  <c r="BJ481" i="1" s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J748" i="1" s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J1711" i="1" s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J1524" i="1" s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J1259" i="1" s="1"/>
  <c r="BK1259" i="1" s="1"/>
  <c r="BL1259" i="1" s="1"/>
  <c r="BA208" i="1"/>
  <c r="BA1535" i="1"/>
  <c r="BJ1535" i="1" s="1"/>
  <c r="BA1183" i="1"/>
  <c r="BA196" i="1"/>
  <c r="BJ196" i="1" s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J879" i="1" s="1"/>
  <c r="BA479" i="1"/>
  <c r="BA175" i="1"/>
  <c r="BJ175" i="1" s="1"/>
  <c r="BA1430" i="1"/>
  <c r="BJ1430" i="1" s="1"/>
  <c r="BA1014" i="1"/>
  <c r="BA726" i="1"/>
  <c r="BA294" i="1"/>
  <c r="BJ294" i="1" s="1"/>
  <c r="BK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J206" i="1" s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J1354" i="1" s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J1090" i="1" s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J396" i="1" s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J140" i="1" s="1"/>
  <c r="BK140" i="1" s="1"/>
  <c r="BL140" i="1" s="1"/>
  <c r="BA240" i="1"/>
  <c r="BJ240" i="1" s="1"/>
  <c r="BA1683" i="1"/>
  <c r="BJ1683" i="1" s="1"/>
  <c r="BK1683" i="1" s="1"/>
  <c r="BA707" i="1"/>
  <c r="BA247" i="1"/>
  <c r="BJ247" i="1" s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J872" i="1" s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J446" i="1" s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J1271" i="1" s="1"/>
  <c r="BK1271" i="1" s="1"/>
  <c r="BA1707" i="1"/>
  <c r="BA256" i="1"/>
  <c r="BJ256" i="1" s="1"/>
  <c r="BA1247" i="1"/>
  <c r="BA1699" i="1"/>
  <c r="BJ1699" i="1" s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J1634" i="1" s="1"/>
  <c r="BA850" i="1"/>
  <c r="BA1046" i="1"/>
  <c r="BJ1046" i="1" s="1"/>
  <c r="BA922" i="1"/>
  <c r="BJ922" i="1" s="1"/>
  <c r="BA702" i="1"/>
  <c r="BJ702" i="1" s="1"/>
  <c r="BA274" i="1"/>
  <c r="BJ274" i="1" s="1"/>
  <c r="BA30" i="1"/>
  <c r="BJ30" i="1" s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J852" i="1" s="1"/>
  <c r="BA1252" i="1"/>
  <c r="BJ1252" i="1" s="1"/>
  <c r="BA440" i="1"/>
  <c r="BA700" i="1"/>
  <c r="BJ700" i="1" s="1"/>
  <c r="BA960" i="1"/>
  <c r="BJ960" i="1" s="1"/>
  <c r="BA264" i="1"/>
  <c r="BJ264" i="1" s="1"/>
  <c r="BA1143" i="1"/>
  <c r="BJ1143" i="1" s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J1335" i="1" s="1"/>
  <c r="BA220" i="1"/>
  <c r="BJ220" i="1" s="1"/>
  <c r="BA1611" i="1"/>
  <c r="BJ1611" i="1" s="1"/>
  <c r="BA1035" i="1"/>
  <c r="BA1567" i="1"/>
  <c r="BJ1567" i="1" s="1"/>
  <c r="BA1119" i="1"/>
  <c r="BJ1119" i="1" s="1"/>
  <c r="BA1731" i="1"/>
  <c r="BJ1731" i="1" s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J485" i="1" s="1"/>
  <c r="BK485" i="1" s="1"/>
  <c r="BL485" i="1" s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J695" i="1" s="1"/>
  <c r="BA779" i="1"/>
  <c r="BJ779" i="1" s="1"/>
  <c r="BA75" i="1"/>
  <c r="BJ75" i="1" s="1"/>
  <c r="BA415" i="1"/>
  <c r="BJ415" i="1" s="1"/>
  <c r="BA918" i="1"/>
  <c r="BJ918" i="1" s="1"/>
  <c r="BA198" i="1"/>
  <c r="BA1242" i="1"/>
  <c r="BJ1242" i="1" s="1"/>
  <c r="BA202" i="1"/>
  <c r="BJ202" i="1" s="1"/>
  <c r="BK202" i="1" s="1"/>
  <c r="BL202" i="1" s="1"/>
  <c r="BA1150" i="1"/>
  <c r="BJ1150" i="1" s="1"/>
  <c r="BA414" i="1"/>
  <c r="BA1330" i="1"/>
  <c r="BJ1330" i="1" s="1"/>
  <c r="BA738" i="1"/>
  <c r="BJ738" i="1" s="1"/>
  <c r="BA1190" i="1"/>
  <c r="BJ1190" i="1" s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J1678" i="1" s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J670" i="1" s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J659" i="1" s="1"/>
  <c r="BK659" i="1" s="1"/>
  <c r="BL659" i="1" s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J386" i="1" s="1"/>
  <c r="BK386" i="1" s="1"/>
  <c r="BA342" i="1"/>
  <c r="BJ342" i="1" s="1"/>
  <c r="BA234" i="1"/>
  <c r="BJ234" i="1" s="1"/>
  <c r="BA82" i="1"/>
  <c r="BJ82" i="1" s="1"/>
  <c r="BA26" i="1"/>
  <c r="BJ26" i="1" s="1"/>
  <c r="BA754" i="1"/>
  <c r="BJ754" i="1" s="1"/>
  <c r="BA1433" i="1"/>
  <c r="BJ1433" i="1" s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J1670" i="1" s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J1133" i="1" s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J224" i="1" s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J427" i="1" s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J1113" i="1" s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J436" i="1" s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J624" i="1" s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J903" i="1" s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J930" i="1" s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J942" i="1" s="1"/>
  <c r="BA166" i="1"/>
  <c r="BA1186" i="1"/>
  <c r="BJ1186" i="1" s="1"/>
  <c r="BA1357" i="1"/>
  <c r="BJ1357" i="1" s="1"/>
  <c r="BA949" i="1"/>
  <c r="BA1404" i="1"/>
  <c r="BJ1404" i="1" s="1"/>
  <c r="BA1268" i="1"/>
  <c r="BJ1268" i="1" s="1"/>
  <c r="BK1268" i="1" s="1"/>
  <c r="BL1268" i="1" s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J928" i="1" s="1"/>
  <c r="BA1739" i="1"/>
  <c r="BJ1739" i="1" s="1"/>
  <c r="BA1279" i="1"/>
  <c r="BA915" i="1"/>
  <c r="BJ915" i="1" s="1"/>
  <c r="BA439" i="1"/>
  <c r="BJ439" i="1" s="1"/>
  <c r="BA267" i="1"/>
  <c r="BA1638" i="1"/>
  <c r="BJ1638" i="1" s="1"/>
  <c r="BA1450" i="1"/>
  <c r="BJ1450" i="1" s="1"/>
  <c r="BA222" i="1"/>
  <c r="BJ222" i="1" s="1"/>
  <c r="BK222" i="1" s="1"/>
  <c r="BA1001" i="1"/>
  <c r="BJ1001" i="1" s="1"/>
  <c r="BA853" i="1"/>
  <c r="BJ853" i="1" s="1"/>
  <c r="BA281" i="1"/>
  <c r="BJ281" i="1" s="1"/>
  <c r="BK281" i="1" s="1"/>
  <c r="BA469" i="1"/>
  <c r="BJ469" i="1" s="1"/>
  <c r="BA1528" i="1"/>
  <c r="BJ1528" i="1" s="1"/>
  <c r="BA356" i="1"/>
  <c r="BJ356" i="1" s="1"/>
  <c r="BK356" i="1" s="1"/>
  <c r="BA412" i="1"/>
  <c r="BJ412" i="1" s="1"/>
  <c r="BA448" i="1"/>
  <c r="BJ448" i="1" s="1"/>
  <c r="BA44" i="1"/>
  <c r="BJ44" i="1" s="1"/>
  <c r="BA1263" i="1"/>
  <c r="BA1251" i="1"/>
  <c r="BJ1251" i="1" s="1"/>
  <c r="BA115" i="1"/>
  <c r="BJ115" i="1" s="1"/>
  <c r="BK115" i="1" s="1"/>
  <c r="BA923" i="1"/>
  <c r="BJ923" i="1" s="1"/>
  <c r="BA943" i="1"/>
  <c r="BJ943" i="1" s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J758" i="1" s="1"/>
  <c r="BA1438" i="1"/>
  <c r="BA282" i="1"/>
  <c r="BJ282" i="1" s="1"/>
  <c r="BA322" i="1"/>
  <c r="BJ42" i="1"/>
  <c r="BJ946" i="1"/>
  <c r="BJ363" i="1"/>
  <c r="BJ398" i="1"/>
  <c r="BF386" i="1"/>
  <c r="BG386" i="1" s="1"/>
  <c r="BJ1234" i="1"/>
  <c r="BK1234" i="1" s="1"/>
  <c r="BL1234" i="1" s="1"/>
  <c r="BF1234" i="1"/>
  <c r="BJ1534" i="1"/>
  <c r="BJ462" i="1"/>
  <c r="BJ186" i="1"/>
  <c r="BJ155" i="1"/>
  <c r="BK155" i="1" s="1"/>
  <c r="BF155" i="1"/>
  <c r="BJ831" i="1"/>
  <c r="BJ1099" i="1"/>
  <c r="BJ1100" i="1"/>
  <c r="BJ480" i="1"/>
  <c r="BK480" i="1" s="1"/>
  <c r="BL480" i="1" s="1"/>
  <c r="BF480" i="1"/>
  <c r="BG480" i="1" s="1"/>
  <c r="BF1268" i="1"/>
  <c r="BG1268" i="1" s="1"/>
  <c r="BJ397" i="1"/>
  <c r="BJ97" i="1"/>
  <c r="BJ709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F367" i="1"/>
  <c r="BF140" i="1"/>
  <c r="BG140" i="1" s="1"/>
  <c r="BJ1059" i="1"/>
  <c r="BJ1084" i="1"/>
  <c r="BJ669" i="1"/>
  <c r="BJ637" i="1"/>
  <c r="BJ985" i="1"/>
  <c r="BJ1285" i="1"/>
  <c r="BK1285" i="1" s="1"/>
  <c r="BL1285" i="1" s="1"/>
  <c r="BF1285" i="1"/>
  <c r="BG1285" i="1" s="1"/>
  <c r="BJ491" i="1"/>
  <c r="BK491" i="1" s="1"/>
  <c r="BL491" i="1" s="1"/>
  <c r="BF491" i="1"/>
  <c r="BG491" i="1" s="1"/>
  <c r="BJ931" i="1"/>
  <c r="BJ1167" i="1"/>
  <c r="BJ1435" i="1"/>
  <c r="BJ440" i="1"/>
  <c r="BJ800" i="1"/>
  <c r="BJ1724" i="1"/>
  <c r="BJ1725" i="1"/>
  <c r="BJ455" i="1"/>
  <c r="BJ723" i="1"/>
  <c r="BJ1243" i="1"/>
  <c r="BJ1351" i="1"/>
  <c r="BK1351" i="1" s="1"/>
  <c r="BF1351" i="1"/>
  <c r="BJ420" i="1"/>
  <c r="BF869" i="1"/>
  <c r="BG869" i="1" s="1"/>
  <c r="BJ873" i="1"/>
  <c r="BJ794" i="1"/>
  <c r="BK794" i="1" s="1"/>
  <c r="BL794" i="1" s="1"/>
  <c r="BF794" i="1"/>
  <c r="BG794" i="1" s="1"/>
  <c r="BJ718" i="1"/>
  <c r="BK718" i="1" s="1"/>
  <c r="BF718" i="1"/>
  <c r="BJ638" i="1"/>
  <c r="BJ558" i="1"/>
  <c r="BK558" i="1" s="1"/>
  <c r="BF558" i="1"/>
  <c r="BJ267" i="1"/>
  <c r="BJ651" i="1"/>
  <c r="BJ830" i="1"/>
  <c r="BJ1094" i="1"/>
  <c r="BJ414" i="1"/>
  <c r="BJ778" i="1"/>
  <c r="BJ402" i="1"/>
  <c r="BJ1134" i="1"/>
  <c r="BJ118" i="1"/>
  <c r="BJ1194" i="1"/>
  <c r="BJ103" i="1"/>
  <c r="BF387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F53" i="1"/>
  <c r="BG53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J951" i="1"/>
  <c r="BJ143" i="1"/>
  <c r="BJ1439" i="1"/>
  <c r="BK1439" i="1" s="1"/>
  <c r="BF1439" i="1"/>
  <c r="BJ1643" i="1"/>
  <c r="BJ648" i="1"/>
  <c r="BJ109" i="1"/>
  <c r="BK109" i="1" s="1"/>
  <c r="BL109" i="1" s="1"/>
  <c r="BF109" i="1"/>
  <c r="BG109" i="1" s="1"/>
  <c r="BJ753" i="1"/>
  <c r="BJ1425" i="1"/>
  <c r="BF1029" i="1"/>
  <c r="BG1029" i="1" s="1"/>
  <c r="BJ690" i="1"/>
  <c r="BJ251" i="1"/>
  <c r="BJ707" i="1"/>
  <c r="BK707" i="1" s="1"/>
  <c r="BF707" i="1"/>
  <c r="BJ927" i="1"/>
  <c r="BJ1304" i="1"/>
  <c r="BK1304" i="1" s="1"/>
  <c r="BF1304" i="1"/>
  <c r="BJ404" i="1"/>
  <c r="BJ1364" i="1"/>
  <c r="BJ525" i="1"/>
  <c r="BK525" i="1" s="1"/>
  <c r="BF525" i="1"/>
  <c r="BF201" i="1"/>
  <c r="BJ857" i="1"/>
  <c r="BJ735" i="1"/>
  <c r="BJ1019" i="1"/>
  <c r="BJ1032" i="1"/>
  <c r="BJ1392" i="1"/>
  <c r="BJ400" i="1"/>
  <c r="BJ241" i="1"/>
  <c r="BJ665" i="1"/>
  <c r="BK665" i="1" s="1"/>
  <c r="BL665" i="1" s="1"/>
  <c r="BF665" i="1"/>
  <c r="BJ1641" i="1"/>
  <c r="BJ722" i="1"/>
  <c r="BJ283" i="1"/>
  <c r="BJ471" i="1"/>
  <c r="BJ739" i="1"/>
  <c r="BF1259" i="1"/>
  <c r="BG1259" i="1" s="1"/>
  <c r="BJ1360" i="1"/>
  <c r="BK1360" i="1" s="1"/>
  <c r="BF1360" i="1"/>
  <c r="BJ885" i="1"/>
  <c r="BJ1114" i="1"/>
  <c r="BJ694" i="1"/>
  <c r="BJ306" i="1"/>
  <c r="BJ39" i="1"/>
  <c r="BJ339" i="1"/>
  <c r="BK339" i="1" s="1"/>
  <c r="BF339" i="1"/>
  <c r="BG339" i="1" s="1"/>
  <c r="BJ268" i="1"/>
  <c r="BJ1235" i="1"/>
  <c r="BK1235" i="1" s="1"/>
  <c r="BL1235" i="1" s="1"/>
  <c r="BF1235" i="1"/>
  <c r="BG1235" i="1" s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J437" i="1"/>
  <c r="BJ1429" i="1"/>
  <c r="BJ1074" i="1"/>
  <c r="BJ95" i="1"/>
  <c r="BJ1359" i="1"/>
  <c r="BK1359" i="1" s="1"/>
  <c r="BF1359" i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217" i="1"/>
  <c r="BJ269" i="1"/>
  <c r="BJ1700" i="1"/>
  <c r="BJ1613" i="1"/>
  <c r="BJ1103" i="1"/>
  <c r="BJ1543" i="1"/>
  <c r="BK1543" i="1" s="1"/>
  <c r="BL1543" i="1" s="1"/>
  <c r="BF1543" i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1686" i="1"/>
  <c r="BJ726" i="1"/>
  <c r="BF222" i="1"/>
  <c r="BJ218" i="1"/>
  <c r="BK218" i="1" s="1"/>
  <c r="BL218" i="1" s="1"/>
  <c r="BF218" i="1"/>
  <c r="BJ263" i="1"/>
  <c r="BJ1035" i="1"/>
  <c r="BJ1411" i="1"/>
  <c r="BK1411" i="1" s="1"/>
  <c r="BF1411" i="1"/>
  <c r="BJ1040" i="1"/>
  <c r="BJ416" i="1"/>
  <c r="BJ1156" i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524" i="1"/>
  <c r="BK524" i="1" s="1"/>
  <c r="BF524" i="1"/>
  <c r="BJ808" i="1"/>
  <c r="BJ1000" i="1"/>
  <c r="BJ1240" i="1"/>
  <c r="BK1240" i="1" s="1"/>
  <c r="BF1240" i="1"/>
  <c r="BG1240" i="1" s="1"/>
  <c r="BJ493" i="1"/>
  <c r="BJ245" i="1"/>
  <c r="BK245" i="1" s="1"/>
  <c r="BF245" i="1"/>
  <c r="BJ913" i="1"/>
  <c r="BK913" i="1" s="1"/>
  <c r="BF913" i="1"/>
  <c r="BJ1189" i="1"/>
  <c r="BJ411" i="1"/>
  <c r="BJ867" i="1"/>
  <c r="BJ1071" i="1"/>
  <c r="BJ1371" i="1"/>
  <c r="BJ116" i="1"/>
  <c r="BK116" i="1" s="1"/>
  <c r="BL116" i="1" s="1"/>
  <c r="BF116" i="1"/>
  <c r="BJ736" i="1"/>
  <c r="BJ1612" i="1"/>
  <c r="BJ401" i="1"/>
  <c r="BJ1661" i="1"/>
  <c r="BK1661" i="1" s="1"/>
  <c r="BF1661" i="1"/>
  <c r="BJ375" i="1"/>
  <c r="BF659" i="1"/>
  <c r="BF1163" i="1"/>
  <c r="BG1163" i="1" s="1"/>
  <c r="BF1271" i="1"/>
  <c r="BJ1635" i="1"/>
  <c r="BJ1196" i="1"/>
  <c r="BF356" i="1"/>
  <c r="BJ461" i="1"/>
  <c r="BJ169" i="1"/>
  <c r="BJ789" i="1"/>
  <c r="BK789" i="1" s="1"/>
  <c r="BF789" i="1"/>
  <c r="BJ809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913" i="1" l="1"/>
  <c r="BG1359" i="1"/>
  <c r="BL339" i="1"/>
  <c r="BG525" i="1"/>
  <c r="BG1304" i="1"/>
  <c r="BL53" i="1"/>
  <c r="BG718" i="1"/>
  <c r="BL1203" i="1"/>
  <c r="BG659" i="1"/>
  <c r="BG245" i="1"/>
  <c r="BL1359" i="1"/>
  <c r="BL525" i="1"/>
  <c r="BL1304" i="1"/>
  <c r="BL718" i="1"/>
  <c r="BL1683" i="1"/>
  <c r="BL244" i="1"/>
  <c r="BL294" i="1"/>
  <c r="BL245" i="1"/>
  <c r="BG665" i="1"/>
  <c r="BG667" i="1"/>
  <c r="BG1234" i="1"/>
  <c r="BG1269" i="1"/>
  <c r="BG913" i="1"/>
  <c r="BG1543" i="1"/>
  <c r="BL1692" i="1"/>
  <c r="BL501" i="1"/>
  <c r="BL862" i="1"/>
  <c r="BG1480" i="1"/>
  <c r="BG639" i="1"/>
  <c r="BG732" i="1"/>
  <c r="BG1247" i="1"/>
  <c r="BG994" i="1"/>
  <c r="BG1683" i="1"/>
  <c r="BG1027" i="1"/>
  <c r="BG1484" i="1"/>
  <c r="BL1484" i="1"/>
  <c r="BG783" i="1"/>
  <c r="BG1340" i="1"/>
  <c r="BG678" i="1"/>
  <c r="BL115" i="1"/>
  <c r="BL1340" i="1"/>
  <c r="BL678" i="1"/>
  <c r="BG1412" i="1"/>
  <c r="BG1332" i="1"/>
  <c r="BL1271" i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1457" i="1" l="1"/>
  <c r="BI1457" i="1" s="1"/>
  <c r="BC1457" i="1"/>
  <c r="BK1457" i="1" s="1"/>
  <c r="BL1457" i="1" s="1"/>
  <c r="BC1376" i="1"/>
  <c r="BC1456" i="1"/>
  <c r="BK1456" i="1" s="1"/>
  <c r="BL1456" i="1" s="1"/>
  <c r="BD1456" i="1"/>
  <c r="BI1456" i="1" s="1"/>
  <c r="BD1377" i="1"/>
  <c r="BI1377" i="1" s="1"/>
  <c r="BD1458" i="1"/>
  <c r="BI1458" i="1" s="1"/>
  <c r="BD1376" i="1"/>
  <c r="BI1376" i="1" s="1"/>
  <c r="BC1458" i="1"/>
  <c r="BC1377" i="1"/>
  <c r="BD977" i="1"/>
  <c r="BI977" i="1" s="1"/>
  <c r="BD978" i="1"/>
  <c r="BI978" i="1" s="1"/>
  <c r="BC1715" i="1"/>
  <c r="BF1715" i="1" s="1"/>
  <c r="BG1715" i="1" s="1"/>
  <c r="BC1312" i="1"/>
  <c r="BK1312" i="1" s="1"/>
  <c r="BL1312" i="1" s="1"/>
  <c r="BC978" i="1"/>
  <c r="BK978" i="1" s="1"/>
  <c r="BL978" i="1" s="1"/>
  <c r="BC977" i="1"/>
  <c r="BC401" i="1"/>
  <c r="BC304" i="1"/>
  <c r="BH304" i="1" s="1"/>
  <c r="BC758" i="1"/>
  <c r="BC1553" i="1"/>
  <c r="BK1553" i="1" s="1"/>
  <c r="BL1553" i="1" s="1"/>
  <c r="BC359" i="1"/>
  <c r="BH359" i="1" s="1"/>
  <c r="BC1547" i="1"/>
  <c r="BH1547" i="1" s="1"/>
  <c r="BC62" i="1"/>
  <c r="BC1585" i="1"/>
  <c r="BF1585" i="1" s="1"/>
  <c r="BG1585" i="1" s="1"/>
  <c r="BC1352" i="1"/>
  <c r="BF1352" i="1" s="1"/>
  <c r="BG1352" i="1" s="1"/>
  <c r="BC1490" i="1"/>
  <c r="BF1490" i="1" s="1"/>
  <c r="BG1490" i="1" s="1"/>
  <c r="BC1629" i="1"/>
  <c r="BC574" i="1"/>
  <c r="BK574" i="1" s="1"/>
  <c r="BL574" i="1" s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F1243" i="1" s="1"/>
  <c r="BG1243" i="1" s="1"/>
  <c r="BC989" i="1"/>
  <c r="BC590" i="1"/>
  <c r="BK590" i="1" s="1"/>
  <c r="BL590" i="1" s="1"/>
  <c r="BC134" i="1"/>
  <c r="BK134" i="1" s="1"/>
  <c r="BL134" i="1" s="1"/>
  <c r="BC499" i="1"/>
  <c r="BH499" i="1" s="1"/>
  <c r="BC1581" i="1"/>
  <c r="BK1581" i="1" s="1"/>
  <c r="BL1581" i="1" s="1"/>
  <c r="BC421" i="1"/>
  <c r="BF421" i="1" s="1"/>
  <c r="BG421" i="1" s="1"/>
  <c r="BC291" i="1"/>
  <c r="BC969" i="1"/>
  <c r="BF969" i="1" s="1"/>
  <c r="BG969" i="1" s="1"/>
  <c r="BC854" i="1"/>
  <c r="BC1246" i="1"/>
  <c r="BF1246" i="1" s="1"/>
  <c r="BG1246" i="1" s="1"/>
  <c r="BC982" i="1"/>
  <c r="BC170" i="1"/>
  <c r="BK170" i="1" s="1"/>
  <c r="BL170" i="1" s="1"/>
  <c r="BC78" i="1"/>
  <c r="BF78" i="1" s="1"/>
  <c r="BG78" i="1" s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H959" i="1" s="1"/>
  <c r="BC1386" i="1"/>
  <c r="BC618" i="1"/>
  <c r="BF618" i="1" s="1"/>
  <c r="BG618" i="1" s="1"/>
  <c r="BC187" i="1"/>
  <c r="BC1116" i="1"/>
  <c r="BH1116" i="1" s="1"/>
  <c r="BC1687" i="1"/>
  <c r="BK1687" i="1" s="1"/>
  <c r="BL1687" i="1" s="1"/>
  <c r="BC297" i="1"/>
  <c r="BK297" i="1" s="1"/>
  <c r="BL297" i="1" s="1"/>
  <c r="BC1741" i="1"/>
  <c r="BK1741" i="1" s="1"/>
  <c r="BL1741" i="1" s="1"/>
  <c r="BC625" i="1"/>
  <c r="BK625" i="1" s="1"/>
  <c r="BL625" i="1" s="1"/>
  <c r="BC1642" i="1"/>
  <c r="BH1642" i="1" s="1"/>
  <c r="BC1432" i="1"/>
  <c r="BK1432" i="1" s="1"/>
  <c r="BL1432" i="1" s="1"/>
  <c r="BC1200" i="1"/>
  <c r="BC122" i="1"/>
  <c r="BH122" i="1" s="1"/>
  <c r="BC1273" i="1"/>
  <c r="BK1273" i="1" s="1"/>
  <c r="BL1273" i="1" s="1"/>
  <c r="BC301" i="1"/>
  <c r="BK301" i="1" s="1"/>
  <c r="BL301" i="1" s="1"/>
  <c r="BC129" i="1"/>
  <c r="BK822" i="1"/>
  <c r="BL822" i="1" s="1"/>
  <c r="BH822" i="1"/>
  <c r="BF822" i="1"/>
  <c r="BG822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F359" i="1"/>
  <c r="BG359" i="1" s="1"/>
  <c r="BF1312" i="1"/>
  <c r="BG1312" i="1" s="1"/>
  <c r="BK78" i="1"/>
  <c r="BL78" i="1" s="1"/>
  <c r="BH78" i="1"/>
  <c r="BK1352" i="1"/>
  <c r="BL1352" i="1" s="1"/>
  <c r="BH1352" i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F574" i="1"/>
  <c r="BG574" i="1" s="1"/>
  <c r="BK499" i="1"/>
  <c r="BL499" i="1" s="1"/>
  <c r="BF499" i="1"/>
  <c r="BG499" i="1" s="1"/>
  <c r="BH625" i="1"/>
  <c r="BF1581" i="1"/>
  <c r="BG1581" i="1" s="1"/>
  <c r="BH1581" i="1"/>
  <c r="BK1642" i="1"/>
  <c r="BL1642" i="1" s="1"/>
  <c r="BF1642" i="1"/>
  <c r="BG1642" i="1" s="1"/>
  <c r="BK421" i="1"/>
  <c r="BL421" i="1" s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H969" i="1"/>
  <c r="BK122" i="1"/>
  <c r="BL122" i="1" s="1"/>
  <c r="BK854" i="1"/>
  <c r="BL854" i="1" s="1"/>
  <c r="BH854" i="1"/>
  <c r="BF854" i="1"/>
  <c r="BG854" i="1" s="1"/>
  <c r="BH1273" i="1"/>
  <c r="BF1273" i="1"/>
  <c r="BG1273" i="1" s="1"/>
  <c r="BF301" i="1"/>
  <c r="BG301" i="1" s="1"/>
  <c r="BK982" i="1"/>
  <c r="BL982" i="1" s="1"/>
  <c r="BF982" i="1"/>
  <c r="BG982" i="1" s="1"/>
  <c r="BH982" i="1"/>
  <c r="BK1715" i="1"/>
  <c r="BL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F959" i="1"/>
  <c r="BG959" i="1" s="1"/>
  <c r="BF170" i="1"/>
  <c r="BG170" i="1" s="1"/>
  <c r="BH899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H1243" i="1"/>
  <c r="BK989" i="1"/>
  <c r="BL989" i="1" s="1"/>
  <c r="BF989" i="1"/>
  <c r="BG989" i="1" s="1"/>
  <c r="BH989" i="1"/>
  <c r="BH1687" i="1"/>
  <c r="BF1687" i="1"/>
  <c r="BG1687" i="1" s="1"/>
  <c r="BF590" i="1"/>
  <c r="BG590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1116" i="1" l="1"/>
  <c r="BG1116" i="1" s="1"/>
  <c r="BK959" i="1"/>
  <c r="BL959" i="1" s="1"/>
  <c r="BF122" i="1"/>
  <c r="BG122" i="1" s="1"/>
  <c r="BK183" i="1"/>
  <c r="BL183" i="1" s="1"/>
  <c r="BK1377" i="1"/>
  <c r="BL1377" i="1" s="1"/>
  <c r="BF1377" i="1"/>
  <c r="BG1377" i="1" s="1"/>
  <c r="BH1377" i="1"/>
  <c r="BF1456" i="1"/>
  <c r="BG1456" i="1" s="1"/>
  <c r="BH1456" i="1"/>
  <c r="BK1116" i="1"/>
  <c r="BL1116" i="1" s="1"/>
  <c r="BH170" i="1"/>
  <c r="BH1246" i="1"/>
  <c r="BK969" i="1"/>
  <c r="BL969" i="1" s="1"/>
  <c r="BH421" i="1"/>
  <c r="BF625" i="1"/>
  <c r="BG625" i="1" s="1"/>
  <c r="BH574" i="1"/>
  <c r="BH1312" i="1"/>
  <c r="BF1458" i="1"/>
  <c r="BG1458" i="1" s="1"/>
  <c r="BH1458" i="1"/>
  <c r="BK1458" i="1"/>
  <c r="BL1458" i="1" s="1"/>
  <c r="BH1376" i="1"/>
  <c r="BK1376" i="1"/>
  <c r="BL1376" i="1" s="1"/>
  <c r="BF1376" i="1"/>
  <c r="BG1376" i="1" s="1"/>
  <c r="BH297" i="1"/>
  <c r="BK618" i="1"/>
  <c r="BL618" i="1" s="1"/>
  <c r="BK1547" i="1"/>
  <c r="BL1547" i="1" s="1"/>
  <c r="BK540" i="1"/>
  <c r="BL540" i="1" s="1"/>
  <c r="BF1457" i="1"/>
  <c r="BG1457" i="1" s="1"/>
  <c r="BH1457" i="1"/>
  <c r="BH590" i="1"/>
  <c r="BH618" i="1"/>
  <c r="BH301" i="1"/>
  <c r="BK1246" i="1"/>
  <c r="BL1246" i="1" s="1"/>
  <c r="BH1432" i="1"/>
  <c r="BF540" i="1"/>
  <c r="BG540" i="1" s="1"/>
  <c r="BF304" i="1"/>
  <c r="BG304" i="1" s="1"/>
  <c r="BF1595" i="1"/>
  <c r="BG1595" i="1" s="1"/>
  <c r="BF297" i="1"/>
  <c r="BG297" i="1" s="1"/>
  <c r="BF899" i="1"/>
  <c r="BG899" i="1" s="1"/>
  <c r="BF1547" i="1"/>
  <c r="BG1547" i="1" s="1"/>
  <c r="BH183" i="1"/>
  <c r="BK1585" i="1"/>
  <c r="BL1585" i="1" s="1"/>
  <c r="BH1490" i="1"/>
  <c r="BH1553" i="1"/>
  <c r="BF133" i="1"/>
  <c r="BG133" i="1" s="1"/>
  <c r="BH400" i="1"/>
  <c r="BK444" i="1"/>
  <c r="BL444" i="1" s="1"/>
  <c r="BF880" i="1"/>
  <c r="BG880" i="1" s="1"/>
  <c r="BK304" i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<sst xmlns="http://schemas.openxmlformats.org/spreadsheetml/2006/main" count="46617" uniqueCount="7748">
  <si>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</si>
  <si>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</si>
  <si>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</si>
  <si>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</si>
  <si>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</si>
  <si>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</si>
  <si>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</si>
  <si>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</si>
  <si>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</si>
  <si>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</si>
  <si>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</si>
  <si>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</si>
  <si>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</si>
  <si>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</si>
  <si>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</si>
  <si>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</si>
  <si>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</si>
  <si>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</si>
  <si>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</si>
  <si>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</si>
  <si>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</si>
  <si>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</si>
  <si>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</si>
  <si>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</si>
  <si>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</si>
  <si>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</si>
  <si>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</si>
  <si>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</si>
  <si>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</si>
  <si>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</si>
  <si>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</si>
  <si>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</si>
  <si>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</si>
  <si>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</si>
  <si>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</si>
  <si>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</si>
  <si>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</si>
  <si>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</si>
  <si>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</si>
  <si>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</si>
  <si>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</si>
  <si>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</si>
  <si>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</si>
  <si>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</si>
  <si>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</si>
  <si>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</si>
  <si>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</si>
  <si>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</si>
  <si>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</si>
  <si>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</si>
  <si>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</si>
  <si>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</si>
  <si>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</si>
  <si>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</si>
  <si>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</si>
  <si>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</si>
  <si>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</si>
  <si>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</si>
  <si>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</si>
  <si>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</si>
  <si>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</si>
  <si>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</si>
  <si>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</si>
  <si>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</si>
  <si>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</si>
  <si>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</si>
  <si>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</si>
  <si>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</si>
  <si>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</si>
  <si>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</si>
  <si>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</si>
  <si>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</si>
  <si>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</si>
  <si>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</si>
  <si>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</si>
  <si>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</si>
  <si>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</si>
  <si>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</si>
  <si>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</si>
  <si>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</si>
  <si>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</si>
  <si>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</si>
  <si>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</si>
  <si>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</si>
  <si>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</si>
  <si>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</si>
  <si>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</si>
  <si>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</si>
  <si>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</si>
  <si>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</si>
  <si>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</si>
  <si>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</si>
  <si>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</si>
  <si>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</si>
  <si>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</si>
  <si>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</si>
  <si>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</si>
  <si>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</si>
  <si>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</si>
  <si>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</si>
  <si>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</si>
  <si>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</si>
  <si>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</si>
  <si>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</si>
  <si>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</si>
  <si>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</si>
  <si>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</si>
  <si>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</si>
  <si>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</si>
  <si>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</si>
  <si>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</si>
  <si>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</si>
  <si>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</si>
  <si>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</si>
  <si>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</si>
  <si>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</si>
  <si>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</si>
  <si>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</si>
  <si>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</si>
  <si>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</si>
  <si>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</si>
  <si>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</si>
  <si>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</si>
  <si>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</si>
  <si>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</si>
  <si>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</si>
  <si>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</si>
  <si>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</si>
  <si>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</si>
  <si>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</si>
  <si>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</si>
  <si>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</si>
  <si>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</si>
  <si>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</si>
  <si>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</si>
  <si>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</si>
  <si>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</si>
  <si>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</si>
  <si>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</si>
  <si>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</si>
  <si>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</si>
  <si>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</si>
  <si>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</si>
  <si>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</si>
  <si>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</si>
  <si>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</si>
  <si>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</si>
  <si>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</si>
  <si>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</si>
  <si>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</si>
  <si>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</si>
  <si>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</si>
  <si>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</si>
  <si>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</si>
  <si>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</si>
  <si>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</si>
  <si>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</si>
  <si>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</si>
  <si>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</si>
  <si>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</si>
  <si>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</si>
  <si>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</si>
  <si>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</si>
  <si>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</si>
  <si>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</si>
  <si>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</si>
  <si>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</si>
  <si>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</si>
  <si>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</si>
  <si>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</si>
  <si>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</si>
  <si>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</si>
  <si>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</si>
  <si>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</si>
  <si>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</si>
  <si>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</si>
  <si>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</si>
  <si>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</si>
  <si>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</si>
  <si>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</si>
  <si>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</si>
  <si>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</si>
  <si>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</si>
  <si>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</si>
  <si>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</si>
  <si>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</si>
  <si>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</si>
  <si>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</si>
  <si>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</si>
  <si>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</si>
  <si>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</si>
  <si>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</si>
  <si>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</si>
  <si>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</si>
  <si>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</si>
  <si>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</si>
  <si>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</si>
  <si>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</si>
  <si>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</si>
  <si>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</si>
  <si>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</si>
  <si>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</si>
  <si>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</si>
  <si>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</si>
  <si>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</si>
  <si>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</si>
  <si>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</si>
  <si>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</si>
  <si>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</si>
  <si>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</si>
  <si>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</si>
  <si>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</si>
  <si>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</si>
  <si>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</si>
  <si>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</si>
  <si>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</si>
  <si>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</si>
  <si>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</si>
  <si>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</si>
  <si>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</si>
  <si>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</si>
  <si>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</si>
  <si>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</si>
  <si>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</si>
  <si>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</si>
  <si>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</si>
  <si>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</si>
  <si>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</si>
  <si>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</si>
  <si>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</si>
  <si>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</si>
  <si>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</si>
  <si>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</si>
  <si>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</si>
  <si>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</si>
  <si>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</si>
  <si>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</si>
  <si>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</si>
  <si>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</si>
  <si>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</si>
  <si>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</si>
  <si>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</si>
  <si>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</si>
  <si>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</si>
  <si>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</si>
  <si>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</si>
  <si>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</si>
  <si>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</si>
  <si>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</si>
  <si>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</si>
  <si>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</si>
  <si>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</si>
  <si>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</si>
  <si>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</si>
  <si>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</si>
  <si>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</si>
  <si>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</si>
  <si>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</si>
  <si>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</si>
  <si>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</si>
  <si>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</si>
  <si>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</si>
  <si>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</si>
  <si>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</si>
  <si>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</si>
  <si>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</si>
  <si>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</si>
  <si>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</si>
  <si>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</si>
  <si>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</si>
  <si>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</si>
  <si>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</si>
  <si>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</si>
  <si>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</si>
  <si>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</si>
  <si>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</si>
  <si>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</si>
  <si>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</si>
  <si>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</si>
  <si>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</si>
  <si>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</si>
  <si>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</si>
  <si>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</si>
  <si>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</si>
  <si>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</si>
  <si>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</si>
  <si>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</si>
  <si>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</si>
  <si>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</si>
  <si>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</si>
  <si>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</si>
  <si>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</si>
  <si>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</si>
  <si>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</si>
  <si>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</si>
  <si>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</si>
  <si>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</si>
  <si>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</si>
  <si>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</si>
  <si>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</si>
  <si>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</si>
  <si>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</si>
  <si>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</si>
  <si>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</si>
  <si>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</si>
  <si>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</si>
  <si>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</si>
  <si>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</si>
  <si>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</si>
  <si>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</si>
  <si>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</si>
  <si>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</si>
  <si>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</si>
  <si>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</si>
  <si>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</si>
  <si>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</si>
  <si>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</si>
  <si>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</si>
  <si>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</si>
  <si>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</si>
  <si>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</si>
  <si>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</si>
  <si>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</si>
  <si>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</si>
  <si>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</si>
  <si>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</si>
  <si>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</si>
  <si>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</si>
  <si>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</si>
  <si>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</si>
  <si>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</si>
  <si>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</si>
  <si>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</si>
  <si>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</si>
  <si>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</si>
  <si>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</si>
  <si>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</si>
  <si>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</si>
  <si>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</si>
  <si>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</si>
  <si>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</si>
  <si>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</si>
  <si>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</si>
  <si>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</si>
  <si>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</si>
  <si>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</si>
  <si>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</si>
  <si>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</si>
  <si>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</si>
  <si>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</si>
  <si>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</si>
  <si>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</si>
  <si>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</si>
  <si>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</si>
  <si>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</si>
  <si>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</si>
  <si>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</si>
  <si>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</si>
  <si>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</si>
  <si>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</si>
  <si>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</si>
  <si>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</si>
  <si>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</si>
  <si>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</si>
  <si>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</si>
  <si>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</si>
  <si>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</si>
  <si>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</si>
  <si>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</si>
  <si>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</si>
  <si>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</si>
  <si>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</si>
  <si>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</si>
  <si>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</si>
  <si>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</si>
  <si>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</si>
  <si>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</si>
  <si>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</si>
  <si>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</si>
  <si>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</si>
  <si>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</si>
  <si>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</si>
  <si>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</si>
  <si>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</si>
  <si>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</si>
  <si>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</si>
  <si>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</si>
  <si>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</si>
  <si>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</si>
  <si>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</si>
  <si>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</si>
  <si>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</si>
  <si>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</si>
  <si>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</si>
  <si>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</si>
  <si>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</si>
  <si>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</si>
  <si>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</si>
  <si>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</si>
  <si>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</si>
  <si>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</si>
  <si>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</si>
  <si>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</si>
  <si>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</si>
  <si>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</si>
  <si>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</si>
  <si>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</si>
  <si>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</si>
  <si>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</si>
  <si>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</si>
  <si>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</si>
  <si>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</si>
  <si>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</si>
  <si>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</si>
  <si>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</si>
  <si>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</si>
  <si>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</si>
  <si>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</si>
  <si>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</si>
  <si>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</si>
  <si>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</si>
  <si>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</si>
  <si>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</si>
  <si>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</si>
  <si>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</si>
  <si>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</si>
  <si>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</si>
  <si>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</si>
  <si>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</si>
  <si>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</si>
  <si>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</si>
  <si>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</si>
  <si>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</si>
  <si>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</si>
  <si>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</si>
  <si>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</si>
  <si>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</si>
  <si>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</si>
  <si>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</si>
  <si>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</si>
  <si>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</si>
  <si>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</si>
  <si>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</si>
  <si>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</si>
  <si>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</si>
  <si>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</si>
  <si>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</si>
  <si>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</si>
  <si>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</si>
  <si>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</si>
  <si>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</si>
  <si>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</si>
  <si>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</si>
  <si>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</si>
  <si>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</si>
  <si>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</si>
  <si>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</si>
  <si>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</si>
  <si>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</si>
  <si>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</si>
  <si>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</si>
  <si>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</si>
  <si>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</si>
  <si>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</si>
  <si>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</si>
  <si>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</si>
  <si>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</si>
  <si>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</si>
  <si>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</si>
  <si>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</si>
  <si>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</si>
  <si>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</si>
  <si>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</si>
  <si>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</si>
  <si>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</si>
  <si>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</si>
  <si>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</si>
  <si>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</si>
  <si>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</si>
  <si>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</si>
  <si>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</si>
  <si>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</si>
  <si>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</si>
  <si>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</si>
  <si>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</si>
  <si>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</si>
  <si>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</si>
  <si>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</si>
  <si>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</si>
  <si>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</si>
  <si>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</si>
  <si>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</si>
  <si>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</si>
  <si>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</si>
  <si>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</si>
  <si>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</si>
  <si>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</si>
  <si>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</si>
  <si>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</si>
  <si>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</si>
  <si>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</si>
  <si>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</si>
  <si>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</si>
  <si>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</si>
  <si>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</si>
  <si>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</si>
  <si>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</si>
  <si>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</si>
  <si>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</si>
  <si>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</si>
  <si>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</si>
  <si>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</si>
  <si>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</si>
  <si>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</si>
  <si>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</si>
  <si>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</si>
  <si>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</si>
  <si>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</si>
  <si>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</si>
  <si>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</si>
  <si>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</si>
  <si>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</si>
  <si>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</si>
  <si>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</si>
  <si>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</si>
  <si>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</si>
  <si>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</si>
  <si>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</si>
  <si>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</si>
  <si>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</si>
  <si>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</si>
  <si>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</si>
  <si>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</si>
  <si>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</si>
  <si>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</si>
  <si>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</si>
  <si>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</si>
  <si>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</si>
  <si>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</si>
  <si>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</si>
  <si>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</si>
  <si>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</si>
  <si>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</si>
  <si>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</si>
  <si>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</si>
  <si>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</si>
  <si>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</si>
  <si>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</si>
  <si>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</si>
  <si>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</si>
  <si>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</si>
  <si>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</si>
  <si>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</si>
  <si>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</si>
  <si>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</si>
  <si>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</si>
  <si>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</si>
  <si>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</si>
  <si>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</si>
  <si>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</si>
  <si>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</si>
  <si>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</si>
  <si>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</si>
  <si>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</si>
  <si>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</si>
  <si>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</si>
  <si>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</si>
  <si>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</si>
  <si>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</si>
  <si>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</si>
  <si>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</si>
  <si>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</si>
  <si>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</si>
  <si>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</si>
  <si>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</si>
  <si>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</si>
  <si>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</si>
  <si>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</si>
  <si>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</si>
  <si>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</si>
  <si>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</si>
  <si>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</si>
  <si>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</si>
  <si>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</si>
  <si>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</si>
  <si>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</si>
  <si>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</si>
  <si>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</si>
  <si>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</si>
  <si>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</si>
  <si>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</si>
  <si>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</si>
  <si>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</si>
  <si>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</si>
  <si>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</si>
  <si>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</si>
  <si>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</si>
  <si>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</si>
  <si>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</si>
  <si>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</si>
  <si>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</si>
  <si>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</si>
  <si>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</si>
  <si>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</si>
  <si>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</si>
  <si>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</si>
  <si>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</si>
  <si>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</si>
  <si>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</si>
  <si>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</si>
  <si>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</si>
  <si>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</si>
  <si>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</si>
  <si>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</si>
  <si>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</si>
  <si>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</si>
  <si>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</si>
  <si>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</si>
  <si>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</si>
  <si>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</si>
  <si>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</si>
  <si>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</si>
  <si>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</si>
  <si>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</si>
  <si>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</si>
  <si>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</si>
  <si>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</si>
  <si>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</si>
  <si>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</si>
  <si>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</si>
  <si>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</si>
  <si>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</si>
  <si>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</si>
  <si>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</si>
  <si>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</si>
  <si>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</si>
  <si>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</si>
  <si>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</si>
  <si>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</si>
  <si>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</si>
  <si>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</si>
  <si>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</si>
  <si>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</si>
  <si>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</si>
  <si>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</si>
  <si>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</si>
  <si>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</si>
  <si>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</si>
  <si>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</si>
  <si>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</si>
  <si>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</si>
  <si>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</si>
  <si>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</si>
  <si>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</si>
  <si>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</si>
  <si>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</si>
  <si>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</si>
  <si>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</si>
  <si>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</si>
  <si>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</si>
  <si>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</si>
  <si>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</si>
  <si>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</si>
  <si>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</si>
  <si>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</si>
  <si>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</si>
  <si>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</si>
  <si>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</si>
  <si>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</si>
  <si>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</si>
  <si>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</si>
  <si>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</si>
  <si>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</si>
  <si>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</si>
  <si>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</si>
  <si>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</si>
  <si>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</si>
  <si>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</si>
  <si>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</si>
  <si>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</si>
  <si>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</si>
  <si>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</si>
  <si>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</si>
  <si>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</si>
  <si>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</si>
  <si>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</si>
  <si>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</si>
  <si>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</si>
  <si>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</si>
  <si>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</si>
  <si>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</si>
  <si>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</si>
  <si>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</si>
  <si>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</si>
  <si>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</si>
  <si>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</si>
  <si>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</si>
  <si>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</si>
  <si>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</si>
  <si>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</si>
  <si>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</si>
  <si>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</si>
  <si>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</si>
  <si>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</si>
  <si>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</si>
  <si>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</si>
  <si>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</si>
  <si>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</si>
  <si>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</si>
  <si>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</si>
  <si>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</si>
  <si>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</si>
  <si>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</si>
  <si>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</si>
  <si>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</si>
  <si>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</si>
  <si>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</si>
  <si>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</si>
  <si>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</si>
  <si>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</si>
  <si>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</si>
  <si>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</si>
  <si>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</si>
  <si>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</si>
  <si>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</si>
  <si>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</si>
  <si>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</si>
  <si>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</si>
  <si>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</si>
  <si>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</si>
  <si>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</si>
  <si>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</si>
  <si>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</si>
  <si>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</si>
  <si>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</si>
  <si>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</si>
  <si>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</si>
  <si>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</si>
  <si>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</si>
  <si>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</si>
  <si>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</si>
  <si>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</si>
  <si>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</si>
  <si>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</si>
  <si>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</si>
  <si>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</si>
  <si>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</si>
  <si>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</si>
  <si>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</si>
  <si>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</si>
  <si>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</si>
  <si>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</si>
  <si>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</si>
  <si>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</si>
  <si>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</si>
  <si>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</si>
  <si>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</si>
  <si>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</si>
  <si>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</si>
  <si>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</si>
  <si>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</si>
  <si>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</si>
  <si>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</si>
  <si>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</si>
  <si>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</si>
  <si>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</si>
  <si>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</si>
  <si>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</si>
  <si>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</si>
  <si>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</si>
  <si>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</si>
  <si>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</si>
  <si>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</si>
  <si>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</si>
  <si>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</si>
  <si>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</si>
  <si>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</si>
  <si>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</si>
  <si>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</si>
  <si>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</si>
  <si>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</si>
  <si>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</si>
  <si>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</si>
  <si>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</si>
  <si>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</si>
  <si>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</si>
  <si>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</si>
  <si>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</si>
  <si>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</si>
  <si>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</si>
  <si>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</si>
  <si>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</si>
  <si>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</si>
  <si>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</si>
  <si>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</si>
  <si>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</si>
  <si>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</si>
  <si>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</si>
  <si>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</si>
  <si>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</si>
  <si>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</si>
  <si>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</si>
  <si>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</si>
  <si>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</si>
  <si>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</si>
  <si>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</si>
  <si>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</si>
  <si>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</si>
  <si>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</si>
  <si>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</si>
  <si>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</si>
  <si>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</si>
  <si>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</si>
  <si>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</si>
  <si>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</si>
  <si>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</si>
  <si>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</si>
  <si>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</si>
  <si>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</si>
  <si>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</si>
  <si>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</si>
  <si>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</si>
  <si>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</si>
  <si>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</si>
  <si>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</si>
  <si>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</si>
  <si>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</si>
  <si>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</si>
  <si>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</si>
  <si>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</si>
  <si>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</si>
  <si>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</si>
  <si>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</si>
  <si>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</si>
  <si>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</si>
  <si>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</si>
  <si>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</si>
  <si>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</si>
  <si>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</si>
  <si>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</si>
  <si>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</si>
  <si>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</si>
  <si>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</si>
  <si>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</si>
  <si>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</si>
  <si>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</si>
  <si>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</si>
  <si>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</si>
  <si>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</si>
  <si>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</si>
  <si>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</si>
  <si>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</si>
  <si>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</si>
  <si>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</si>
  <si>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</si>
  <si>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</si>
  <si>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</si>
  <si>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</si>
  <si>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</si>
  <si>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</si>
  <si>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</si>
  <si>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</si>
  <si>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</si>
  <si>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</si>
  <si>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</si>
  <si>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</si>
  <si>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</si>
  <si>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</si>
  <si>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</si>
  <si>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</si>
  <si>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</si>
  <si>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</si>
  <si>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</si>
  <si>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</si>
  <si>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</si>
  <si>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</si>
  <si>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</si>
  <si>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</si>
  <si>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</si>
  <si>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</si>
  <si>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</si>
  <si>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</si>
  <si>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</si>
  <si>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</si>
  <si>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</si>
  <si>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</si>
  <si>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</si>
  <si>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</si>
  <si>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</si>
  <si>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</si>
  <si>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</si>
  <si>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</si>
  <si>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</si>
  <si>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</si>
  <si>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</si>
  <si>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</si>
  <si>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</si>
  <si>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</si>
  <si>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</si>
  <si>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</si>
  <si>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</si>
  <si>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</si>
  <si>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</si>
  <si>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</si>
  <si>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</si>
  <si>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</si>
  <si>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</si>
  <si>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</si>
  <si>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</si>
  <si>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</si>
  <si>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</si>
  <si>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</si>
  <si>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</si>
  <si>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</si>
  <si>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</si>
  <si>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</si>
  <si>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</si>
  <si>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</si>
  <si>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</si>
  <si>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</si>
  <si>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</si>
  <si>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</si>
  <si>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</si>
  <si>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</si>
  <si>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</si>
  <si>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</si>
  <si>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</si>
  <si>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</si>
  <si>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</si>
  <si>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</si>
  <si>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</si>
  <si>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</si>
  <si>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</si>
  <si>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</si>
  <si>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</si>
  <si>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</si>
  <si>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</si>
  <si>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</si>
  <si>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</si>
  <si>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</si>
  <si>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</si>
  <si>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</si>
  <si>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</si>
  <si>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</si>
  <si>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</si>
  <si>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</si>
  <si>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</si>
  <si>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</si>
  <si>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</si>
  <si>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</si>
  <si>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</si>
  <si>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</si>
  <si>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</si>
  <si>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</si>
  <si>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</si>
  <si>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</si>
  <si>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</si>
  <si>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</si>
  <si>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</si>
  <si>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</si>
  <si>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</si>
  <si>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</si>
  <si>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</si>
  <si>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</si>
  <si>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</si>
  <si>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</si>
  <si>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</si>
  <si>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</si>
  <si>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</si>
  <si>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</si>
  <si>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</si>
  <si>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</si>
  <si>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</si>
  <si>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</si>
  <si>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</si>
  <si>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</si>
  <si>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</si>
  <si>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</si>
  <si>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</si>
  <si>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</si>
  <si>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</si>
  <si>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</si>
  <si>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</si>
  <si>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</si>
  <si>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</si>
  <si>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</si>
  <si>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</si>
  <si>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</si>
  <si>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</si>
  <si>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</si>
  <si>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</si>
  <si>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</si>
  <si>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</si>
  <si>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</si>
  <si>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</si>
  <si>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</si>
  <si>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</si>
  <si>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</si>
  <si>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</si>
  <si>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</si>
  <si>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</si>
  <si>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</si>
  <si>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</si>
  <si>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</si>
  <si>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</si>
  <si>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</si>
  <si>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</si>
  <si>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</si>
  <si>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</si>
  <si>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</si>
  <si>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</si>
  <si>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</si>
  <si>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</si>
  <si>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</si>
  <si>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</si>
  <si>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</si>
  <si>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</si>
  <si>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</si>
  <si>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</si>
  <si>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</si>
  <si>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</si>
  <si>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</si>
  <si>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</si>
  <si>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</si>
  <si>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</si>
  <si>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</si>
  <si>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</si>
  <si>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</si>
  <si>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</si>
  <si>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</si>
  <si>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</si>
  <si>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</si>
  <si>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</si>
  <si>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</si>
  <si>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</si>
  <si>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</si>
  <si>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</si>
  <si>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</si>
  <si>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</si>
  <si>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</si>
  <si>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</si>
  <si>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</si>
  <si>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</si>
  <si>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</si>
  <si>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</si>
  <si>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</si>
  <si>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</si>
  <si>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</si>
  <si>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</si>
  <si>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</si>
  <si>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</si>
  <si>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</si>
  <si>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</si>
  <si>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</si>
  <si>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</si>
  <si>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</si>
  <si>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</si>
  <si>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</si>
  <si>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</si>
  <si>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</si>
  <si>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</si>
  <si>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</si>
  <si>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</si>
  <si>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</si>
  <si>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</si>
  <si>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</si>
  <si>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</si>
  <si>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</si>
  <si>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</si>
  <si>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</si>
  <si>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</si>
  <si>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</si>
  <si>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</si>
  <si>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</si>
  <si>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</si>
  <si>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</si>
  <si>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</si>
  <si>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</si>
  <si>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</si>
  <si>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</si>
  <si>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</si>
  <si>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</si>
  <si>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</si>
  <si>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</si>
  <si>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</si>
  <si>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</si>
  <si>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</si>
  <si>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</si>
  <si>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</si>
  <si>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</si>
  <si>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</si>
  <si>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</si>
  <si>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</si>
  <si>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</si>
  <si>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</si>
  <si>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</si>
  <si>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</si>
  <si>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</si>
  <si>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</si>
  <si>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</si>
  <si>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</si>
  <si>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</si>
  <si>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</si>
  <si>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</si>
  <si>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</si>
  <si>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</si>
  <si>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</si>
  <si>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</si>
  <si>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</si>
  <si>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</si>
  <si>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</si>
  <si>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</si>
  <si>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</si>
  <si>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</si>
  <si>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</si>
  <si>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</si>
  <si>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</si>
  <si>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</si>
  <si>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</si>
  <si>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</si>
  <si>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</si>
  <si>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</si>
  <si>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</si>
  <si>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</si>
  <si>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</si>
  <si>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</si>
  <si>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</si>
  <si>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</si>
  <si>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</si>
  <si>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</si>
  <si>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</si>
  <si>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</si>
  <si>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</si>
  <si>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</si>
  <si>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</si>
  <si>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</si>
  <si>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</si>
  <si>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</si>
  <si>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</si>
  <si>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</si>
  <si>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</si>
  <si>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</si>
  <si>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</si>
  <si>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</si>
  <si>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</si>
  <si>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</si>
  <si>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</si>
  <si>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</si>
  <si>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</si>
  <si>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</si>
  <si>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</si>
  <si>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</si>
  <si>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</si>
  <si>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</si>
  <si>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</si>
  <si>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</si>
  <si>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</si>
  <si>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</si>
  <si>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</si>
  <si>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</si>
  <si>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</si>
  <si>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</si>
  <si>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</si>
  <si>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</si>
  <si>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</si>
  <si>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</si>
  <si>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</si>
  <si>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</si>
  <si>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</si>
  <si>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</si>
  <si>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</si>
  <si>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</si>
  <si>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</si>
  <si>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</si>
  <si>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</si>
  <si>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</si>
  <si>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</si>
  <si>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</si>
  <si>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</si>
  <si>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</si>
  <si>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</si>
  <si>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</si>
  <si>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</si>
  <si>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</si>
  <si>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</si>
  <si>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</si>
  <si>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</si>
  <si>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</si>
  <si>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</si>
  <si>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</si>
  <si>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</si>
  <si>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</si>
  <si>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</si>
  <si>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</si>
  <si>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</si>
  <si>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</si>
  <si>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</si>
  <si>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</si>
  <si>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</si>
  <si>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</si>
  <si>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</si>
  <si>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</si>
  <si>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</si>
  <si>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</si>
  <si>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</si>
  <si>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</si>
  <si>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</si>
  <si>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</si>
  <si>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</si>
  <si>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</si>
  <si>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</si>
  <si>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</si>
  <si>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</si>
  <si>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</si>
  <si>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</si>
  <si>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</si>
  <si>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</si>
  <si>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</si>
  <si>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</si>
  <si>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</si>
  <si>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</si>
  <si>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</si>
  <si>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</si>
  <si>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</si>
  <si>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</si>
  <si>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</si>
  <si>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</si>
  <si>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</si>
  <si>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</si>
  <si>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</si>
  <si>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</si>
  <si>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</si>
  <si>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</si>
  <si>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</si>
  <si>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</si>
  <si>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</si>
  <si>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</si>
  <si>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</si>
  <si>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</si>
  <si>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</si>
  <si>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</si>
  <si>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</si>
  <si>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</si>
  <si>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</si>
  <si>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</si>
  <si>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</si>
  <si>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</si>
  <si>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</si>
  <si>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</si>
  <si>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</si>
  <si>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</si>
  <si>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</si>
  <si>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</si>
  <si>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</si>
  <si>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</si>
  <si>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</si>
  <si>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</si>
  <si>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</si>
  <si>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</si>
  <si>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</si>
  <si>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</si>
  <si>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</si>
  <si>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</si>
  <si>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</si>
  <si>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</si>
  <si>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</si>
  <si>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</si>
  <si>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</si>
  <si>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</si>
  <si>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</si>
  <si>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</si>
  <si>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</si>
  <si>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</si>
  <si>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</si>
  <si>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</si>
  <si>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</si>
  <si>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</si>
  <si>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</si>
  <si>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</si>
  <si>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</si>
  <si>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</si>
  <si>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</si>
  <si>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</si>
  <si>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</si>
  <si>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</si>
  <si>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</si>
  <si>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</si>
  <si>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</si>
  <si>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</si>
  <si>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</si>
  <si>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</si>
  <si>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</si>
  <si>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</si>
  <si>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</si>
  <si>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</si>
  <si>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</si>
  <si>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</si>
  <si>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</si>
  <si>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</si>
  <si>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</si>
  <si>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</si>
  <si>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</si>
  <si>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</si>
  <si>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</si>
  <si>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</si>
  <si>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</si>
  <si>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</si>
  <si>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</si>
  <si>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</si>
  <si>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</si>
  <si>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</si>
  <si>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</si>
  <si>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</si>
  <si>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</si>
  <si>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</si>
  <si>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</si>
  <si>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</si>
  <si>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</si>
  <si>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</si>
  <si>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</si>
  <si>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</si>
  <si>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</si>
  <si>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</si>
  <si>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</si>
  <si>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</si>
  <si>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</si>
  <si>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</si>
  <si>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</si>
  <si>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</si>
  <si>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</si>
  <si>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</si>
  <si>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</si>
  <si>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</si>
  <si>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</si>
  <si>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</si>
  <si>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</si>
  <si>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</si>
  <si>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</si>
  <si>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</si>
  <si>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</si>
  <si>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</si>
  <si>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</si>
  <si>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</si>
  <si>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</si>
  <si>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</si>
  <si>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</si>
  <si>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</si>
  <si>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</si>
  <si>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</si>
  <si>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</si>
  <si>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</si>
  <si>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</si>
  <si>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</si>
  <si>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</si>
  <si>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</si>
  <si>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</si>
  <si>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</si>
  <si>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</si>
  <si>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</si>
  <si>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</si>
  <si>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</si>
  <si>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</si>
  <si>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</si>
  <si>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</si>
  <si>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</si>
  <si>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</si>
  <si>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</si>
  <si>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</si>
  <si>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</si>
  <si>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</si>
  <si>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</si>
  <si>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</si>
  <si>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</si>
  <si>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</si>
  <si>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</si>
  <si>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</si>
  <si>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</si>
  <si>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</si>
  <si>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</si>
  <si>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</si>
  <si>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</si>
  <si>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</si>
  <si>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</si>
  <si>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</si>
  <si>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</si>
  <si>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</si>
  <si>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</si>
  <si>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</si>
  <si>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</si>
  <si>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</si>
  <si>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</si>
  <si>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</si>
  <si>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</si>
  <si>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</si>
  <si>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</si>
  <si>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</si>
  <si>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</si>
  <si>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</si>
  <si>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</si>
  <si>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</si>
  <si>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</si>
  <si>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</si>
  <si>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</si>
  <si>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</si>
  <si>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</si>
  <si>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</si>
  <si>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</si>
  <si>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</si>
  <si>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</si>
  <si>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</si>
  <si>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</si>
  <si>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</si>
  <si>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</si>
  <si>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</si>
  <si>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</si>
  <si>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</si>
  <si>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</si>
  <si>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</si>
  <si>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</si>
  <si>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</si>
  <si>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</si>
  <si>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</si>
  <si>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</si>
  <si>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</si>
  <si>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</si>
  <si>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</si>
  <si>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</si>
  <si>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</si>
  <si>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</si>
  <si>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</si>
  <si>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</si>
  <si>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</si>
  <si>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</si>
  <si>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</si>
  <si>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</si>
  <si>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</si>
  <si>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</si>
  <si>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</si>
  <si>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</si>
  <si>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</si>
  <si>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</si>
  <si>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</si>
  <si>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</si>
  <si>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</si>
  <si>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</si>
  <si>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</si>
  <si>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</si>
  <si>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</si>
  <si>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</si>
  <si>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</si>
  <si>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</si>
  <si>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</si>
  <si>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</si>
  <si>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</si>
  <si>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</si>
  <si>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</si>
  <si>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</si>
  <si>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</si>
  <si>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</si>
  <si>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</si>
  <si>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</si>
  <si>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</si>
  <si>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</si>
  <si>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</si>
  <si>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</si>
  <si>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</si>
  <si>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</si>
  <si>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</si>
  <si>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</si>
  <si>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</si>
  <si>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</si>
  <si>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</si>
  <si>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</si>
  <si>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</si>
  <si>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</si>
  <si>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</si>
  <si>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</si>
  <si>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</si>
  <si>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</si>
  <si>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</si>
  <si>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</si>
  <si>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</si>
  <si>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</si>
  <si>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</si>
  <si>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</si>
  <si>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</si>
  <si>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</si>
  <si>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</si>
  <si>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</si>
  <si>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</si>
  <si>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</si>
  <si>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</si>
  <si>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</si>
  <si>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</si>
  <si>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</si>
  <si>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</si>
  <si>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</si>
  <si>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</si>
  <si>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</si>
  <si>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</si>
  <si>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</si>
  <si>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</si>
  <si>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</si>
  <si>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</si>
  <si>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</si>
  <si>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</si>
  <si>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</si>
  <si>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</si>
  <si>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</si>
  <si>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</si>
  <si>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</si>
  <si>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</si>
  <si>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</si>
  <si>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</si>
  <si>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</si>
  <si>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</si>
  <si>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</si>
  <si>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</si>
  <si>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</si>
  <si>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</si>
  <si>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</si>
  <si>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</si>
  <si>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</si>
  <si>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</si>
  <si>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</si>
  <si>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</si>
  <si>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</si>
  <si>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</si>
  <si>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</si>
  <si>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</si>
  <si>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</si>
  <si>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</si>
  <si>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</si>
  <si>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</si>
  <si>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</si>
  <si>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</si>
  <si>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</si>
  <si>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</si>
  <si>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</si>
  <si>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</si>
  <si>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</si>
  <si>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</si>
  <si>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</si>
  <si>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</si>
  <si>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</si>
  <si>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</si>
  <si>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</si>
  <si>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</si>
  <si>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</si>
  <si>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</si>
  <si>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</si>
  <si>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</si>
  <si>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</si>
  <si>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</si>
  <si>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</si>
  <si>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</si>
  <si>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</si>
  <si>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</si>
  <si>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</si>
  <si>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</si>
  <si>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</si>
  <si>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</si>
  <si>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</si>
  <si>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</si>
  <si>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</si>
  <si>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</si>
  <si>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</si>
  <si>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</si>
  <si>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</si>
  <si>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</si>
  <si>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</si>
  <si>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</si>
  <si>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</si>
  <si>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</si>
  <si>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</si>
  <si>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</si>
  <si>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</si>
  <si>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</si>
  <si>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</si>
  <si>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</si>
  <si>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</si>
  <si>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</si>
  <si>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</si>
  <si>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</si>
  <si>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</si>
  <si>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</si>
  <si>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</si>
  <si>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</si>
  <si>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</si>
  <si>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</si>
  <si>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</si>
  <si>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</si>
  <si>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</si>
  <si>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</si>
  <si>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</si>
  <si>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</si>
  <si>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</si>
  <si>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</si>
  <si>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</si>
  <si>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</si>
  <si>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</si>
  <si>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</si>
  <si>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</si>
  <si>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</si>
  <si>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</si>
  <si>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</si>
  <si>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</si>
  <si>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</si>
  <si>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</si>
  <si>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</si>
  <si>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</si>
  <si>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</si>
  <si>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</si>
  <si>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</si>
  <si>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</si>
  <si>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</si>
  <si>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</si>
  <si>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</si>
  <si>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</si>
  <si>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</si>
  <si>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</si>
  <si>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</si>
  <si>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</si>
  <si>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</si>
  <si>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</si>
  <si>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</si>
  <si>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</si>
  <si>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</si>
  <si>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</si>
  <si>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</si>
  <si>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</si>
  <si>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</si>
  <si>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</si>
  <si>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</si>
  <si>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</si>
  <si>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</si>
  <si>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</si>
  <si>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</si>
  <si>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</si>
  <si>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</si>
  <si>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</si>
  <si>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</si>
  <si>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</si>
  <si>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</si>
  <si>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</si>
  <si>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</si>
  <si>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</si>
  <si>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</si>
  <si>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</si>
  <si>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</si>
  <si>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</si>
  <si>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</si>
  <si>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</si>
  <si>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</si>
  <si>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</si>
  <si>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</si>
  <si>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</si>
  <si>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</si>
  <si>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</si>
  <si>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</si>
  <si>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</si>
  <si>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</si>
  <si>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</si>
  <si>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</si>
  <si>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</si>
  <si>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</si>
  <si>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</si>
  <si>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</si>
  <si>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</si>
  <si>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</si>
  <si>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</si>
  <si>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</si>
  <si>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</si>
  <si>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</si>
  <si>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</si>
  <si>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</si>
  <si>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</si>
  <si>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</si>
  <si>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</si>
  <si>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</si>
  <si>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</si>
  <si>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</si>
  <si>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</si>
  <si>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</si>
  <si>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</si>
  <si>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</si>
  <si>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</si>
  <si>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</si>
  <si>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</si>
  <si>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</si>
  <si>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</si>
  <si>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</si>
  <si>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</si>
  <si>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</si>
  <si>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</si>
  <si>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</si>
  <si>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</si>
  <si>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</si>
  <si>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</si>
  <si>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</si>
  <si>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</si>
  <si>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</si>
  <si>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</si>
  <si>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</si>
  <si>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</si>
  <si>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</si>
  <si>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</si>
  <si>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</si>
  <si>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</si>
  <si>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</si>
  <si>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</si>
  <si>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</si>
  <si>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</si>
  <si>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</si>
  <si>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</si>
  <si>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</si>
  <si>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</si>
  <si>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</si>
  <si>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</si>
  <si>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</si>
  <si>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</si>
  <si>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</si>
  <si>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</si>
  <si>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</si>
  <si>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</si>
  <si>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</si>
  <si>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</si>
  <si>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</si>
  <si>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</si>
  <si>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</si>
  <si>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</si>
  <si>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</si>
  <si>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</si>
  <si>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</si>
  <si>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</si>
  <si>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</si>
  <si>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</si>
  <si>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</si>
  <si>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</si>
  <si>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</si>
  <si>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</si>
  <si>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</si>
  <si>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</si>
  <si>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</si>
  <si>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</si>
  <si>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</si>
  <si>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</si>
  <si>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</si>
  <si>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</si>
  <si>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</si>
  <si>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</si>
  <si>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</si>
  <si>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</si>
  <si>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</si>
  <si>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</si>
  <si>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</si>
  <si>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</si>
  <si>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</si>
  <si>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</si>
  <si>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</si>
  <si>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</si>
  <si>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</si>
  <si>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</si>
  <si>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</si>
  <si>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</si>
  <si>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</si>
  <si>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</si>
  <si>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</si>
  <si>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</si>
  <si>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</si>
  <si>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</si>
  <si>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</si>
  <si>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</si>
  <si>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</si>
  <si>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</si>
  <si>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</si>
  <si>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</si>
  <si>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</si>
  <si>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</si>
  <si>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</si>
  <si>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</si>
  <si>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</si>
  <si>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</si>
  <si>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</si>
  <si>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</si>
  <si>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</si>
  <si>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</si>
  <si>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</si>
  <si>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</si>
  <si>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</si>
  <si>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</si>
  <si>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</si>
  <si>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</si>
  <si>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</si>
  <si>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</si>
  <si>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</si>
  <si>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</si>
  <si>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</si>
  <si>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</si>
  <si>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</si>
  <si>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</si>
  <si>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</si>
  <si>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</si>
  <si>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</si>
  <si>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</si>
  <si>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</si>
  <si>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</si>
  <si>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</si>
  <si>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</si>
  <si>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</si>
  <si>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</si>
  <si>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</si>
  <si>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</si>
  <si>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</si>
  <si>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</si>
  <si>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</si>
  <si>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</si>
  <si>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</si>
  <si>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</si>
  <si>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</si>
  <si>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</si>
  <si>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</si>
  <si>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</si>
  <si>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</si>
  <si>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</si>
  <si>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</si>
  <si>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</si>
  <si>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</si>
  <si>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</si>
  <si>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</si>
  <si>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</si>
  <si>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</si>
  <si>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</si>
  <si>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</si>
  <si>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</si>
  <si>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</si>
  <si>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</si>
  <si>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</si>
  <si>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</si>
  <si>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</si>
  <si>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</si>
  <si>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</si>
  <si>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</si>
  <si>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</si>
  <si>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</si>
  <si>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</si>
  <si>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</si>
  <si>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</si>
  <si>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</si>
  <si>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</si>
  <si>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</si>
  <si>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</si>
  <si>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</si>
  <si>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</si>
  <si>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</si>
  <si>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</si>
  <si>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</si>
  <si>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</si>
  <si>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</si>
  <si>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</si>
  <si>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</si>
  <si>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</si>
  <si>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</si>
  <si>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</si>
  <si>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</si>
  <si>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</si>
  <si>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</si>
  <si>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</si>
  <si>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</si>
  <si>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</si>
  <si>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</si>
  <si>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</si>
  <si>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</si>
  <si>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</si>
  <si>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</si>
  <si>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</si>
  <si>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</si>
  <si>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</si>
  <si>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</si>
  <si>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</si>
  <si>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</si>
  <si>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</si>
  <si>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</si>
  <si>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</si>
  <si>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</si>
  <si>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</si>
  <si>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</si>
  <si>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</si>
  <si>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</si>
  <si>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</si>
  <si>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</si>
  <si>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</si>
  <si>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</si>
  <si>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</si>
  <si>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</si>
  <si>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</si>
  <si>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</si>
  <si>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</si>
  <si>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</si>
  <si>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</si>
  <si>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</si>
  <si>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</si>
  <si>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</si>
  <si>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</si>
  <si>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</si>
  <si>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</si>
  <si>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</si>
  <si>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</si>
  <si>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</si>
  <si>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</si>
  <si>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</si>
  <si>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</si>
  <si>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</si>
  <si>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</si>
  <si>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</si>
  <si>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</si>
  <si>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</si>
  <si>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</si>
  <si>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</si>
  <si>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</si>
  <si>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</si>
  <si>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</si>
  <si>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</si>
  <si>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</si>
  <si>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</si>
  <si>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</si>
  <si>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</si>
  <si>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</si>
  <si>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</si>
  <si>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</si>
  <si>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</si>
  <si>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</si>
  <si>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</si>
  <si>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</si>
  <si>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</si>
  <si>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</si>
  <si>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</si>
  <si>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</si>
  <si>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</si>
  <si>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</si>
  <si>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</si>
  <si>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</si>
  <si>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</si>
  <si>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</si>
  <si>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</si>
  <si>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</si>
  <si>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</si>
  <si>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</si>
  <si>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</si>
  <si>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</si>
  <si>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</si>
  <si>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</si>
  <si>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</si>
  <si>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</si>
  <si>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</si>
  <si>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</si>
  <si>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</si>
  <si>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</si>
  <si>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</si>
  <si>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</si>
  <si>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</si>
  <si>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</si>
  <si>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</si>
  <si>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</si>
  <si>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</si>
  <si>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</si>
  <si>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</si>
  <si>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</si>
  <si>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</si>
  <si>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</si>
  <si>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</si>
  <si>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</si>
  <si>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</si>
  <si>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</si>
  <si>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</si>
  <si>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</si>
  <si>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</si>
  <si>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</si>
  <si>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</si>
  <si>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</si>
  <si>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</si>
  <si>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</si>
  <si>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</si>
  <si>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</si>
  <si>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</si>
  <si>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</si>
  <si>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</si>
  <si>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</si>
  <si>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</si>
  <si>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</si>
  <si>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</si>
  <si>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</si>
  <si>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</si>
  <si>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</si>
  <si>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</si>
  <si>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</si>
  <si>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</si>
  <si>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</si>
  <si>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</si>
  <si>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</si>
  <si>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</si>
  <si>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</si>
  <si>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</si>
  <si>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</si>
  <si>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</si>
  <si>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</si>
  <si>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</si>
  <si>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</si>
  <si>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</si>
  <si>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</si>
  <si>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</si>
  <si>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</si>
  <si>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</si>
  <si>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</si>
  <si>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</si>
  <si>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</si>
  <si>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</si>
  <si>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</si>
  <si>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</si>
  <si>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</si>
  <si>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</si>
  <si>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</si>
  <si>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</si>
  <si>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</si>
  <si>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</si>
  <si>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</si>
  <si>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</si>
  <si>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</si>
  <si>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</si>
  <si>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</si>
  <si>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</si>
  <si>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</si>
  <si>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</si>
  <si>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</si>
  <si>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</si>
  <si>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</si>
  <si>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</si>
  <si>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</si>
  <si>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</si>
  <si>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</si>
  <si>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</si>
  <si>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</si>
  <si>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</si>
  <si>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</si>
  <si>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</si>
  <si>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</si>
  <si>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</si>
  <si>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</si>
  <si>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</si>
  <si>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</si>
  <si>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</si>
  <si>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</si>
  <si>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</si>
  <si>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</si>
  <si>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</si>
  <si>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</si>
  <si>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</si>
  <si>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</si>
  <si>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</si>
  <si>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</si>
  <si>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</si>
  <si>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</si>
  <si>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</si>
  <si>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</si>
  <si>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</si>
  <si>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</si>
  <si>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</si>
  <si>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</si>
  <si>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</si>
  <si>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</si>
  <si>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</si>
  <si>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</si>
  <si>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</si>
  <si>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</si>
  <si>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</si>
  <si>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</si>
  <si>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</si>
  <si>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</si>
  <si>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</si>
  <si>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</si>
  <si>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</si>
  <si>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</si>
  <si>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</si>
  <si>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</si>
  <si>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</si>
  <si>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</si>
  <si>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</si>
  <si>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</si>
  <si>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</si>
  <si>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</si>
  <si>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</si>
  <si>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</si>
  <si>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</si>
  <si>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</si>
  <si>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</si>
  <si>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</si>
  <si>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</si>
  <si>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</si>
  <si>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</si>
  <si>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</si>
  <si>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</si>
  <si>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</si>
  <si>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</si>
  <si>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</si>
  <si>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</si>
  <si>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</si>
  <si>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</si>
  <si>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</si>
  <si>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</si>
  <si>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</si>
  <si>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</si>
  <si>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</si>
  <si>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</si>
  <si>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</si>
  <si>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</si>
  <si>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</si>
  <si>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</si>
  <si>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</si>
  <si>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</si>
  <si>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</si>
  <si>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</si>
  <si>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</si>
  <si>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</si>
  <si>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</si>
  <si>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</si>
  <si>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</si>
  <si>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</si>
  <si>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</si>
  <si>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</si>
  <si>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</si>
  <si>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</si>
  <si>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</si>
  <si>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</si>
  <si>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</si>
  <si>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</si>
  <si>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</si>
  <si>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</si>
  <si>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</si>
  <si>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</si>
  <si>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</si>
  <si>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</si>
  <si>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</si>
  <si>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</si>
  <si>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</si>
  <si>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</si>
  <si>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</si>
  <si>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</si>
  <si>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</si>
  <si>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</si>
  <si>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</si>
  <si>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</si>
  <si>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</si>
  <si>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</si>
  <si>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</si>
  <si>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</si>
  <si>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</si>
  <si>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</si>
  <si>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</si>
  <si>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</si>
  <si>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</si>
  <si>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</si>
  <si>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</si>
  <si>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</si>
  <si>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</si>
  <si>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</si>
  <si>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</si>
  <si>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</si>
  <si>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</si>
  <si>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</si>
  <si>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</si>
  <si>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</si>
  <si>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</si>
  <si>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</si>
  <si>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</si>
  <si>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</si>
  <si>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</si>
  <si>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</si>
  <si>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</si>
  <si>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</si>
  <si>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</si>
  <si>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</si>
  <si>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</si>
  <si>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</si>
  <si>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</si>
  <si>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</si>
  <si>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</si>
  <si>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</si>
  <si>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</si>
  <si>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</si>
  <si>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</si>
  <si>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</si>
  <si>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</si>
  <si>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</si>
  <si>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</si>
  <si>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</si>
  <si>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</si>
  <si>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</si>
  <si>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</si>
  <si>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</si>
  <si>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</si>
  <si>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</si>
  <si>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</si>
  <si>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</si>
  <si>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</si>
  <si>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</si>
  <si>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</si>
  <si>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</si>
  <si>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</si>
  <si>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</si>
  <si>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</si>
  <si>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</si>
  <si>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</si>
  <si>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</si>
  <si>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</si>
  <si>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</si>
  <si>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</si>
  <si>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</si>
  <si>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</si>
  <si>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</si>
  <si>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</si>
  <si>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</si>
  <si>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</si>
  <si>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</si>
  <si>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</si>
  <si>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</si>
  <si>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</si>
  <si>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</si>
  <si>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</si>
  <si>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</si>
  <si>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</si>
  <si>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</si>
  <si>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</si>
  <si>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</si>
  <si>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</si>
  <si>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</si>
  <si>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</si>
  <si>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</si>
  <si>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</si>
  <si>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</si>
  <si>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</si>
  <si>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</si>
  <si>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</si>
  <si>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</si>
  <si>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</si>
  <si>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</si>
  <si>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</si>
  <si>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</si>
  <si>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</si>
  <si>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</si>
  <si>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</si>
  <si>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</si>
  <si>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</si>
  <si>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</si>
  <si>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</si>
  <si>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</si>
  <si>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</si>
  <si>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</si>
  <si>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</si>
  <si>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</si>
  <si>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</si>
  <si>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</si>
  <si>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</si>
  <si>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</si>
  <si>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</si>
  <si>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</si>
  <si>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</si>
  <si>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</si>
  <si>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</si>
  <si>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</si>
  <si>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</si>
  <si>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</si>
  <si>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</si>
  <si>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</si>
  <si>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</si>
  <si>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</si>
  <si>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</si>
  <si>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</si>
  <si>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</si>
  <si>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</si>
  <si>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</si>
  <si>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</si>
  <si>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</si>
  <si>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</si>
  <si>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</si>
  <si>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</si>
  <si>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</si>
  <si>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</si>
  <si>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</si>
  <si>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</si>
  <si>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</si>
  <si>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</si>
  <si>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</si>
  <si>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</si>
  <si>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</si>
  <si>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</si>
  <si>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</si>
  <si>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</si>
  <si>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</si>
  <si>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</si>
  <si>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</si>
  <si>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</si>
  <si>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</si>
  <si>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</si>
  <si>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</si>
  <si>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</si>
  <si>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</si>
  <si>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</si>
  <si>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</si>
  <si>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</si>
  <si>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</si>
  <si>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</si>
  <si>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</si>
  <si>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</si>
  <si>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</si>
  <si>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</si>
  <si>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</si>
  <si>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</si>
  <si>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</si>
  <si>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</si>
  <si>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</si>
  <si>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</si>
  <si>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</si>
  <si>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</si>
  <si>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</si>
  <si>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</si>
  <si>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</si>
  <si>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</si>
  <si>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</si>
  <si>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</si>
  <si>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</si>
  <si>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</si>
  <si>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</si>
  <si>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</si>
  <si>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</si>
  <si>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</si>
  <si>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</si>
  <si>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</si>
  <si>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</si>
  <si>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</si>
  <si>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</si>
  <si>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</si>
  <si>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</si>
  <si>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</si>
  <si>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</si>
  <si>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</si>
  <si>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</si>
  <si>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</si>
  <si>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</si>
  <si>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</si>
  <si>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</si>
  <si>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</si>
  <si>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</si>
  <si>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</si>
  <si>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</si>
  <si>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</si>
  <si>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</si>
  <si>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</si>
  <si>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</si>
  <si>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</si>
  <si>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</si>
  <si>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</si>
  <si>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</si>
  <si>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</si>
  <si>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</si>
  <si>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</si>
  <si>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</si>
  <si>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</si>
  <si>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</si>
  <si>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</si>
  <si>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</si>
  <si>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</si>
  <si>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</si>
  <si>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</si>
  <si>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</si>
  <si>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</si>
  <si>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</si>
  <si>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</si>
  <si>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</si>
  <si>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</si>
  <si>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</si>
  <si>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</si>
  <si>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</si>
  <si>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</si>
  <si>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</si>
  <si>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</si>
  <si>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</si>
  <si>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</si>
  <si>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</si>
  <si>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</si>
  <si>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</si>
  <si>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</si>
  <si>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</si>
  <si>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</si>
  <si>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</si>
  <si>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</si>
  <si>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</si>
  <si>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</si>
  <si>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</si>
  <si>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</si>
  <si>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</si>
  <si>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</si>
  <si>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</si>
  <si>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</si>
  <si>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</si>
  <si>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</si>
  <si>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</si>
  <si>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</si>
  <si>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</si>
  <si>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</si>
  <si>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</si>
  <si>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</si>
  <si>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</si>
  <si>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</si>
  <si>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</si>
  <si>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</si>
  <si>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</si>
  <si>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</si>
  <si>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</si>
  <si>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</si>
  <si>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</si>
  <si>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</si>
  <si>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</si>
  <si>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</si>
  <si>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</si>
  <si>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</si>
  <si>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</si>
  <si>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</si>
  <si>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</si>
  <si>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</si>
  <si>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</si>
  <si>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</si>
  <si>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</si>
  <si>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</si>
  <si>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</si>
  <si>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</si>
  <si>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</si>
  <si>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</si>
  <si>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</si>
  <si>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</si>
  <si>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</si>
  <si>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</si>
  <si>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</si>
  <si>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</si>
  <si>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</si>
  <si>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</si>
  <si>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</si>
  <si>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</si>
  <si>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</si>
  <si>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</si>
  <si>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</si>
  <si>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</si>
  <si>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</si>
  <si>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</si>
  <si>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</si>
  <si>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</si>
  <si>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</si>
  <si>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</si>
  <si>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</si>
  <si>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</si>
  <si>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</si>
  <si>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</si>
  <si>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</si>
  <si>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</si>
  <si>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</si>
  <si>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</si>
  <si>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</si>
  <si>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</si>
  <si>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</si>
  <si>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</si>
  <si>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</si>
  <si>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</si>
  <si>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</si>
  <si>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</si>
  <si>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</si>
  <si>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</si>
  <si>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</si>
  <si>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</si>
  <si>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</si>
  <si>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</si>
  <si>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</si>
  <si>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</si>
  <si>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</si>
  <si>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</si>
  <si>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</si>
  <si>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</si>
  <si>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</si>
  <si>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</si>
  <si>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</si>
  <si>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</si>
  <si>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</si>
  <si>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</si>
  <si>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</si>
  <si>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</si>
  <si>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</si>
  <si>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</si>
  <si>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</si>
  <si>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</si>
  <si>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</si>
  <si>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</si>
  <si>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</si>
  <si>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</si>
  <si>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</si>
  <si>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</si>
  <si>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</si>
  <si>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</si>
  <si>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</si>
  <si>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</si>
  <si>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</si>
  <si>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</si>
  <si>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</si>
  <si>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</si>
  <si>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</si>
  <si>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</si>
  <si>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</si>
  <si>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</si>
  <si>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</si>
  <si>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</si>
  <si>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</si>
  <si>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</si>
  <si>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</si>
  <si>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</si>
  <si>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</si>
  <si>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</si>
  <si>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</si>
  <si>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</si>
  <si>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</si>
  <si>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</si>
  <si>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</si>
  <si>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</si>
  <si>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</si>
  <si>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</si>
  <si>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</si>
  <si>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</si>
  <si>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</si>
  <si>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</si>
  <si>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</si>
  <si>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</si>
  <si>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</si>
  <si>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</si>
  <si>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</si>
  <si>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</si>
  <si>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</si>
  <si>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</si>
  <si>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</si>
  <si>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</si>
  <si>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</si>
  <si>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</si>
  <si>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</si>
  <si>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</si>
  <si>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</si>
  <si>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</si>
  <si>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</si>
  <si>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</si>
  <si>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</si>
  <si>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</si>
  <si>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</si>
  <si>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</si>
  <si>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</si>
  <si>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</si>
  <si>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</si>
  <si>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</si>
  <si>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</si>
  <si>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</si>
  <si>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</si>
  <si>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</si>
  <si>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</si>
  <si>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</si>
  <si>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</si>
  <si>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</si>
  <si>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</si>
  <si>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</si>
  <si>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</si>
  <si>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</si>
  <si>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</si>
  <si>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</si>
  <si>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</si>
  <si>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</si>
  <si>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</si>
  <si>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</si>
  <si>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</si>
  <si>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</si>
  <si>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</si>
  <si>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</si>
  <si>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</si>
  <si>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</si>
  <si>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</si>
  <si>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</si>
  <si>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</si>
  <si>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</si>
  <si>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</si>
  <si>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</si>
  <si>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</si>
  <si>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</si>
  <si>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</si>
  <si>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</si>
  <si>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</si>
  <si>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</si>
  <si>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</si>
  <si>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</si>
  <si>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</si>
  <si>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</si>
  <si>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</si>
  <si>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</si>
  <si>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</si>
  <si>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</si>
  <si>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</si>
  <si>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</si>
  <si>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</si>
  <si>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</si>
  <si>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</si>
  <si>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</si>
  <si>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</si>
  <si>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</si>
  <si>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</si>
  <si>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</si>
  <si>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</si>
  <si>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</si>
  <si>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</si>
  <si>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</si>
  <si>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</si>
  <si>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</si>
  <si>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</si>
  <si>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</si>
  <si>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</si>
  <si>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</si>
  <si>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</si>
  <si>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</si>
  <si>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</si>
  <si>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</si>
  <si>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</si>
  <si>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</si>
  <si>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</si>
  <si>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</si>
  <si>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</si>
  <si>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</si>
  <si>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</si>
  <si>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</si>
  <si>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</si>
  <si>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</si>
  <si>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</si>
  <si>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</si>
  <si>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</si>
  <si>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</si>
  <si>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</si>
  <si>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</si>
  <si>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</si>
  <si>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</si>
  <si>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</si>
  <si>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</si>
  <si>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</si>
  <si>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</si>
  <si>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</si>
  <si>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</si>
  <si>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</si>
  <si>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</si>
  <si>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</si>
  <si>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</si>
  <si>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</si>
  <si>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</si>
  <si>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</si>
  <si>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</si>
  <si>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</si>
  <si>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</si>
  <si>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</si>
  <si>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</si>
  <si>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</si>
  <si>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</si>
  <si>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</si>
  <si>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</si>
  <si>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</si>
  <si>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</si>
  <si>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</si>
  <si>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</si>
  <si>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</si>
  <si>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</si>
  <si>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</si>
  <si>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</si>
  <si>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</si>
  <si>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</si>
  <si>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</si>
  <si>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</si>
  <si>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</si>
  <si>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</si>
  <si>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</si>
  <si>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</si>
  <si>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</si>
  <si>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</si>
  <si>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</si>
  <si>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</si>
  <si>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</si>
  <si>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</si>
  <si>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</si>
  <si>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</si>
  <si>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</si>
  <si>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</si>
  <si>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</si>
  <si>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</si>
  <si>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</si>
  <si>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</si>
  <si>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</si>
  <si>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</si>
  <si>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</si>
  <si>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</si>
  <si>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</si>
  <si>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</si>
  <si>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</si>
  <si>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</si>
  <si>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</si>
  <si>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</si>
  <si>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</si>
  <si>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</si>
  <si>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</si>
  <si>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</si>
  <si>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</si>
  <si>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</si>
  <si>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</si>
  <si>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</si>
  <si>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</si>
  <si>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</si>
  <si>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</si>
  <si>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</si>
  <si>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</si>
  <si>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</si>
  <si>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</si>
  <si>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</si>
  <si>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</si>
  <si>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</si>
  <si>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</si>
  <si>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</si>
  <si>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</si>
  <si>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</si>
  <si>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</si>
  <si>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</si>
  <si>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</si>
  <si>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</si>
  <si>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</si>
  <si>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</si>
  <si>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</si>
  <si>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</si>
  <si>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</si>
  <si>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</si>
  <si>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</si>
  <si>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</si>
  <si>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</si>
  <si>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</si>
  <si>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</si>
  <si>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</si>
  <si>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</si>
  <si>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</si>
  <si>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</si>
  <si>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</si>
  <si>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</si>
  <si>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</si>
  <si>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</si>
  <si>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</si>
  <si>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</si>
  <si>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</si>
  <si>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</si>
  <si>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</si>
  <si>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</si>
  <si>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</si>
  <si>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</si>
  <si>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</si>
  <si>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</si>
  <si>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</si>
  <si>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</si>
  <si>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</si>
  <si>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</si>
  <si>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</si>
  <si>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</si>
  <si>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</si>
  <si>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</si>
  <si>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</si>
  <si>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</si>
  <si>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</si>
  <si>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</si>
  <si>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</si>
  <si>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</si>
  <si>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</si>
  <si>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</si>
  <si>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</si>
  <si>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</si>
  <si>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</si>
  <si>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</si>
  <si>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</si>
  <si>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</si>
  <si>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</si>
  <si>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</si>
  <si>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</si>
  <si>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</si>
  <si>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</si>
  <si>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</si>
  <si>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</si>
  <si>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</si>
  <si>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</si>
  <si>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</si>
  <si>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</si>
  <si>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</si>
  <si>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</si>
  <si>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</si>
  <si>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</si>
  <si>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</si>
  <si>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</si>
  <si>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</si>
  <si>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</si>
  <si>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</si>
  <si>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</si>
  <si>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</si>
  <si>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</si>
  <si>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</si>
  <si>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</si>
  <si>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</si>
  <si>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</si>
  <si>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</si>
  <si>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</si>
  <si>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</si>
  <si>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</si>
  <si>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</si>
  <si>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</si>
  <si>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</si>
  <si>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</si>
  <si>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</si>
  <si>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</si>
  <si>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</si>
  <si>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</si>
  <si>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</si>
  <si>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</si>
  <si>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</si>
  <si>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</si>
  <si>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</si>
  <si>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</si>
  <si>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</si>
  <si>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</si>
  <si>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</si>
  <si>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</si>
  <si>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</si>
  <si>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</si>
  <si>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</si>
  <si>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</si>
  <si>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</si>
  <si>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</si>
  <si>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</si>
  <si>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</si>
  <si>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</si>
  <si>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</si>
  <si>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</si>
  <si>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</si>
  <si>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</si>
  <si>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</si>
  <si>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</si>
  <si>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</si>
  <si>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</si>
  <si>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</si>
  <si>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</si>
  <si>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</si>
  <si>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</si>
  <si>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</si>
  <si>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</si>
  <si>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</si>
  <si>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</si>
  <si>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</si>
  <si>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</si>
  <si>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</si>
  <si>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</si>
  <si>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</si>
  <si>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</si>
  <si>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</si>
  <si>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</si>
  <si>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</si>
  <si>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</si>
  <si>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</si>
  <si>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</si>
  <si>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</si>
  <si>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</si>
  <si>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</si>
  <si>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</si>
  <si>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</si>
  <si>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</si>
  <si>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</si>
  <si>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</si>
  <si>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</si>
  <si>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</si>
  <si>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</si>
  <si>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</si>
  <si>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</si>
  <si>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</si>
  <si>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</si>
  <si>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</si>
  <si>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</si>
  <si>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</si>
  <si>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</si>
  <si>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</si>
  <si>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</si>
  <si>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</si>
  <si>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</si>
  <si>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</si>
  <si>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</si>
  <si>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</si>
  <si>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</si>
  <si>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</si>
  <si>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</si>
  <si>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</si>
  <si>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</si>
  <si>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</si>
  <si>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</si>
  <si>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</si>
  <si>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</si>
  <si>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</si>
  <si>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</si>
  <si>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</si>
  <si>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</si>
  <si>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</si>
  <si>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</si>
  <si>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</si>
  <si>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</si>
  <si>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</si>
  <si>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</si>
  <si>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</si>
  <si>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</si>
  <si>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</si>
  <si>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</si>
  <si>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</si>
  <si>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</si>
  <si>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</si>
  <si>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</si>
  <si>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</si>
  <si>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</si>
  <si>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</si>
  <si>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</si>
  <si>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</si>
  <si>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</si>
  <si>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</si>
  <si>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</si>
  <si>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</si>
  <si>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</si>
  <si>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</si>
  <si>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</si>
  <si>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</si>
  <si>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</si>
  <si>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</si>
  <si>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</si>
  <si>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</si>
  <si>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</si>
  <si>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</si>
  <si>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</si>
  <si>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</si>
  <si>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</si>
  <si>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</si>
  <si>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</si>
  <si>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</si>
  <si>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</si>
  <si>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</si>
  <si>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</si>
  <si>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</si>
  <si>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</si>
  <si>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</si>
  <si>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</si>
  <si>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</si>
  <si>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</si>
  <si>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</si>
  <si>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</si>
  <si>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</si>
  <si>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</si>
  <si>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</si>
  <si>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</si>
  <si>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</si>
  <si>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</si>
  <si>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</si>
  <si>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</si>
  <si>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</si>
  <si>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</si>
  <si>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</si>
  <si>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</si>
  <si>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</si>
  <si>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</si>
  <si>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</si>
  <si>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</si>
  <si>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</si>
  <si>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</si>
  <si>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</si>
  <si>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</si>
  <si>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</si>
  <si>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</si>
  <si>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</si>
  <si>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</si>
  <si>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</si>
  <si>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</si>
  <si>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</si>
  <si>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</si>
  <si>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</si>
  <si>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</si>
  <si>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</si>
  <si>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</si>
  <si>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</si>
  <si>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</si>
  <si>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</si>
  <si>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</si>
  <si>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</si>
  <si>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</si>
  <si>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</si>
  <si>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</si>
  <si>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</si>
  <si>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</si>
  <si>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</si>
  <si>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</si>
  <si>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</si>
  <si>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</si>
  <si>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</si>
  <si>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</si>
  <si>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</si>
  <si>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</si>
  <si>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</si>
  <si>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</si>
  <si>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</si>
  <si>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</si>
  <si>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</si>
  <si>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</si>
  <si>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</si>
  <si>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</si>
  <si>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</si>
  <si>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</si>
  <si>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</si>
  <si>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</si>
  <si>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</si>
  <si>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</si>
  <si>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</si>
  <si>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</si>
  <si>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</si>
  <si>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</si>
  <si>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</si>
  <si>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</si>
  <si>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</si>
  <si>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</si>
  <si>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</si>
  <si>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</si>
  <si>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</si>
  <si>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</si>
  <si>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</si>
  <si>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</si>
  <si>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</si>
  <si>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</si>
  <si>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</si>
  <si>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</si>
  <si>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</si>
  <si>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</si>
  <si>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</si>
  <si>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</si>
  <si>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</si>
  <si>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</si>
  <si>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</si>
  <si>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</si>
  <si>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</si>
  <si>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</si>
  <si>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</si>
  <si>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</si>
  <si>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</si>
  <si>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</si>
  <si>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</si>
  <si>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</si>
  <si>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</si>
  <si>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</si>
  <si>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</si>
  <si>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</si>
  <si>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</si>
  <si>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</si>
  <si>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</si>
  <si>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</si>
  <si>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</si>
  <si>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</si>
  <si>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</si>
  <si>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</si>
  <si>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</si>
  <si>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</si>
  <si>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</si>
  <si>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</si>
  <si>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</si>
  <si>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</si>
  <si>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</si>
  <si>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</si>
  <si>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</si>
  <si>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</si>
  <si>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</si>
  <si>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</si>
  <si>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</si>
  <si>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</si>
  <si>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</si>
  <si>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</si>
  <si>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</si>
  <si>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</si>
  <si>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</si>
  <si>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</si>
  <si>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</si>
  <si>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</si>
  <si>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</si>
  <si>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</si>
  <si>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</si>
  <si>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</si>
  <si>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</si>
  <si>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</si>
  <si>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</si>
  <si>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</si>
  <si>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</si>
  <si>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</si>
  <si>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</si>
  <si>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</si>
  <si>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</si>
  <si>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</si>
  <si>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</si>
  <si>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</si>
  <si>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</si>
  <si>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</si>
  <si>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</si>
  <si>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</si>
  <si>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</si>
  <si>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</si>
  <si>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</si>
  <si>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</si>
  <si>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</si>
  <si>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</si>
  <si>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</si>
  <si>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</si>
  <si>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</si>
  <si>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</si>
  <si>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</si>
  <si>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</si>
  <si>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</si>
  <si>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</si>
  <si>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</si>
  <si>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</si>
  <si>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</si>
  <si>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</si>
  <si>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</si>
  <si>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</si>
  <si>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</si>
  <si>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</si>
  <si>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</si>
  <si>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</si>
  <si>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</si>
  <si>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</si>
  <si>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</si>
  <si>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</si>
  <si>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</si>
  <si>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</si>
  <si>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</si>
  <si>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</si>
  <si>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</si>
  <si>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</si>
  <si>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</si>
  <si>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</si>
  <si>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</si>
  <si>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</si>
  <si>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</si>
  <si>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</si>
  <si>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</si>
  <si>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</si>
  <si>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</si>
  <si>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</si>
  <si>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</si>
  <si>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</si>
  <si>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</si>
  <si>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</si>
  <si>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</si>
  <si>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</si>
  <si>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</si>
  <si>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</si>
  <si>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</si>
  <si>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</si>
  <si>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</si>
  <si>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</si>
  <si>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</si>
  <si>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</si>
  <si>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</si>
  <si>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</si>
  <si>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</si>
  <si>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</si>
  <si>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</si>
  <si>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</si>
  <si>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</si>
  <si>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</si>
  <si>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</si>
  <si>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</si>
  <si>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</si>
  <si>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</si>
  <si>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</si>
  <si>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</si>
  <si>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</si>
  <si>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</si>
  <si>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</si>
  <si>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</si>
  <si>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</si>
  <si>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</si>
  <si>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</si>
  <si>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</si>
  <si>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</si>
  <si>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</si>
  <si>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</si>
  <si>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</si>
  <si>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</si>
  <si>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</si>
  <si>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</si>
  <si>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</si>
  <si>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</si>
  <si>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</si>
  <si>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</si>
  <si>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</si>
  <si>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</si>
  <si>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</si>
  <si>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</si>
  <si>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</si>
  <si>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</si>
  <si>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</si>
  <si>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</si>
  <si>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</si>
  <si>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</si>
  <si>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</si>
  <si>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</si>
  <si>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</si>
  <si>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</si>
  <si>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</si>
  <si>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</si>
  <si>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</si>
  <si>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</si>
  <si>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</si>
  <si>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</si>
  <si>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</si>
  <si>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</si>
  <si>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</si>
  <si>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</si>
  <si>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</si>
  <si>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</si>
  <si>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</si>
  <si>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</si>
  <si>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</si>
  <si>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</si>
  <si>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</si>
  <si>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</si>
  <si>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</si>
  <si>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</si>
  <si>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</si>
  <si>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</si>
  <si>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</si>
  <si>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</si>
  <si>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</si>
  <si>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</si>
  <si>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</si>
  <si>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</si>
  <si>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</si>
  <si>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</si>
  <si>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</si>
  <si>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</si>
  <si>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</si>
  <si>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</si>
  <si>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</si>
  <si>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</si>
  <si>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</si>
  <si>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</si>
  <si>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</si>
  <si>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</si>
  <si>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</si>
  <si>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</si>
  <si>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</si>
  <si>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</si>
  <si>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</si>
  <si>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</si>
  <si>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</si>
  <si>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</si>
  <si>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</si>
  <si>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</si>
  <si>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</si>
  <si>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</si>
  <si>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</si>
  <si>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</si>
  <si>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</si>
  <si>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</si>
  <si>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</si>
  <si>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</si>
  <si>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</si>
  <si>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</si>
  <si>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</si>
  <si>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</si>
  <si>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</si>
  <si>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</si>
  <si>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</si>
  <si>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</si>
  <si>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</si>
  <si>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</si>
  <si>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</si>
  <si>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</si>
  <si>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</si>
  <si>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</si>
  <si>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</si>
  <si>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</si>
  <si>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</si>
  <si>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</si>
  <si>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</si>
  <si>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</si>
  <si>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</si>
  <si>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</si>
  <si>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</si>
  <si>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</si>
  <si>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</si>
  <si>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</si>
  <si>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</si>
  <si>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</si>
  <si>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</si>
  <si>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</si>
  <si>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</si>
  <si>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</si>
  <si>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</si>
  <si>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</si>
  <si>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</si>
  <si>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</si>
  <si>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</si>
  <si>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</si>
  <si>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</si>
  <si>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</si>
  <si>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</si>
  <si>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</si>
  <si>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</si>
  <si>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</si>
  <si>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</si>
  <si>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</si>
  <si>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</si>
  <si>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</si>
  <si>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</si>
  <si>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</si>
  <si>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</si>
  <si>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</si>
  <si>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</si>
  <si>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</si>
  <si>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</si>
  <si>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</si>
  <si>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</si>
  <si>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</si>
  <si>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</si>
  <si>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</si>
  <si>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</si>
  <si>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</si>
  <si>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</si>
  <si>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</si>
  <si>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</si>
  <si>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</si>
  <si>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</si>
  <si>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</si>
  <si>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</si>
  <si>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</si>
  <si>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</si>
  <si>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</si>
  <si>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</si>
  <si>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</si>
  <si>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</si>
  <si>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</si>
  <si>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</si>
  <si>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</si>
  <si>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</si>
  <si>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</si>
  <si>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</si>
  <si>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</si>
  <si>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</si>
  <si>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</si>
  <si>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</si>
  <si>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</si>
  <si>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</si>
  <si>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</si>
  <si>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</si>
  <si>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</si>
  <si>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</si>
  <si>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</si>
  <si>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</si>
  <si>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</si>
  <si>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</si>
  <si>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</si>
  <si>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</si>
  <si>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</si>
  <si>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</si>
  <si>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</si>
  <si>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</si>
  <si>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</si>
  <si>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</si>
  <si>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</si>
  <si>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</si>
  <si>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</si>
  <si>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</si>
  <si>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</si>
  <si>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</si>
  <si>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</si>
  <si>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</si>
  <si>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</si>
  <si>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</si>
  <si>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</si>
  <si>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</si>
  <si>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</si>
  <si>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</si>
  <si>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</si>
  <si>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</si>
  <si>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</si>
  <si>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</si>
  <si>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</si>
  <si>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</si>
  <si>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</si>
  <si>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</si>
  <si>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</si>
  <si>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</si>
  <si>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</si>
  <si>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</si>
  <si>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</si>
  <si>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</si>
  <si>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</si>
  <si>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</si>
  <si>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</si>
  <si>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</si>
  <si>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</si>
  <si>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</si>
  <si>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</si>
  <si>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</si>
  <si>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</si>
  <si>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</si>
  <si>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</si>
  <si>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</si>
  <si>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</si>
  <si>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</si>
  <si>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</si>
  <si>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</si>
  <si>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</si>
  <si>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</si>
  <si>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</si>
  <si>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</si>
  <si>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</si>
  <si>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</si>
  <si>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</si>
  <si>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</si>
  <si>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</si>
  <si>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</si>
  <si>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</si>
  <si>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</si>
  <si>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</si>
  <si>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</si>
  <si>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</si>
  <si>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</si>
  <si>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</si>
  <si>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</si>
  <si>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</si>
  <si>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</si>
  <si>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</si>
  <si>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</si>
  <si>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</si>
  <si>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</si>
  <si>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</si>
  <si>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</si>
  <si>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</si>
  <si>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</si>
  <si>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</si>
  <si>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</si>
  <si>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</si>
  <si>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</si>
  <si>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</si>
  <si>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</si>
  <si>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</si>
  <si>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</si>
  <si>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</si>
  <si>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</si>
  <si>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</si>
  <si>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</si>
  <si>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</si>
  <si>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</si>
  <si>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</si>
  <si>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</si>
  <si>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</si>
  <si>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</si>
  <si>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</si>
  <si>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</si>
  <si>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</si>
  <si>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</si>
  <si>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</si>
  <si>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</si>
  <si>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</si>
  <si>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</si>
  <si>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</si>
  <si>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</si>
  <si>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</si>
  <si>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</si>
  <si>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</si>
  <si>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</si>
  <si>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</si>
  <si>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</si>
  <si>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</si>
  <si>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</si>
  <si>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</si>
  <si>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</si>
  <si>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</si>
  <si>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</si>
  <si>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</si>
  <si>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</si>
  <si>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</si>
  <si>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</si>
  <si>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</si>
  <si>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</si>
  <si>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</si>
  <si>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</si>
  <si>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</si>
  <si>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</si>
  <si>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</si>
  <si>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</si>
  <si>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</si>
  <si>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</si>
  <si>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</si>
  <si>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</si>
  <si>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</si>
  <si>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</si>
  <si>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</si>
  <si>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</si>
  <si>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</si>
  <si>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</si>
  <si>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</si>
  <si>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</si>
  <si>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</si>
  <si>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</si>
  <si>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</si>
  <si>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</si>
  <si>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</si>
  <si>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</si>
  <si>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</si>
  <si>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</si>
  <si>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</si>
  <si>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</si>
  <si>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</si>
  <si>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</si>
  <si>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</si>
  <si>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</si>
  <si>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</si>
  <si>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</si>
  <si>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</si>
  <si>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</si>
  <si>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</si>
  <si>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</si>
  <si>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</si>
  <si>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</si>
  <si>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</si>
  <si>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</si>
  <si>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</si>
  <si>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</si>
  <si>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</si>
  <si>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</si>
  <si>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</si>
  <si>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</si>
  <si>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</si>
  <si>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</si>
  <si>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</si>
  <si>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</si>
  <si>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</si>
  <si>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</si>
  <si>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</si>
  <si>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</si>
  <si>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</si>
  <si>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</si>
  <si>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</si>
  <si>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</si>
  <si>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</si>
  <si>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</si>
  <si>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</si>
  <si>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</si>
  <si>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</si>
  <si>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</si>
  <si>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</si>
  <si>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</si>
  <si>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</si>
  <si>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</si>
  <si>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</si>
  <si>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</si>
  <si>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</si>
  <si>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</si>
  <si>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</si>
  <si>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</si>
  <si>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</si>
  <si>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</si>
  <si>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</si>
  <si>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</si>
  <si>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</si>
  <si>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</si>
  <si>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</si>
  <si>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</si>
  <si>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</si>
  <si>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</si>
  <si>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</si>
  <si>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</si>
  <si>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</si>
  <si>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</si>
  <si>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</si>
  <si>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</si>
  <si>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</si>
  <si>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</si>
  <si>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</si>
  <si>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</si>
  <si>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</si>
  <si>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</si>
  <si>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</si>
  <si>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</si>
  <si>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</si>
  <si>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</si>
  <si>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</si>
  <si>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</si>
  <si>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</si>
  <si>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</si>
  <si>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</si>
  <si>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</si>
  <si>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</si>
  <si>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</si>
  <si>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</si>
  <si>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</si>
  <si>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</si>
  <si>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</si>
  <si>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</si>
  <si>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</si>
  <si>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</si>
  <si>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</si>
  <si>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</si>
  <si>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</si>
  <si>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</si>
  <si>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</si>
  <si>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</si>
  <si>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</si>
  <si>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</si>
  <si>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</si>
  <si>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</si>
  <si>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</si>
  <si>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</si>
  <si>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</si>
  <si>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</si>
  <si>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</si>
  <si>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</si>
  <si>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</si>
  <si>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</si>
  <si>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</si>
  <si>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</si>
  <si>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</si>
  <si>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</si>
  <si>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</si>
  <si>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</si>
  <si>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</si>
  <si>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</si>
  <si>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</si>
  <si>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</si>
  <si>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</si>
  <si>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</si>
  <si>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</si>
  <si>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</si>
  <si>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</si>
  <si>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</si>
  <si>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</si>
  <si>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</si>
  <si>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</si>
  <si>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</si>
  <si>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</si>
  <si>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</si>
  <si>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</si>
  <si>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</si>
  <si>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</si>
  <si>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</si>
  <si>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</si>
  <si>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</si>
  <si>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</si>
  <si>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</si>
  <si>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</si>
  <si>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</si>
  <si>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</si>
  <si>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</si>
  <si>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</si>
  <si>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</si>
  <si>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</si>
  <si>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</si>
  <si>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</si>
  <si>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</si>
  <si>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</si>
  <si>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</si>
  <si>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</si>
  <si>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</si>
  <si>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</si>
  <si>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</si>
  <si>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</si>
  <si>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</si>
  <si>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</si>
  <si>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</si>
  <si>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</si>
  <si>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</si>
  <si>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</si>
  <si>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</si>
  <si>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</si>
  <si>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</si>
  <si>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</si>
  <si>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</si>
  <si>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</si>
  <si>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</si>
  <si>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</si>
  <si>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</si>
  <si>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</si>
  <si>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</si>
  <si>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</si>
  <si>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</si>
  <si>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</si>
  <si>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</si>
  <si>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</si>
  <si>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</si>
  <si>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</si>
  <si>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</si>
  <si>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</si>
  <si>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</si>
  <si>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</si>
  <si>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</si>
  <si>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</si>
  <si>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</si>
  <si>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</si>
  <si>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</si>
  <si>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</si>
  <si>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</si>
  <si>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</si>
  <si>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</si>
  <si>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</si>
  <si>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</si>
  <si>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</si>
  <si>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</si>
  <si>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</si>
  <si>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</si>
  <si>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</si>
  <si>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</si>
  <si>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</si>
  <si>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</si>
  <si>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</si>
  <si>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</si>
  <si>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</si>
  <si>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</si>
  <si>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</si>
  <si>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</si>
  <si>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</si>
  <si>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</si>
  <si>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</si>
  <si>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</si>
  <si>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</si>
  <si>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</si>
  <si>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</si>
  <si>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</si>
  <si>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</si>
  <si>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</si>
  <si>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</si>
  <si>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</si>
  <si>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</si>
  <si>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</si>
  <si>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</si>
  <si>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</si>
  <si>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</si>
  <si>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</si>
  <si>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</si>
  <si>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</si>
  <si>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</si>
  <si>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</si>
  <si>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</si>
  <si>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</si>
  <si>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</si>
  <si>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</si>
  <si>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</si>
  <si>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</si>
  <si>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</si>
  <si>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</si>
  <si>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</si>
  <si>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</si>
  <si>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</si>
  <si>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</si>
  <si>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</si>
  <si>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</si>
  <si>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</si>
  <si>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</si>
  <si>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</si>
  <si>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</si>
  <si>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</si>
  <si>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</si>
  <si>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</si>
  <si>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</si>
  <si>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</si>
  <si>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</si>
  <si>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</si>
  <si>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</si>
  <si>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</si>
  <si>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</si>
  <si>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</si>
  <si>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</si>
  <si>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</si>
  <si>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</si>
  <si>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</si>
  <si>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</si>
  <si>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</si>
  <si>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</si>
  <si>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</si>
  <si>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</si>
  <si>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</si>
  <si>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</si>
  <si>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</si>
  <si>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</si>
  <si>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</si>
  <si>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</si>
  <si>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</si>
  <si>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</si>
  <si>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</si>
  <si>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</si>
  <si>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</si>
  <si>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</si>
  <si>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</si>
  <si>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</si>
  <si>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</si>
  <si>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</si>
  <si>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</si>
  <si>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</si>
  <si>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</si>
  <si>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</si>
  <si>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</si>
  <si>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</si>
  <si>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</si>
  <si>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</si>
  <si>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</si>
  <si>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</si>
  <si>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</si>
  <si>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</si>
  <si>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</si>
  <si>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</si>
  <si>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</si>
  <si>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</si>
  <si>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</si>
  <si>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</si>
  <si>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</si>
  <si>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</si>
  <si>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</si>
  <si>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</si>
  <si>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</si>
  <si>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</si>
  <si>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</si>
  <si>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</si>
  <si>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</si>
  <si>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</si>
  <si>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</si>
  <si>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</si>
  <si>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</si>
  <si>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</si>
  <si>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</si>
  <si>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</si>
  <si>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</si>
  <si>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</si>
  <si>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</si>
  <si>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</si>
  <si>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</si>
  <si>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</si>
  <si>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</si>
  <si>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</si>
  <si>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</si>
  <si>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</si>
  <si>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</si>
  <si>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</si>
  <si>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</si>
  <si>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</si>
  <si>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</si>
  <si>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</si>
  <si>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</si>
  <si>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</si>
  <si>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</si>
  <si>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</si>
  <si>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</si>
  <si>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</si>
  <si>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</si>
  <si>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</si>
  <si>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</si>
  <si>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</si>
  <si>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</si>
  <si>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</si>
  <si>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</si>
  <si>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</si>
  <si>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</si>
  <si>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</si>
  <si>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</si>
  <si>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</si>
  <si>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</si>
  <si>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</si>
  <si>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</si>
  <si>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</si>
  <si>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</si>
  <si>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</si>
  <si>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</si>
  <si>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</si>
  <si>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</si>
  <si>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</si>
  <si>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</si>
  <si>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</si>
  <si>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</si>
  <si>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</si>
  <si>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</si>
  <si>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</si>
  <si>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</si>
  <si>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</si>
  <si>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</si>
  <si>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</si>
  <si>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</si>
  <si>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</si>
  <si>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</si>
  <si>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</si>
  <si>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</si>
  <si>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</si>
  <si>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</si>
  <si>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</si>
  <si>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</si>
  <si>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</si>
  <si>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</si>
  <si>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</si>
  <si>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</si>
  <si>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</si>
  <si>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</si>
  <si>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</si>
  <si>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</si>
  <si>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</si>
  <si>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</si>
  <si>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</si>
  <si>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</si>
  <si>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</si>
  <si>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</si>
  <si>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</si>
  <si>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</si>
  <si>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</si>
  <si>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</si>
  <si>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</si>
  <si>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</si>
  <si>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</si>
  <si>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</si>
  <si>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</si>
  <si>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</si>
  <si>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</si>
  <si>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</si>
  <si>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</si>
  <si>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</si>
  <si>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</si>
  <si>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</si>
  <si>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</si>
  <si>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</si>
  <si>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</si>
  <si>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</si>
  <si>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</si>
  <si>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</si>
  <si>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</si>
  <si>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</si>
  <si>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</si>
  <si>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</si>
  <si>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</si>
  <si>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</si>
  <si>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</si>
  <si>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</si>
  <si>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</si>
  <si>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</si>
  <si>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</si>
  <si>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</si>
  <si>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</si>
  <si>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</si>
  <si>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</si>
  <si>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</si>
  <si>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</si>
  <si>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</si>
  <si>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</si>
  <si>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</si>
  <si>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</si>
  <si>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</si>
  <si>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</si>
  <si>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</si>
  <si>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</si>
  <si>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</si>
  <si>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</si>
  <si>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</si>
  <si>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</si>
  <si>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</si>
  <si>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</si>
  <si>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</si>
  <si>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</si>
  <si>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</si>
  <si>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</si>
  <si>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</si>
  <si>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</si>
  <si>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</si>
  <si>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</si>
  <si>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</si>
  <si>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</si>
  <si>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</si>
  <si>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</si>
  <si>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</si>
  <si>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</si>
  <si>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</si>
  <si>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</si>
  <si>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</si>
  <si>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</si>
  <si>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</si>
  <si>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</si>
  <si>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</si>
  <si>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</si>
  <si>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</si>
  <si>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</si>
  <si>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</si>
  <si>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</si>
  <si>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</si>
  <si>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</si>
  <si>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</si>
  <si>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</si>
  <si>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</si>
  <si>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</si>
  <si>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</si>
  <si>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</si>
  <si>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</si>
  <si>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</si>
  <si>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</si>
  <si>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</si>
  <si>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</si>
  <si>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</si>
  <si>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</si>
  <si>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</si>
  <si>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</si>
  <si>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</si>
  <si>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</si>
  <si>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</si>
  <si>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</si>
  <si>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</si>
  <si>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</si>
  <si>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</si>
  <si>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</si>
  <si>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</si>
  <si>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</si>
  <si>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</si>
  <si>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</si>
  <si>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</si>
  <si>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</si>
  <si>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</si>
  <si>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</si>
  <si>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</si>
  <si>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</si>
  <si>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</si>
  <si>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</si>
  <si>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</si>
  <si>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</si>
  <si>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</si>
  <si>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</si>
  <si>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</si>
  <si>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</si>
  <si>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</si>
  <si>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</si>
  <si>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</si>
  <si>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</si>
  <si>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</si>
  <si>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</si>
  <si>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</si>
  <si>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</si>
  <si>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</si>
  <si>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</si>
  <si>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</si>
  <si>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</si>
  <si>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</si>
  <si>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</si>
  <si>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</si>
  <si>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</si>
  <si>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</si>
  <si>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</si>
  <si>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</si>
  <si>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</si>
  <si>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</si>
  <si>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</si>
  <si>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</si>
  <si>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</si>
  <si>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</si>
  <si>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</si>
  <si>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</si>
  <si>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</si>
  <si>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</si>
  <si>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</si>
  <si>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</si>
  <si>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</si>
  <si>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</si>
  <si>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</si>
  <si>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</si>
  <si>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</si>
  <si>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</si>
  <si>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</si>
  <si>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</si>
  <si>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</si>
  <si>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</si>
  <si>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</si>
  <si>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</si>
  <si>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</si>
  <si>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</si>
  <si>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</si>
  <si>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</si>
  <si>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</si>
  <si>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</si>
  <si>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</si>
  <si>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</si>
  <si>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</si>
  <si>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</si>
  <si>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</si>
  <si>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</si>
  <si>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</si>
  <si>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</si>
  <si>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</si>
  <si>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</si>
  <si>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</si>
  <si>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</si>
  <si>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</si>
  <si>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</si>
  <si>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</si>
  <si>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</si>
  <si>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</si>
  <si>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</si>
  <si>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</si>
  <si>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</si>
  <si>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</si>
  <si>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</si>
  <si>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</si>
  <si>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</si>
  <si>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</si>
  <si>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</si>
  <si>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</si>
  <si>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</si>
  <si>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</si>
  <si>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</si>
  <si>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</si>
  <si>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</si>
  <si>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</si>
  <si>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</si>
  <si>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</si>
  <si>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</si>
  <si>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</si>
  <si>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</si>
  <si>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</si>
  <si>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</si>
  <si>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</si>
  <si>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</si>
  <si>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</si>
  <si>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</si>
  <si>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</si>
  <si>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</si>
  <si>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</si>
  <si>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</si>
  <si>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</si>
  <si>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</si>
  <si>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</si>
  <si>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</si>
  <si>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</si>
  <si>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</si>
  <si>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</si>
  <si>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</si>
  <si>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</si>
  <si>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</si>
  <si>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</si>
  <si>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</si>
  <si>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</si>
  <si>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</si>
  <si>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</si>
  <si>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</si>
  <si>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</si>
  <si>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</si>
  <si>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</si>
  <si>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</si>
  <si>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</si>
  <si>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</si>
  <si>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</si>
  <si>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</si>
  <si>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</si>
  <si>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</si>
  <si>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</si>
  <si>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</si>
  <si>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</si>
  <si>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</si>
  <si>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</si>
  <si>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</si>
  <si>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</si>
  <si>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</si>
  <si>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</si>
  <si>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</si>
  <si>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</si>
  <si>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</si>
  <si>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</si>
  <si>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</si>
  <si>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</si>
  <si>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</si>
  <si>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</si>
  <si>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</si>
  <si>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</si>
  <si>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</si>
  <si>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</si>
  <si>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</si>
  <si>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</si>
  <si>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</si>
  <si>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</si>
  <si>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</si>
  <si>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</si>
  <si>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</si>
  <si>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</si>
  <si>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</si>
  <si>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</si>
  <si>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</si>
  <si>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</si>
  <si>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</si>
  <si>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</si>
  <si>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</si>
  <si>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</si>
  <si>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</si>
  <si>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</si>
  <si>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</si>
  <si>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</si>
  <si>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</si>
  <si>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</si>
  <si>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</si>
  <si>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</si>
  <si>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</si>
  <si>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</si>
  <si>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</si>
  <si>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</si>
  <si>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</si>
  <si>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</si>
  <si>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</si>
  <si>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</si>
  <si>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</si>
  <si>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</si>
  <si>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</si>
  <si>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</si>
  <si>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</si>
  <si>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</si>
  <si>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</si>
  <si>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</si>
  <si>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</si>
  <si>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</si>
  <si>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</si>
  <si>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</si>
  <si>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</si>
  <si>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</si>
  <si>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</si>
  <si>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</si>
  <si>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</si>
  <si>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</si>
  <si>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</si>
  <si>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</si>
  <si>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</si>
  <si>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</si>
  <si>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</si>
  <si>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</si>
  <si>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</si>
  <si>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</si>
  <si>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</si>
  <si>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</si>
  <si>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</si>
  <si>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</si>
  <si>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</si>
  <si>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</si>
  <si>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</si>
  <si>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</si>
  <si>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</si>
  <si>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</si>
  <si>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</si>
  <si>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</si>
  <si>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</si>
  <si>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</si>
  <si>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</si>
  <si>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</si>
  <si>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</si>
  <si>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</si>
  <si>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</si>
  <si>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</si>
  <si>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</si>
  <si>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</si>
  <si>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</si>
  <si>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</si>
  <si>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</si>
  <si>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</si>
  <si>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</si>
  <si>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</si>
  <si>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</si>
  <si>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</si>
  <si>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</si>
  <si>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</si>
  <si>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</si>
  <si>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</si>
  <si>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</si>
  <si>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</si>
  <si>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</si>
  <si>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</si>
  <si>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</si>
  <si>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</si>
  <si>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</si>
  <si>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</si>
  <si>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</si>
  <si>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</si>
  <si>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</si>
  <si>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</si>
  <si>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</si>
  <si>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</si>
  <si>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</si>
  <si>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</si>
  <si>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</si>
  <si>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</si>
  <si>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</si>
  <si>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</si>
  <si>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</si>
  <si>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</si>
  <si>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</si>
  <si>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</si>
  <si>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</si>
  <si>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</si>
  <si>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</si>
  <si>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</si>
  <si>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</si>
  <si>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</si>
  <si>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</si>
  <si>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</si>
  <si>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</si>
  <si>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</si>
  <si>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</si>
  <si>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</si>
  <si>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</si>
  <si>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</si>
  <si>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</si>
  <si>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</si>
  <si>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</si>
  <si>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</si>
  <si>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</si>
  <si>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</si>
  <si>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</si>
  <si>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</si>
  <si>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</si>
  <si>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</si>
  <si>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</si>
  <si>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</si>
  <si>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</si>
  <si>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</si>
  <si>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</si>
  <si>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</si>
  <si>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</si>
  <si>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</si>
  <si>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</si>
  <si>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</si>
  <si>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</si>
  <si>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</si>
  <si>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</si>
  <si>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</si>
  <si>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</si>
  <si>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</si>
  <si>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</si>
  <si>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</si>
  <si>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</si>
  <si>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</si>
  <si>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</si>
  <si>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</si>
  <si>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</si>
  <si>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</si>
  <si>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</si>
  <si>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</si>
  <si>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</si>
  <si>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</si>
  <si>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</si>
  <si>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</si>
  <si>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</si>
  <si>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</si>
  <si>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</si>
  <si>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</si>
  <si>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</si>
  <si>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</si>
  <si>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</si>
  <si>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</si>
  <si>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</si>
  <si>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</si>
  <si>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</si>
  <si>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</si>
  <si>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</si>
  <si>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</si>
  <si>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</si>
  <si>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</si>
  <si>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</si>
  <si>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</si>
  <si>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</si>
  <si>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</si>
  <si>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</si>
  <si>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</si>
  <si>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</si>
  <si>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</si>
  <si>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</si>
  <si>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</si>
  <si>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</si>
  <si>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</si>
  <si>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</si>
  <si>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</si>
  <si>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</si>
  <si>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</si>
  <si>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</si>
  <si>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</si>
  <si>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</si>
  <si>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</si>
  <si>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</si>
  <si>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</si>
  <si>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</si>
  <si>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</si>
  <si>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</si>
  <si>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</si>
  <si>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</si>
  <si>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</si>
  <si>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</si>
  <si>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</si>
  <si>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</si>
  <si>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</si>
  <si>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</si>
  <si>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</si>
  <si>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</si>
  <si>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</si>
  <si>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</si>
  <si>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</si>
  <si>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</si>
  <si>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</si>
  <si>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</si>
  <si>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</si>
  <si>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</si>
  <si>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</si>
  <si>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</si>
  <si>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</si>
  <si>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</si>
  <si>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</si>
  <si>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</si>
  <si>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</si>
  <si>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</si>
  <si>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</si>
  <si>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</si>
  <si>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</si>
  <si>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</si>
  <si>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</si>
  <si>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</si>
  <si>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</si>
  <si>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</si>
  <si>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</si>
  <si>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</si>
  <si>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</si>
  <si>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</si>
  <si>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</si>
  <si>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</si>
  <si>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</si>
  <si>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</si>
  <si>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</si>
  <si>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</si>
  <si>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</si>
  <si>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</si>
  <si>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</si>
  <si>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</si>
  <si>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</si>
  <si>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</si>
  <si>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</si>
  <si>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</si>
  <si>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</si>
  <si>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</si>
  <si>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</si>
  <si>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</si>
  <si>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</si>
  <si>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</si>
  <si>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</si>
  <si>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</si>
  <si>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</si>
  <si>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</si>
  <si>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</si>
  <si>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</si>
  <si>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</si>
  <si>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</si>
  <si>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</si>
  <si>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</si>
  <si>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</si>
  <si>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</si>
  <si>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</si>
  <si>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</si>
  <si>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</si>
  <si>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</si>
  <si>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</si>
  <si>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</si>
  <si>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</si>
  <si>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</si>
  <si>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</si>
  <si>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</si>
  <si>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</si>
  <si>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</si>
  <si>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</si>
  <si>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</si>
  <si>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</si>
  <si>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</si>
  <si>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</si>
  <si>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</si>
  <si>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</si>
  <si>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</si>
  <si>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</si>
  <si>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</si>
  <si>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</si>
  <si>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</si>
  <si>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</si>
  <si>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</si>
  <si>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</si>
  <si>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</si>
  <si>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</si>
  <si>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</si>
  <si>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</si>
  <si>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</si>
  <si>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</si>
  <si>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</si>
  <si>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</si>
  <si>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</si>
  <si>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</si>
  <si>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</si>
  <si>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</si>
  <si>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</si>
  <si>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</si>
  <si>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</si>
  <si>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</si>
  <si>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</si>
  <si>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</si>
  <si>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</si>
  <si>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</si>
  <si>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</si>
  <si>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</si>
  <si>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</si>
  <si>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</si>
  <si>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</si>
  <si>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</si>
  <si>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</si>
  <si>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</si>
  <si>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</si>
  <si>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</si>
  <si>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</si>
  <si>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</si>
  <si>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</si>
  <si>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</si>
  <si>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</si>
  <si>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</si>
  <si>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</si>
  <si>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</si>
  <si>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</si>
  <si>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</si>
  <si>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</si>
  <si>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</si>
  <si>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</si>
  <si>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</si>
  <si>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</si>
  <si>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</si>
  <si>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</si>
  <si>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</si>
  <si>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</si>
  <si>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</si>
  <si>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</si>
  <si>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</si>
  <si>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</si>
  <si>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</si>
  <si>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</si>
  <si>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</si>
  <si>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</si>
  <si>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</si>
  <si>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</si>
  <si>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</si>
  <si>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</si>
  <si>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</si>
  <si>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</si>
  <si>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</si>
  <si>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</si>
  <si>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</si>
  <si>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</si>
  <si>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</si>
  <si>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</si>
  <si>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</si>
  <si>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</si>
  <si>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</si>
  <si>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</si>
  <si>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</si>
  <si>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</si>
  <si>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</si>
  <si>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</si>
  <si>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</si>
  <si>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</si>
  <si>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</si>
  <si>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</si>
  <si>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</si>
  <si>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</si>
  <si>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</si>
  <si>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</si>
  <si>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</si>
  <si>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</si>
  <si>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</si>
  <si>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</si>
  <si>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</si>
  <si>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</si>
  <si>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</si>
  <si>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</si>
  <si>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</si>
  <si>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</si>
  <si>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</si>
  <si>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</si>
  <si>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</si>
  <si>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</si>
  <si>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</si>
  <si>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</si>
  <si>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</si>
  <si>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</si>
  <si>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</si>
  <si>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</si>
  <si>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</si>
  <si>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</si>
  <si>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</si>
  <si>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</si>
  <si>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</si>
  <si>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</si>
  <si>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</si>
  <si>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</si>
  <si>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</si>
  <si>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</si>
  <si>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</si>
  <si>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</si>
  <si>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</si>
  <si>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</si>
  <si>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</si>
  <si>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</si>
  <si>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</si>
  <si>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</si>
  <si>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</si>
  <si>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</si>
  <si>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</si>
  <si>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</si>
  <si>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</si>
  <si>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</si>
  <si>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</si>
  <si>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</si>
  <si>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</si>
  <si>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</si>
  <si>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</si>
  <si>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</si>
  <si>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</si>
  <si>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</si>
  <si>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</si>
  <si>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</si>
  <si>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</si>
  <si>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</si>
  <si>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</si>
  <si>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</si>
  <si>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</si>
  <si>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</si>
  <si>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</si>
  <si>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</si>
  <si>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</si>
  <si>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</si>
  <si>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</si>
  <si>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</si>
  <si>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</si>
  <si>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</si>
  <si>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</si>
  <si>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</si>
  <si>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</si>
  <si>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</si>
  <si>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</si>
  <si>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</si>
  <si>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</si>
  <si>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</si>
  <si>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</si>
  <si>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</si>
  <si>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</si>
  <si>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</si>
  <si>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</si>
  <si>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</si>
  <si>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</si>
  <si>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</si>
  <si>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</si>
  <si>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</si>
  <si>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</si>
  <si>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</si>
  <si>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</si>
  <si>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</si>
  <si>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</si>
  <si>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</si>
  <si>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</si>
  <si>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</si>
  <si>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</si>
  <si>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</si>
  <si>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</si>
  <si>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</si>
  <si>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</si>
  <si>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</si>
  <si>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</si>
  <si>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</si>
  <si>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</si>
  <si>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</si>
  <si>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</si>
  <si>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</si>
  <si>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</si>
  <si>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</si>
  <si>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</si>
  <si>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</si>
  <si>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</si>
  <si>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</si>
  <si>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</si>
  <si>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</si>
  <si>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</si>
  <si>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</si>
  <si>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</si>
  <si>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</si>
  <si>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</si>
  <si>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</si>
  <si>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</si>
  <si>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</si>
  <si>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</si>
  <si>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</si>
  <si>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</si>
  <si>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</si>
  <si>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</si>
  <si>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</si>
  <si>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</si>
  <si>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</si>
  <si>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</si>
  <si>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</si>
  <si>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</si>
  <si>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</si>
  <si>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</si>
  <si>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</si>
  <si>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</si>
  <si>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</si>
  <si>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</si>
  <si>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</si>
  <si>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</si>
  <si>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</si>
  <si>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</si>
  <si>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</si>
  <si>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</si>
  <si>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</si>
  <si>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</si>
  <si>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</si>
  <si>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</si>
  <si>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</si>
  <si>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</si>
  <si>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</si>
  <si>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</si>
  <si>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</si>
  <si>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</si>
  <si>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</si>
  <si>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</si>
  <si>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</si>
  <si>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</si>
  <si>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</si>
  <si>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</si>
  <si>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</si>
  <si>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</si>
  <si>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</si>
  <si>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</si>
  <si>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</si>
  <si>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</si>
  <si>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</si>
  <si>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</si>
  <si>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</si>
  <si>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</si>
  <si>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</si>
  <si>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</si>
  <si>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</si>
  <si>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</si>
  <si>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</si>
  <si>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</si>
  <si>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</si>
  <si>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</si>
  <si>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</si>
  <si>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</si>
  <si>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</si>
  <si>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</si>
  <si>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</si>
  <si>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</si>
  <si>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</si>
  <si>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</si>
  <si>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</si>
  <si>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</si>
  <si>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</si>
  <si>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</si>
  <si>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</si>
  <si>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</si>
  <si>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</si>
  <si>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</si>
  <si>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</si>
  <si>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</si>
  <si>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</si>
  <si>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</si>
  <si>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</si>
  <si>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</si>
  <si>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</si>
  <si>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</si>
  <si>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</si>
  <si>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</si>
  <si>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</si>
  <si>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</si>
  <si>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</si>
  <si>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</si>
  <si>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</si>
  <si>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</si>
  <si>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</si>
  <si>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</si>
  <si>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</si>
  <si>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</si>
  <si>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</si>
  <si>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</si>
  <si>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</si>
  <si>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</si>
  <si>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</si>
  <si>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</si>
  <si>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</si>
  <si>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</si>
  <si>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</si>
  <si>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</si>
  <si>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</si>
  <si>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</si>
  <si>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</si>
  <si>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</si>
  <si>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</si>
  <si>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</si>
  <si>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</si>
  <si>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</si>
  <si>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</si>
  <si>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</si>
  <si>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</si>
  <si>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</si>
  <si>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</si>
  <si>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</si>
  <si>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</si>
  <si>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</si>
  <si>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</si>
  <si>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</si>
  <si>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</si>
  <si>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</si>
  <si>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</si>
  <si>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</si>
  <si>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</si>
  <si>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</si>
  <si>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</si>
  <si>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</si>
  <si>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</si>
  <si>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</si>
  <si>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</si>
  <si>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</si>
  <si>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</si>
  <si>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</si>
  <si>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</si>
  <si>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</si>
  <si>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</si>
  <si>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</si>
  <si>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</si>
  <si>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</si>
  <si>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</si>
  <si>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</si>
  <si>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</si>
  <si>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</si>
  <si>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</si>
  <si>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</si>
  <si>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</si>
  <si>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</si>
  <si>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</si>
  <si>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</si>
  <si>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</si>
  <si>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</si>
  <si>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</si>
  <si>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</si>
  <si>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</si>
  <si>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</si>
  <si>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</si>
  <si>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</si>
  <si>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</si>
  <si>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</si>
  <si>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</si>
  <si>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</si>
  <si>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</si>
  <si>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</si>
  <si>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</si>
  <si>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</si>
  <si>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</si>
  <si>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</si>
  <si>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</si>
  <si>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</si>
  <si>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</si>
  <si>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</si>
  <si>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</si>
  <si>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</si>
  <si>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</si>
  <si>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</si>
  <si>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</si>
  <si>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</si>
  <si>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</si>
  <si>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</si>
  <si>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</si>
  <si>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</si>
  <si>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</si>
  <si>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</si>
  <si>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</si>
  <si>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</si>
  <si>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</si>
  <si>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</si>
  <si>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</si>
  <si>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</si>
  <si>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</si>
  <si>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</si>
  <si>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</si>
  <si>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</si>
  <si>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</si>
  <si>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</si>
  <si>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</si>
  <si>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</si>
  <si>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</si>
  <si>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</si>
  <si>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</si>
  <si>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</si>
  <si>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</si>
  <si>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</si>
  <si>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</si>
  <si>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</si>
  <si>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</si>
  <si>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</si>
  <si>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</si>
  <si>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</si>
  <si>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</si>
  <si>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</si>
  <si>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</si>
  <si>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</si>
  <si>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</si>
  <si>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</si>
  <si>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</si>
  <si>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</si>
  <si>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</si>
  <si>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</si>
  <si>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</si>
  <si>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</si>
  <si>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</si>
  <si>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</si>
  <si>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</si>
  <si>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</si>
  <si>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</si>
  <si>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</si>
  <si>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</si>
  <si>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</si>
  <si>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</si>
  <si>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</si>
  <si>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</si>
  <si>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</si>
  <si>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</si>
  <si>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</si>
  <si>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</si>
  <si>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</si>
  <si>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</si>
  <si>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</si>
  <si>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</si>
  <si>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</si>
  <si>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</si>
  <si>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</si>
  <si>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</si>
  <si>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</si>
  <si>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</si>
  <si>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</si>
  <si>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</si>
  <si>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</si>
  <si>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</si>
  <si>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</si>
  <si>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</si>
  <si>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</si>
  <si>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</si>
  <si>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</si>
  <si>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</si>
  <si>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</si>
  <si>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</si>
  <si>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</si>
  <si>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</si>
  <si>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</si>
  <si>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</si>
  <si>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</si>
  <si>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</si>
  <si>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</si>
  <si>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</si>
  <si>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</si>
  <si>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</si>
  <si>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</si>
  <si>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</si>
  <si>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</si>
  <si>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</si>
  <si>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</si>
  <si>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</si>
  <si>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</si>
  <si>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</si>
  <si>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</si>
  <si>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</si>
  <si>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</si>
  <si>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</si>
  <si>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</si>
  <si>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</si>
  <si>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</si>
  <si>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</si>
  <si>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</si>
  <si>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</si>
  <si>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</si>
  <si>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</si>
  <si>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</si>
  <si>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</si>
  <si>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</si>
  <si>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</si>
  <si>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</si>
  <si>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</si>
  <si>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</si>
  <si>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</si>
  <si>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</si>
  <si>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</si>
  <si>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</si>
  <si>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</si>
  <si>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</si>
  <si>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</si>
  <si>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</si>
  <si>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</si>
  <si>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</si>
  <si>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</si>
  <si>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</si>
  <si>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</si>
  <si>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</si>
  <si>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</si>
  <si>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</si>
  <si>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</si>
  <si>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</si>
  <si>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</si>
  <si>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</si>
  <si>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</si>
  <si>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</si>
  <si>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</si>
  <si>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</si>
  <si>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</si>
  <si>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</si>
  <si>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</si>
  <si>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</si>
  <si>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</si>
  <si>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</si>
  <si>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</si>
  <si>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</si>
  <si>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</si>
  <si>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</si>
  <si>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</si>
  <si>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</si>
  <si>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</si>
  <si>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</si>
  <si>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</si>
  <si>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</si>
  <si>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</si>
  <si>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</si>
  <si>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</si>
  <si>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</si>
  <si>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</si>
  <si>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</si>
  <si>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</si>
  <si>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</si>
  <si>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</si>
  <si>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</si>
  <si>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</si>
  <si>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</si>
  <si>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</si>
  <si>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</si>
  <si>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</si>
  <si>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</si>
  <si>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</si>
  <si>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</si>
  <si>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</si>
  <si>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</si>
  <si>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</si>
  <si>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</si>
  <si>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</si>
  <si>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</si>
  <si>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</si>
  <si>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</si>
  <si>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</si>
  <si>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</si>
  <si>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</si>
  <si>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</si>
  <si>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</si>
  <si>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</si>
  <si>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</si>
  <si>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</si>
  <si>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</si>
  <si>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</si>
  <si>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</si>
  <si>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</si>
  <si>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</si>
  <si>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</si>
  <si>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</si>
  <si>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</si>
  <si>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</si>
  <si>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</si>
  <si>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</si>
  <si>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</si>
  <si>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</si>
  <si>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</si>
  <si>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</si>
  <si>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</si>
  <si>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</si>
  <si>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</si>
  <si>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</si>
  <si>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</si>
  <si>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</si>
  <si>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</si>
  <si>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</si>
  <si>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</si>
  <si>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</si>
  <si>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</si>
  <si>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</si>
  <si>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</si>
  <si>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</si>
  <si>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</si>
  <si>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</si>
  <si>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</si>
  <si>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</si>
  <si>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</si>
  <si>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</si>
  <si>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</si>
  <si>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</si>
  <si>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</si>
  <si>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</si>
  <si>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</si>
  <si>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</si>
  <si>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</si>
  <si>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</si>
  <si>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</si>
  <si>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</si>
  <si>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</si>
  <si>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</si>
  <si>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</si>
  <si>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</si>
  <si>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</si>
  <si>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</si>
  <si>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</si>
  <si>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</si>
  <si>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</si>
  <si>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</si>
  <si>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</si>
  <si>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</si>
  <si>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</si>
  <si>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</si>
  <si>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</si>
  <si>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</si>
  <si>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</si>
  <si>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</si>
  <si>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</si>
  <si>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</si>
  <si>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</si>
  <si>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</si>
  <si>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</si>
  <si>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</si>
  <si>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</si>
  <si>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</si>
  <si>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</si>
  <si>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</si>
  <si>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</si>
  <si>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</si>
  <si>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</si>
  <si>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</si>
  <si>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</si>
  <si>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</si>
  <si>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</si>
  <si>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</si>
  <si>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</si>
  <si>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</si>
  <si>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</si>
  <si>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</si>
  <si>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</si>
  <si>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</si>
  <si>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</si>
  <si>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</si>
  <si>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</si>
  <si>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</si>
  <si>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</si>
  <si>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</si>
  <si>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</si>
  <si>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</si>
  <si>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</si>
  <si>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</si>
  <si>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</si>
  <si>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</si>
  <si>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</si>
  <si>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</si>
  <si>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</si>
  <si>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</si>
  <si>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</si>
  <si>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</si>
  <si>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</si>
  <si>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</si>
  <si>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</si>
  <si>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</si>
  <si>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</si>
  <si>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</si>
  <si>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</si>
  <si>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</si>
  <si>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</si>
  <si>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</si>
  <si>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</si>
  <si>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</si>
  <si>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</si>
  <si>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</si>
  <si>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</si>
  <si>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</si>
  <si>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</si>
  <si>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</si>
  <si>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</si>
  <si>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</si>
  <si>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</si>
  <si>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</si>
  <si>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</si>
  <si>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</si>
  <si>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</si>
  <si>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</si>
  <si>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</si>
  <si>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</si>
  <si>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</si>
  <si>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</si>
  <si>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</si>
  <si>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</si>
  <si>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</si>
  <si>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</si>
  <si>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</si>
  <si>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</si>
  <si>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</si>
  <si>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</si>
  <si>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</si>
  <si>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</si>
  <si>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</si>
  <si>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</si>
  <si>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</si>
  <si>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</si>
  <si>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</si>
  <si>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</si>
  <si>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</si>
  <si>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</si>
  <si>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</si>
  <si>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</si>
  <si>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</si>
  <si>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</si>
  <si>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</si>
  <si>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</si>
  <si>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</si>
  <si>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</si>
  <si>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</si>
  <si>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</si>
  <si>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</si>
  <si>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</si>
  <si>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</si>
  <si>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</si>
  <si>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</si>
  <si>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</si>
  <si>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</si>
  <si>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</si>
  <si>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</si>
  <si>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</si>
  <si>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</si>
  <si>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</si>
  <si>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</si>
  <si>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</si>
  <si>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</si>
  <si>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</si>
  <si>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</si>
  <si>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</si>
  <si>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</si>
  <si>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</si>
  <si>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</si>
  <si>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</si>
  <si>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</si>
  <si>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</si>
  <si>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</si>
  <si>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</si>
  <si>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</si>
  <si>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</si>
  <si>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</si>
  <si>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</si>
  <si>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</si>
  <si>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</si>
  <si>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</si>
  <si>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</si>
  <si>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</si>
  <si>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</si>
  <si>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</si>
  <si>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</si>
  <si>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</si>
  <si>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</si>
  <si>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</si>
  <si>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</si>
  <si>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</si>
  <si>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</si>
  <si>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</si>
  <si>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</si>
  <si>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</si>
  <si>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</si>
  <si>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</si>
  <si>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</si>
  <si>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</si>
  <si>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</si>
  <si>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</si>
  <si>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</si>
  <si>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</si>
  <si>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</si>
  <si>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</si>
  <si>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</si>
  <si>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</si>
  <si>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</si>
  <si>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</si>
  <si>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</si>
  <si>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</si>
  <si>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</si>
  <si>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</si>
  <si>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</si>
  <si>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</si>
  <si>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</si>
  <si>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</si>
  <si>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</si>
  <si>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</si>
  <si>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</si>
  <si>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</si>
  <si>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</si>
  <si>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</si>
  <si>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</si>
  <si>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</si>
  <si>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</si>
  <si>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</si>
  <si>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</si>
  <si>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</si>
  <si>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</si>
  <si>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</si>
  <si>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</si>
  <si>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</si>
  <si>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</si>
  <si>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</si>
  <si>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</si>
  <si>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</si>
  <si>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</si>
  <si>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</si>
  <si>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</si>
  <si>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</si>
  <si>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</si>
  <si>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</si>
  <si>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</si>
  <si>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</si>
  <si>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</si>
  <si>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</si>
  <si>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</si>
  <si>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</si>
  <si>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</si>
  <si>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</si>
  <si>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</si>
  <si>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</si>
  <si>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</si>
  <si>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</si>
  <si>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</si>
  <si>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</si>
  <si>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</si>
  <si>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</si>
  <si>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</si>
  <si>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</si>
  <si>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</si>
  <si>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</si>
  <si>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</si>
  <si>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</si>
  <si>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</si>
  <si>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</si>
  <si>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</si>
  <si>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</si>
  <si>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</si>
  <si>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</si>
  <si>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</si>
  <si>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</si>
  <si>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</si>
  <si>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</si>
  <si>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</si>
  <si>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</si>
  <si>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</si>
  <si>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</si>
  <si>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</si>
  <si>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</si>
  <si>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</si>
  <si>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</si>
  <si>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</si>
  <si>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</si>
  <si>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</si>
  <si>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</si>
  <si>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</si>
  <si>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</si>
  <si>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</si>
  <si>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</si>
  <si>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</si>
  <si>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</si>
  <si>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</si>
  <si>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</si>
  <si>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</si>
  <si>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</si>
  <si>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</si>
  <si>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</si>
  <si>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</si>
  <si>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</si>
  <si>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</si>
  <si>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</si>
  <si>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</si>
  <si>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</si>
  <si>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</si>
  <si>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</si>
  <si>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</si>
  <si>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</si>
  <si>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</si>
  <si>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</si>
  <si>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</si>
  <si>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</si>
  <si>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</si>
  <si>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</si>
  <si>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</si>
  <si>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</si>
  <si>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</si>
  <si>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</si>
  <si>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</si>
  <si>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</si>
  <si>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</si>
  <si>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</si>
  <si>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</si>
  <si>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</si>
  <si>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</si>
  <si>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</si>
  <si>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</si>
  <si>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</si>
  <si>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</si>
  <si>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</si>
  <si>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</si>
  <si>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</si>
  <si>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</si>
  <si>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</si>
  <si>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</si>
  <si>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</si>
  <si>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</si>
  <si>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</si>
  <si>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</si>
  <si>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</si>
  <si>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</si>
  <si>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</si>
  <si>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</si>
  <si>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</si>
  <si>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</si>
  <si>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</si>
  <si>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</si>
  <si>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</si>
  <si>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</si>
  <si>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</si>
  <si>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</si>
  <si>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</si>
  <si>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</si>
  <si>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</si>
  <si>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</si>
  <si>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</si>
  <si>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</si>
  <si>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</si>
  <si>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</si>
  <si>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</si>
  <si>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</si>
  <si>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</si>
  <si>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</si>
  <si>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</si>
  <si>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</si>
  <si>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</si>
  <si>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</si>
  <si>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</si>
  <si>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</si>
  <si>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</si>
  <si>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</si>
  <si>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</si>
  <si>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</si>
  <si>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</si>
  <si>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</si>
  <si>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</si>
  <si>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</si>
  <si>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</si>
  <si>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</si>
  <si>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</si>
  <si>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</si>
  <si>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</si>
  <si>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</si>
  <si>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</si>
  <si>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</si>
  <si>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</si>
  <si>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</si>
  <si>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</si>
  <si>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</si>
  <si>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</si>
  <si>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</si>
  <si>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</si>
  <si>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</si>
  <si>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</si>
  <si>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</si>
  <si>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</si>
  <si>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</si>
  <si>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</si>
  <si>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</si>
  <si>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</si>
  <si>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</si>
  <si>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</si>
  <si>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</si>
  <si>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</si>
  <si>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</si>
  <si>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</si>
  <si>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</si>
  <si>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</si>
  <si>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</si>
  <si>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</si>
  <si>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</si>
  <si>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</si>
  <si>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</si>
  <si>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</si>
  <si>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</si>
  <si>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</si>
  <si>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</si>
  <si>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</si>
  <si>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</si>
  <si>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</si>
  <si>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</si>
  <si>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</si>
  <si>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</si>
  <si>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</si>
  <si>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</si>
  <si>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</si>
  <si>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</si>
  <si>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</si>
  <si>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</si>
  <si>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</si>
  <si>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</si>
  <si>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</si>
  <si>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</si>
  <si>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</si>
  <si>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</si>
  <si>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</si>
  <si>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</si>
  <si>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</si>
  <si>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</si>
  <si>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</si>
  <si>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</si>
  <si>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</si>
  <si>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</si>
  <si>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</si>
  <si>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</si>
  <si>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</si>
  <si>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</si>
  <si>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</si>
  <si>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</si>
  <si>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</si>
  <si>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</si>
  <si>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</si>
  <si>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</si>
  <si>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</si>
  <si>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</si>
  <si>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</si>
  <si>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</si>
  <si>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</si>
  <si>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</si>
  <si>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</si>
  <si>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</si>
  <si>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</si>
  <si>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</si>
  <si>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</si>
  <si>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</si>
  <si>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</si>
  <si>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</si>
  <si>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</si>
  <si>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</si>
  <si>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</si>
  <si>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</si>
  <si>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</si>
  <si>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</si>
  <si>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</si>
  <si>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</si>
  <si>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</si>
  <si>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</si>
  <si>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</si>
  <si>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</si>
  <si>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</si>
  <si>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</si>
  <si>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</si>
  <si>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</si>
  <si>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</si>
  <si>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</si>
  <si>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</si>
  <si>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</si>
  <si>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</si>
  <si>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</si>
  <si>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</si>
  <si>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</si>
  <si>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</si>
  <si>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</si>
  <si>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</si>
  <si>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</si>
  <si>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</si>
  <si>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</si>
  <si>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</si>
  <si>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</si>
  <si>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</si>
  <si>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</si>
  <si>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</si>
  <si>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</si>
  <si>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</si>
  <si>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</si>
  <si>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</si>
  <si>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</si>
  <si>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</si>
  <si>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</si>
  <si>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</si>
  <si>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</si>
  <si>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</si>
  <si>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</si>
  <si>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</si>
  <si>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</si>
  <si>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</si>
  <si>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</si>
  <si>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</si>
  <si>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</si>
  <si>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</si>
  <si>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</si>
  <si>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</si>
  <si>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</si>
  <si>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</si>
  <si>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</si>
  <si>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</si>
  <si>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</si>
  <si>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</si>
  <si>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</si>
  <si>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</si>
  <si>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</si>
  <si>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</si>
  <si>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</si>
  <si>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</si>
  <si>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</si>
  <si>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</si>
  <si>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</si>
  <si>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</si>
  <si>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</si>
  <si>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</si>
  <si>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</si>
  <si>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</si>
  <si>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</si>
  <si>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</si>
  <si>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</si>
  <si>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</si>
  <si>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</si>
  <si>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</si>
  <si>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</si>
  <si>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</si>
  <si>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</si>
  <si>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</si>
  <si>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</si>
  <si>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</si>
  <si>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</si>
  <si>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</si>
  <si>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</si>
  <si>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</si>
  <si>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</si>
  <si>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</si>
  <si>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</si>
  <si>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</si>
  <si>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</si>
  <si>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</si>
  <si>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</si>
  <si>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</si>
  <si>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</si>
  <si>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</si>
  <si>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</si>
  <si>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</si>
  <si>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</si>
  <si>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</si>
  <si>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</si>
  <si>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</si>
  <si>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</si>
  <si>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</si>
  <si>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</si>
  <si>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</si>
  <si>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</si>
  <si>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</si>
  <si>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</si>
  <si>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</si>
  <si>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</si>
  <si>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</si>
  <si>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</si>
  <si>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</si>
  <si>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</si>
  <si>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</si>
  <si>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</si>
  <si>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</si>
  <si>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</si>
  <si>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</si>
  <si>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</si>
  <si>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</si>
  <si>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</si>
  <si>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</si>
  <si>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</si>
  <si>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</si>
  <si>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</si>
  <si>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</si>
  <si>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</si>
  <si>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</si>
  <si>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</si>
  <si>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</si>
  <si>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</si>
  <si>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</si>
  <si>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</si>
  <si>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</si>
  <si>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</si>
  <si>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</si>
  <si>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</si>
  <si>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</si>
  <si>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</si>
  <si>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</si>
  <si>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</si>
  <si>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</si>
  <si>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</si>
  <si>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</si>
  <si>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</si>
  <si>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</si>
  <si>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</si>
  <si>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</si>
  <si>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</si>
  <si>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</si>
  <si>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</si>
  <si>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</si>
  <si>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</si>
  <si>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</si>
  <si>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</si>
  <si>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</si>
  <si>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</si>
  <si>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</si>
  <si>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</si>
  <si>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</si>
  <si>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</si>
  <si>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</si>
  <si>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</si>
  <si>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</si>
  <si>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</si>
  <si>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</si>
  <si>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</si>
  <si>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</si>
  <si>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</si>
  <si>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</si>
  <si>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</si>
  <si>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</si>
  <si>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</si>
  <si>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</si>
  <si>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</si>
  <si>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</si>
  <si>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</si>
  <si>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</si>
  <si>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</si>
  <si>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</si>
  <si>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</si>
  <si>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</si>
  <si>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</si>
  <si>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</si>
  <si>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</si>
  <si>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</si>
  <si>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</si>
  <si>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</si>
  <si>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</si>
  <si>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</si>
  <si>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</si>
  <si>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</si>
  <si>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</si>
  <si>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</si>
  <si>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</si>
  <si>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</si>
  <si>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</si>
  <si>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</si>
  <si>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</si>
  <si>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</si>
  <si>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</si>
  <si>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</si>
  <si>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</si>
  <si>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</si>
  <si>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</si>
  <si>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</si>
  <si>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</si>
  <si>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</si>
  <si>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</si>
  <si>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</si>
  <si>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</si>
  <si>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</si>
  <si>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</si>
  <si>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</si>
  <si>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</si>
  <si>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</si>
  <si>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</si>
  <si>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</si>
  <si>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</si>
  <si>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</si>
  <si>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</si>
  <si>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</si>
  <si>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</si>
  <si>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</si>
  <si>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</si>
  <si>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</si>
  <si>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</si>
  <si>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</si>
  <si>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</si>
  <si>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</si>
  <si>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</si>
  <si>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</si>
  <si>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</si>
  <si>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</si>
  <si>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</si>
  <si>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</si>
  <si>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</si>
  <si>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</si>
  <si>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</si>
  <si>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</si>
  <si>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</si>
  <si>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</si>
  <si>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</si>
  <si>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</si>
  <si>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</si>
  <si>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</si>
  <si>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</si>
  <si>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</si>
  <si>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</si>
  <si>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</si>
  <si>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</si>
  <si>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</si>
  <si>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</si>
  <si>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</si>
  <si>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</si>
  <si>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</si>
  <si>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</si>
  <si>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</si>
  <si>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</si>
  <si>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</si>
  <si>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</si>
  <si>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</si>
  <si>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</si>
  <si>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</si>
  <si>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</si>
  <si>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</si>
  <si>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</si>
  <si>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</si>
  <si>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</si>
  <si>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</si>
  <si>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</si>
  <si>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</si>
  <si>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</si>
  <si>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</si>
  <si>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</si>
  <si>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</si>
  <si>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</si>
  <si>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</si>
  <si>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</si>
  <si>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</si>
  <si>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</si>
  <si>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</si>
  <si>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</si>
  <si>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</si>
  <si>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</si>
  <si>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</si>
  <si>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</si>
  <si>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</si>
  <si>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</si>
  <si>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</si>
  <si>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</si>
  <si>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</si>
  <si>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</si>
  <si>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</si>
  <si>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</si>
  <si>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</si>
  <si>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</si>
  <si>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</si>
  <si>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</si>
  <si>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</si>
  <si>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</si>
  <si>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</si>
  <si>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</si>
  <si>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</si>
  <si>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</si>
  <si>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</si>
  <si>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</si>
  <si>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</si>
  <si>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</si>
  <si>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</si>
  <si>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</si>
  <si>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</si>
  <si>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</si>
  <si>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</si>
  <si>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</si>
  <si>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</si>
  <si>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</si>
  <si>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</si>
  <si>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</si>
  <si>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</si>
  <si>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</si>
  <si>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</si>
  <si>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</si>
  <si>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</si>
  <si>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</si>
  <si>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</si>
  <si>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</si>
  <si>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</si>
  <si>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</si>
  <si>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</si>
  <si>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</si>
  <si>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</si>
  <si>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</si>
  <si>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</si>
  <si>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</si>
  <si>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</si>
  <si>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</si>
  <si>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</si>
  <si>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</si>
  <si>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</si>
  <si>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</si>
  <si>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</si>
  <si>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</si>
  <si>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</si>
  <si>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</si>
  <si>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</si>
  <si>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</si>
  <si>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</si>
  <si>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</si>
  <si>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</si>
  <si>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</si>
  <si>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</si>
  <si>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</si>
  <si>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</si>
  <si>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</si>
  <si>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</si>
  <si>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</si>
  <si>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</si>
  <si>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</si>
  <si>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</si>
  <si>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</si>
  <si>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</si>
  <si>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</si>
  <si>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</si>
  <si>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</si>
  <si>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</si>
  <si>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</si>
  <si>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</si>
  <si>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</si>
  <si>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</si>
  <si>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</si>
  <si>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</si>
  <si>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</si>
  <si>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</si>
  <si>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</si>
  <si>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</si>
  <si>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</si>
  <si>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</si>
  <si>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</si>
  <si>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</si>
  <si>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</si>
  <si>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</si>
  <si>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</si>
  <si>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</si>
  <si>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</si>
  <si>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</si>
  <si>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</si>
  <si>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</si>
  <si>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</si>
  <si>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</si>
  <si>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</si>
  <si>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</si>
  <si>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</si>
  <si>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</si>
  <si>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</si>
  <si>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</si>
  <si>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</si>
  <si>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</si>
  <si>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</si>
  <si>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</si>
  <si>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</si>
  <si>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</si>
  <si>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</si>
  <si>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</si>
  <si>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</si>
  <si>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</si>
  <si>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</si>
  <si>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</si>
  <si>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</si>
  <si>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</si>
  <si>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</si>
  <si>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</si>
  <si>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</si>
  <si>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</si>
  <si>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</si>
  <si>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</si>
  <si>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</si>
  <si>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</si>
  <si>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</si>
  <si>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</si>
  <si>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</si>
  <si>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</si>
  <si>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</si>
  <si>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</si>
  <si>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</si>
  <si>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</si>
  <si>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</si>
  <si>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</si>
  <si>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</si>
  <si>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</si>
  <si>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</si>
  <si>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</si>
  <si>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</si>
  <si>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</si>
  <si>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</si>
  <si>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</si>
  <si>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</si>
  <si>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</si>
  <si>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</si>
  <si>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</si>
  <si>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</si>
  <si>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</si>
  <si>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</si>
  <si>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</si>
  <si>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</si>
  <si>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</si>
  <si>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</si>
  <si>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</si>
  <si>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</si>
  <si>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</si>
  <si>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</si>
  <si>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</si>
  <si>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</si>
  <si>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</si>
  <si>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</si>
  <si>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</si>
  <si>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</si>
  <si>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</si>
  <si>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</si>
  <si>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</si>
  <si>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</si>
  <si>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</si>
  <si>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</si>
  <si>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</si>
  <si>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</si>
  <si>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</si>
  <si>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</si>
  <si>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</si>
  <si>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</si>
  <si>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</si>
  <si>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</si>
  <si>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</si>
  <si>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</si>
  <si>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</si>
  <si>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</si>
  <si>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</si>
  <si>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</si>
  <si>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</si>
  <si>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</si>
  <si>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</si>
  <si>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</si>
  <si>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</si>
  <si>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</si>
  <si>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</si>
  <si>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</si>
  <si>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</si>
  <si>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</si>
  <si>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</si>
  <si>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</si>
  <si>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</si>
  <si>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</si>
  <si>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</si>
  <si>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</si>
  <si>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</si>
  <si>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</si>
  <si>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</si>
  <si>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</si>
  <si>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</si>
  <si>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</si>
  <si>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</si>
  <si>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</si>
  <si>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</si>
  <si>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</si>
  <si>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</si>
  <si>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</si>
  <si>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</si>
  <si>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</si>
  <si>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</si>
  <si>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</si>
  <si>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</si>
  <si>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</si>
  <si>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</si>
  <si>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</si>
  <si>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</si>
  <si>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</si>
  <si>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</si>
  <si>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</si>
  <si>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</si>
  <si>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</si>
  <si>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</si>
  <si>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</si>
  <si>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</si>
  <si>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</si>
  <si>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</si>
  <si>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</si>
  <si>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</si>
  <si>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</si>
  <si>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</si>
  <si>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</si>
  <si>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</si>
  <si>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</si>
  <si>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</si>
  <si>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</si>
  <si>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</si>
  <si>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</si>
  <si>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</si>
  <si>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</si>
  <si>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</si>
  <si>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</si>
  <si>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</si>
  <si>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</si>
  <si>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</si>
  <si>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</si>
  <si>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</si>
  <si>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</si>
  <si>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</si>
  <si>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</si>
  <si>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</si>
  <si>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</si>
  <si>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</si>
  <si>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</si>
  <si>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</si>
  <si>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</si>
  <si>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</si>
  <si>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</si>
  <si>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</si>
  <si>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</si>
  <si>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</si>
  <si>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</si>
  <si>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</si>
  <si>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</si>
  <si>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</si>
  <si>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</si>
  <si>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</si>
  <si>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</si>
  <si>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</si>
  <si>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</si>
  <si>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</si>
  <si>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</si>
  <si>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</si>
  <si>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</si>
  <si>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</si>
  <si>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</si>
  <si>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</si>
  <si>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</si>
  <si>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</si>
  <si>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</si>
  <si>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</si>
  <si>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</si>
  <si>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</si>
  <si>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</si>
  <si>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</si>
  <si>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</si>
  <si>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</si>
  <si>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</si>
  <si>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</si>
  <si>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</si>
  <si>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</si>
  <si>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</si>
  <si>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</si>
  <si>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</si>
  <si>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</si>
  <si>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</si>
  <si>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</si>
  <si>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</si>
  <si>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</si>
  <si>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</si>
  <si>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</si>
  <si>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</si>
  <si>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</si>
  <si>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</si>
  <si>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</si>
  <si>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</si>
  <si>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</si>
  <si>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</si>
  <si>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</si>
  <si>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</si>
  <si>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</si>
  <si>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</si>
  <si>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</si>
  <si>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</si>
  <si>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</si>
  <si>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</si>
  <si>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</si>
  <si>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</si>
  <si>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</si>
  <si>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</si>
  <si>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</si>
  <si>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</si>
  <si>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</si>
  <si>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</si>
  <si>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</si>
  <si>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</si>
  <si>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</si>
  <si>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</si>
  <si>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</si>
  <si>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</si>
  <si>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</si>
  <si>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</si>
  <si>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</si>
  <si>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</si>
  <si>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</si>
  <si>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</si>
  <si>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</si>
  <si>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</si>
  <si>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</si>
  <si>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</si>
  <si>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</si>
  <si>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</si>
  <si>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</si>
  <si>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</si>
  <si>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</si>
  <si>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</si>
  <si>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</si>
  <si>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</si>
  <si>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</si>
  <si>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</si>
  <si>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</si>
  <si>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</si>
  <si>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</si>
  <si>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</si>
  <si>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</si>
  <si>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</si>
  <si>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</si>
  <si>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</si>
  <si>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</si>
  <si>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</si>
  <si>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</si>
  <si>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</si>
  <si>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</si>
  <si>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</si>
  <si>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</si>
  <si>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</si>
  <si>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</si>
  <si>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</si>
  <si>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</si>
  <si>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</si>
  <si>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</si>
  <si>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</si>
  <si>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</si>
  <si>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</si>
  <si>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</si>
  <si>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</si>
  <si>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</si>
  <si>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</si>
  <si>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</si>
  <si>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</si>
  <si>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</si>
  <si>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</si>
  <si>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</si>
  <si>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</si>
  <si>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</si>
  <si>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</si>
  <si>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</si>
  <si>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</si>
  <si>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</si>
  <si>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</si>
  <si>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</si>
  <si>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</si>
  <si>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</si>
  <si>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</si>
  <si>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</si>
  <si>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</si>
  <si>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</si>
  <si>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</si>
  <si>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</si>
  <si>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</si>
  <si>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</si>
  <si>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</si>
  <si>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</si>
  <si>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</si>
  <si>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</si>
  <si>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</si>
  <si>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</si>
  <si>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</si>
  <si>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</si>
  <si>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</si>
  <si>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</si>
  <si>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</si>
  <si>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</si>
  <si>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</si>
  <si>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</si>
  <si>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</si>
  <si>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</si>
  <si>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</si>
  <si>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</si>
  <si>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</si>
  <si>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</si>
  <si>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</si>
  <si>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</si>
  <si>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</si>
  <si>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</si>
  <si>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</si>
  <si>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</si>
  <si>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</si>
  <si>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</si>
  <si>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</si>
  <si>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</si>
  <si>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</si>
  <si>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</si>
  <si>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</si>
  <si>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</si>
  <si>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</si>
  <si>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</si>
  <si>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</si>
  <si>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</si>
  <si>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</si>
  <si>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</si>
  <si>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</si>
  <si>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</si>
  <si>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</si>
  <si>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</si>
  <si>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</si>
  <si>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</si>
  <si>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</si>
  <si>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</si>
  <si>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</si>
  <si>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</si>
  <si>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</si>
  <si>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</si>
  <si>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</si>
  <si>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</si>
  <si>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</si>
  <si>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</si>
  <si>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</si>
  <si>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</si>
  <si>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</si>
  <si>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</si>
  <si>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</si>
  <si>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</si>
  <si>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</si>
  <si>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</si>
  <si>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</si>
  <si>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</si>
  <si>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</si>
  <si>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</si>
  <si>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</si>
  <si>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</si>
  <si>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</si>
  <si>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</si>
  <si>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</si>
  <si>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</si>
  <si>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</si>
  <si>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</si>
  <si>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</si>
  <si>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</si>
  <si>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</si>
  <si>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</si>
  <si>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</si>
  <si>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</si>
  <si>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</si>
  <si>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</si>
  <si>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</si>
  <si>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</si>
  <si>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</si>
  <si>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</si>
  <si>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</si>
  <si>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</si>
  <si>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</si>
  <si>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</si>
  <si>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</si>
  <si>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</si>
  <si>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</si>
  <si>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</si>
  <si>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</si>
  <si>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</si>
  <si>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</si>
  <si>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</si>
  <si>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</si>
  <si>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</si>
  <si>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</si>
  <si>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</si>
  <si>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</si>
  <si>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</si>
  <si>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</si>
  <si>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</si>
  <si>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</si>
  <si>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</si>
  <si>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</si>
  <si>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</si>
  <si>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</si>
  <si>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</si>
  <si>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</si>
  <si>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</si>
  <si>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</si>
  <si>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</si>
  <si>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</si>
  <si>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</si>
  <si>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</si>
  <si>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</si>
  <si>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</si>
  <si>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</si>
  <si>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</si>
  <si>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</si>
  <si>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</si>
  <si>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</si>
  <si>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</si>
  <si>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</si>
  <si>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</si>
  <si>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</si>
  <si>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</si>
  <si>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</si>
  <si>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</si>
  <si>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</si>
  <si>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</si>
  <si>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</si>
  <si>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</si>
  <si>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</si>
  <si>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</si>
  <si>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</si>
  <si>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</si>
  <si>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</si>
  <si>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</si>
  <si>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</si>
  <si>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</si>
  <si>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</si>
  <si>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</si>
  <si>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</si>
  <si>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</si>
  <si>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</si>
  <si>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</si>
  <si>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</si>
  <si>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</si>
  <si>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</si>
  <si>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</si>
  <si>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</si>
  <si>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</si>
  <si>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</si>
  <si>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</si>
  <si>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</si>
  <si>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</si>
  <si>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</si>
  <si>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</si>
  <si>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</si>
  <si>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</si>
  <si>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</si>
  <si>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</si>
  <si>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</si>
  <si>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</si>
  <si>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</si>
  <si>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</si>
  <si>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</si>
  <si>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</si>
  <si>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</si>
  <si>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</si>
  <si>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</si>
  <si>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</si>
  <si>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</si>
  <si>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</si>
  <si>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</si>
  <si>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</si>
  <si>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</si>
  <si>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</si>
  <si>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</si>
  <si>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</si>
  <si>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</si>
  <si>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</si>
  <si>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</si>
  <si>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</si>
  <si>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</si>
  <si>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</si>
  <si>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</si>
  <si>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</si>
  <si>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</si>
  <si>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</si>
  <si>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</si>
  <si>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</si>
  <si>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</si>
  <si>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</si>
  <si>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</si>
  <si>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</si>
  <si>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</si>
  <si>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</si>
  <si>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</si>
  <si>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</si>
  <si>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</si>
  <si>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</si>
  <si>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</si>
  <si>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</si>
  <si>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</si>
  <si>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</si>
  <si>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</si>
  <si>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</si>
  <si>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</si>
  <si>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</si>
  <si>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</si>
  <si>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</si>
  <si>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</si>
  <si>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</si>
  <si>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</si>
  <si>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</si>
  <si>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</si>
  <si>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</si>
  <si>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</si>
  <si>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</si>
  <si>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</si>
  <si>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</si>
  <si>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</si>
  <si>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</si>
  <si>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</si>
  <si>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</si>
  <si>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</si>
  <si>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</si>
  <si>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</si>
  <si>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</si>
  <si>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</si>
  <si>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</si>
  <si>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</si>
  <si>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</si>
  <si>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</si>
  <si>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</si>
  <si>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</si>
  <si>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</si>
  <si>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</si>
  <si>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</si>
  <si>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</si>
  <si>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</si>
  <si>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</si>
  <si>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</si>
  <si>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</si>
  <si>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</si>
  <si>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</si>
  <si>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</si>
  <si>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</si>
  <si>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</si>
  <si>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</si>
  <si>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</si>
  <si>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</si>
  <si>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</si>
  <si>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</si>
  <si>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</si>
  <si>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</si>
  <si>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</si>
  <si>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</si>
  <si>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</si>
  <si>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</si>
  <si>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</si>
  <si>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</si>
  <si>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</si>
  <si>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</si>
  <si>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</si>
  <si>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</si>
  <si>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</si>
  <si>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</si>
  <si>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</si>
  <si>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</si>
  <si>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</si>
  <si>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</si>
  <si>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</si>
  <si>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</si>
  <si>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</si>
  <si>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</si>
  <si>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</si>
  <si>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</si>
  <si>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</si>
  <si>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</si>
  <si>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</si>
  <si>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</si>
  <si>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</si>
  <si>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</si>
  <si>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</si>
  <si>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</si>
  <si>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</si>
  <si>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</si>
  <si>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</si>
  <si>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</si>
  <si>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</si>
  <si>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</si>
  <si>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</si>
  <si>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</si>
  <si>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</si>
  <si>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</si>
  <si>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</si>
  <si>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</si>
  <si>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</si>
  <si>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</si>
  <si>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</si>
  <si>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</si>
  <si>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</si>
  <si>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</si>
  <si>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</si>
  <si>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</si>
  <si>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</si>
  <si>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</si>
  <si>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</si>
  <si>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</si>
  <si>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</si>
  <si>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</si>
  <si>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</si>
  <si>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</si>
  <si>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</si>
  <si>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</si>
  <si>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</si>
  <si>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</si>
  <si>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</si>
  <si>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</si>
  <si>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</si>
  <si>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</si>
  <si>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</si>
  <si>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</si>
  <si>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</si>
  <si>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</si>
  <si>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</si>
  <si>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</si>
  <si>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</si>
  <si>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</si>
  <si>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</si>
  <si>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</si>
  <si>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</si>
  <si>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</si>
  <si>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</si>
  <si>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</si>
  <si>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</si>
  <si>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</si>
  <si>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</si>
  <si>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</si>
  <si>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</si>
  <si>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</si>
  <si>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</si>
  <si>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</si>
  <si>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</si>
  <si>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</si>
  <si>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</si>
  <si>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</si>
  <si>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</si>
  <si>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</si>
  <si>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</si>
  <si>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</si>
  <si>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</si>
  <si>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</si>
  <si>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</si>
  <si>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</si>
  <si>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</si>
  <si>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</si>
  <si>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</si>
  <si>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</si>
  <si>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</si>
  <si>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</si>
  <si>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</si>
  <si>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</si>
  <si>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</si>
  <si>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</si>
  <si>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</si>
  <si>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</si>
  <si>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</si>
  <si>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</si>
  <si>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</si>
  <si>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</si>
  <si>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</si>
  <si>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</si>
  <si>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</si>
  <si>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</si>
  <si>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</si>
  <si>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</si>
  <si>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</si>
  <si>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</si>
  <si>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</si>
  <si>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</si>
  <si>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</si>
  <si>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</si>
  <si>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</si>
  <si>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</si>
  <si>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</si>
  <si>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</si>
  <si>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</si>
  <si>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</si>
  <si>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</si>
  <si>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</si>
  <si>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</si>
  <si>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</si>
  <si>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</si>
  <si>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</si>
  <si>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</si>
  <si>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</si>
  <si>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</si>
  <si>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</si>
  <si>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</si>
  <si>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</si>
  <si>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</si>
  <si>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</si>
  <si>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</si>
  <si>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</si>
  <si>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</si>
  <si>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</si>
  <si>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</si>
  <si>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</si>
  <si>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</si>
  <si>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</si>
  <si>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</si>
  <si>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</si>
  <si>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</si>
  <si>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</si>
  <si>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</si>
  <si>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</si>
  <si>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</si>
  <si>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</si>
  <si>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</si>
  <si>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</si>
  <si>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</si>
  <si>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</si>
  <si>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</si>
  <si>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</si>
  <si>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</si>
  <si>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</si>
  <si>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</si>
  <si>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</si>
  <si>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</si>
  <si>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</si>
  <si>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</si>
  <si>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</si>
  <si>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</si>
  <si>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</si>
  <si>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</si>
  <si>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</si>
  <si>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</si>
  <si>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</si>
  <si>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</si>
  <si>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</si>
  <si>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</si>
  <si>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</si>
  <si>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</si>
  <si>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</si>
  <si>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</si>
  <si>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</si>
  <si>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</si>
  <si>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</si>
  <si>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</si>
  <si>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</si>
  <si>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</si>
  <si>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</si>
  <si>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</si>
  <si>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</si>
  <si>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</si>
  <si>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</si>
  <si>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</si>
  <si>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</si>
  <si>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</si>
  <si>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</si>
  <si>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</si>
  <si>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</si>
  <si>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</si>
  <si>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</si>
  <si>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</si>
  <si>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</si>
  <si>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</si>
  <si>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</si>
  <si>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</si>
  <si>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</si>
  <si>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</si>
  <si>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</si>
  <si>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</si>
  <si>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</si>
  <si>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</si>
  <si>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</si>
  <si>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</si>
  <si>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</si>
  <si>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</si>
  <si>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</si>
  <si>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</si>
  <si>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</si>
  <si>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</si>
  <si>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</si>
  <si>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</si>
  <si>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</si>
  <si>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</si>
  <si>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</si>
  <si>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</si>
  <si>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</si>
  <si>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</si>
  <si>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</si>
  <si>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</si>
  <si>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</si>
  <si>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</si>
  <si>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</si>
  <si>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</si>
  <si>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</si>
  <si>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</si>
  <si>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</si>
  <si>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</si>
  <si>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</si>
  <si>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</si>
  <si>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</si>
  <si>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</si>
  <si>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</si>
  <si>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</si>
  <si>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</si>
  <si>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</si>
  <si>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</si>
  <si>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</si>
  <si>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</si>
  <si>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</si>
  <si>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</si>
  <si>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</si>
  <si>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</si>
  <si>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</si>
  <si>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</si>
  <si>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</si>
  <si>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</si>
  <si>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</si>
  <si>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</si>
  <si>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</si>
  <si>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</si>
  <si>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</si>
  <si>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</si>
  <si>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</si>
  <si>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</si>
  <si>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</si>
  <si>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</si>
  <si>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</si>
  <si>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</si>
  <si>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</si>
  <si>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</si>
  <si>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</si>
  <si>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</si>
  <si>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</si>
  <si>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</si>
  <si>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</si>
  <si>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</si>
  <si>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</si>
  <si>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</si>
  <si>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</si>
  <si>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</si>
  <si>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</si>
  <si>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</si>
  <si>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</si>
  <si>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</si>
  <si>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</si>
  <si>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</si>
  <si>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</si>
  <si>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</si>
  <si>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</si>
  <si>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</si>
  <si>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</si>
  <si>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</si>
  <si>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</si>
  <si>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</si>
  <si>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</si>
  <si>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</si>
  <si>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</si>
  <si>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</si>
  <si>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</si>
  <si>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</si>
  <si>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</si>
  <si>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</si>
  <si>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</si>
  <si>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</si>
  <si>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</si>
  <si>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</si>
  <si>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</si>
  <si>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</si>
  <si>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</si>
  <si>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</si>
  <si>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</si>
  <si>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</si>
  <si>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</si>
  <si>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</si>
  <si>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</si>
  <si>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</si>
  <si>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</si>
  <si>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</si>
  <si>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</si>
  <si>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</si>
  <si>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</si>
  <si>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</si>
  <si>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</si>
  <si>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</si>
  <si>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</si>
  <si>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</si>
  <si>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</si>
  <si>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</si>
  <si>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</si>
  <si>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</si>
  <si>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</si>
  <si>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</si>
  <si>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</si>
  <si>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</si>
  <si>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</si>
  <si>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</si>
  <si>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</si>
  <si>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</si>
  <si>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</si>
  <si>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</si>
  <si>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</si>
  <si>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</si>
  <si>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</si>
  <si>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</si>
  <si>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</si>
  <si>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</si>
  <si>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</si>
  <si>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</si>
  <si>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</si>
  <si>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</si>
  <si>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</si>
  <si>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</si>
  <si>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</si>
  <si>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</si>
  <si>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</si>
  <si>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</si>
  <si>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</si>
  <si>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</si>
  <si>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</si>
  <si>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</si>
  <si>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</si>
  <si>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</si>
  <si>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</si>
  <si>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</si>
  <si>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</si>
  <si>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</si>
  <si>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</si>
  <si>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</si>
  <si>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</si>
  <si>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</si>
  <si>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</si>
  <si>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</si>
  <si>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</si>
  <si>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</si>
  <si>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</si>
  <si>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</si>
  <si>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</si>
  <si>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</si>
  <si>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</si>
  <si>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</si>
  <si>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</si>
  <si>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</si>
  <si>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</si>
  <si>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</si>
  <si>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</si>
  <si>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</si>
  <si>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</si>
  <si>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</si>
  <si>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</si>
  <si>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</si>
  <si>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</si>
  <si>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</si>
  <si>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</si>
  <si>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</si>
  <si>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</si>
  <si>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</si>
  <si>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</si>
  <si>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</si>
  <si>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</si>
  <si>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</si>
  <si>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</si>
  <si>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</si>
  <si>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</si>
  <si>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</si>
  <si>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</si>
  <si>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</si>
  <si>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</si>
  <si>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</si>
  <si>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</si>
  <si>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</si>
  <si>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</si>
  <si>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</si>
  <si>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</si>
  <si>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</si>
  <si>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</si>
  <si>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</si>
  <si>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</si>
  <si>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</si>
  <si>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</si>
  <si>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</si>
  <si>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</si>
  <si>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</si>
  <si>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</si>
  <si>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</si>
  <si>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</si>
  <si>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</si>
  <si>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</si>
  <si>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</si>
  <si>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</si>
  <si>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</si>
  <si>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</si>
  <si>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</si>
  <si>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</si>
  <si>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</si>
  <si>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</si>
  <si>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</si>
  <si>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</si>
  <si>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</si>
  <si>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</si>
  <si>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</si>
  <si>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</si>
  <si>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</si>
  <si>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</si>
  <si>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</si>
  <si>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</si>
  <si>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</si>
  <si>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</si>
  <si>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</si>
  <si>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</si>
  <si>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</si>
  <si>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</si>
  <si>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</si>
  <si>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</si>
  <si>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</si>
  <si>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</si>
  <si>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</si>
  <si>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</si>
  <si>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</si>
  <si>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</si>
  <si>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</si>
  <si>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</si>
  <si>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</si>
  <si>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</si>
  <si>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</si>
  <si>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</si>
  <si>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</si>
  <si>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</si>
  <si>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</si>
  <si>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</si>
  <si>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</si>
  <si>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</si>
  <si>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</si>
  <si>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</si>
  <si>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</si>
  <si>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</si>
  <si>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</si>
  <si>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</si>
  <si>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</si>
  <si>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</si>
  <si>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</si>
  <si>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</si>
  <si>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</si>
  <si>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</si>
  <si>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</si>
  <si>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</si>
  <si>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</si>
  <si>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</si>
  <si>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</si>
  <si>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</si>
  <si>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</si>
  <si>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</si>
  <si>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</si>
  <si>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</si>
  <si>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</si>
  <si>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</si>
  <si>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</si>
  <si>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</si>
  <si>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</si>
  <si>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</si>
  <si>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</si>
  <si>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</si>
  <si>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</si>
  <si>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</si>
  <si>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</si>
  <si>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</si>
  <si>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</si>
  <si>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</si>
  <si>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</si>
  <si>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</si>
  <si>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</si>
  <si>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</si>
  <si>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</si>
  <si>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</si>
  <si>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</si>
  <si>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</si>
  <si>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</si>
  <si>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</si>
  <si>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</si>
  <si>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</si>
  <si>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</si>
  <si>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</si>
  <si>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</si>
  <si>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</si>
  <si>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</si>
  <si>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</si>
  <si>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</si>
  <si>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</si>
  <si>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</si>
  <si>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</si>
  <si>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</si>
  <si>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</si>
  <si>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</si>
  <si>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</si>
  <si>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</si>
  <si>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</si>
  <si>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</si>
  <si>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</si>
  <si>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</si>
  <si>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</si>
  <si>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</si>
  <si>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</si>
  <si>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</si>
  <si>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</si>
  <si>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</si>
  <si>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</si>
  <si>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</si>
  <si>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</si>
  <si>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</si>
  <si>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</si>
  <si>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</si>
  <si>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</si>
  <si>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</si>
  <si>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</si>
  <si>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</si>
  <si>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</si>
  <si>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</si>
  <si>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</si>
  <si>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</si>
  <si>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</si>
  <si>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</si>
  <si>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</si>
  <si>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</si>
  <si>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</si>
  <si>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</si>
  <si>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</si>
  <si>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</si>
  <si>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</si>
  <si>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</si>
  <si>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</si>
  <si>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</si>
  <si>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</si>
  <si>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</si>
  <si>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</si>
  <si>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</si>
  <si>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</si>
  <si>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</si>
  <si>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</si>
  <si>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</si>
  <si>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</si>
  <si>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</si>
  <si>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</si>
  <si>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</si>
  <si>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</si>
  <si>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</si>
  <si>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</si>
  <si>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</si>
  <si>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</si>
  <si>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</si>
  <si>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</si>
  <si>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</si>
  <si>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</si>
  <si>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</si>
  <si>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</si>
  <si>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</si>
  <si>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</si>
  <si>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</si>
  <si>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</si>
  <si>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</si>
  <si>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</si>
  <si>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</si>
  <si>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</si>
  <si>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</si>
  <si>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</si>
  <si>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</si>
  <si>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</si>
  <si>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</si>
  <si>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</si>
  <si>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</si>
  <si>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</si>
  <si>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</si>
  <si>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</si>
  <si>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</si>
  <si>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</si>
  <si>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</si>
  <si>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</si>
  <si>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</si>
  <si>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</si>
  <si>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</si>
  <si>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</si>
  <si>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</si>
  <si>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</si>
  <si>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</si>
  <si>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</si>
  <si>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</si>
  <si>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</si>
  <si>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</si>
  <si>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</si>
  <si>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</si>
  <si>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</si>
  <si>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</si>
  <si>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</si>
  <si>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</si>
  <si>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</si>
  <si>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</si>
  <si>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</si>
  <si>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</si>
  <si>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</si>
  <si>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</si>
  <si>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</si>
  <si>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</si>
  <si>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</si>
  <si>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</si>
  <si>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</si>
  <si>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</si>
  <si>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</si>
  <si>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</si>
  <si>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</si>
  <si>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</si>
  <si>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</si>
  <si>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</si>
  <si>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</si>
  <si>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</si>
  <si>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</si>
  <si>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</si>
  <si>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</si>
  <si>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</si>
  <si>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</si>
  <si>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</si>
  <si>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</si>
  <si>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</si>
  <si>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</si>
  <si>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</si>
  <si>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</si>
  <si>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</si>
  <si>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</si>
  <si>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</si>
  <si>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</si>
  <si>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</si>
  <si>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</si>
  <si>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</si>
  <si>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</si>
  <si>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</si>
  <si>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</si>
  <si>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</si>
  <si>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</si>
  <si>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</si>
  <si>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</si>
  <si>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</si>
  <si>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</si>
  <si>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</si>
  <si>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</si>
  <si>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</si>
  <si>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</si>
  <si>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</si>
  <si>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</si>
  <si>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</si>
  <si>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</si>
  <si>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</si>
  <si>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</si>
  <si>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</si>
  <si>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</si>
  <si>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</si>
  <si>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</si>
  <si>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</si>
  <si>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</si>
  <si>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</si>
  <si>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</si>
  <si>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</si>
  <si>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</si>
  <si>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</si>
  <si>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</si>
  <si>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</si>
  <si>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</si>
  <si>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</si>
  <si>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</si>
  <si>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</si>
  <si>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</si>
  <si>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</si>
  <si>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</si>
  <si>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</si>
  <si>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</si>
  <si>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</si>
  <si>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</si>
  <si>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</si>
  <si>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</si>
  <si>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</si>
  <si>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</si>
  <si>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</si>
  <si>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</si>
  <si>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</si>
  <si>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</si>
  <si>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</si>
  <si>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</si>
  <si>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</si>
  <si>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</si>
  <si>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</si>
  <si>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</si>
  <si>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</si>
  <si>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</si>
  <si>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</si>
  <si>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</si>
  <si>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</si>
  <si>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</si>
  <si>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</si>
  <si>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</si>
  <si>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</si>
  <si>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</si>
  <si>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</si>
  <si>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</si>
  <si>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</si>
  <si>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</si>
  <si>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</si>
  <si>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</si>
  <si>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</si>
  <si>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</si>
  <si>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</si>
  <si>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</si>
  <si>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</si>
  <si>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</si>
  <si>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</si>
  <si>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</si>
  <si>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</si>
  <si>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</si>
  <si>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</si>
  <si>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</si>
  <si>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</si>
  <si>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</si>
  <si>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</si>
  <si>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</si>
  <si>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</si>
  <si>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</si>
  <si>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</si>
  <si>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</si>
  <si>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</si>
  <si>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</si>
  <si>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</si>
  <si>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</si>
  <si>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</si>
  <si>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</si>
  <si>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</si>
  <si>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</si>
  <si>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</si>
  <si>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</si>
  <si>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</si>
  <si>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</si>
  <si>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</si>
  <si>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</si>
  <si>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</si>
  <si>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</si>
  <si>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</si>
  <si>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</si>
  <si>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</si>
  <si>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</si>
  <si>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</si>
  <si>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</si>
  <si>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</si>
  <si>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</si>
  <si>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</si>
  <si>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</si>
  <si>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</si>
  <si>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</si>
  <si>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</si>
  <si>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</si>
  <si>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</si>
  <si>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</si>
  <si>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</si>
  <si>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</si>
  <si>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</si>
  <si>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</si>
  <si>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</si>
  <si>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</si>
  <si>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</si>
  <si>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</si>
  <si>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</si>
  <si>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</si>
  <si>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</si>
  <si>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</si>
  <si>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</si>
  <si>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</si>
  <si>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</si>
  <si>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</si>
  <si>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</si>
  <si>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</si>
  <si>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</si>
  <si>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</si>
  <si>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</si>
  <si>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</si>
  <si>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</si>
  <si>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</si>
  <si>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</si>
  <si>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</si>
  <si>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</si>
  <si>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</si>
  <si>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</si>
  <si>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</si>
  <si>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</si>
  <si>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</si>
  <si>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</si>
  <si>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</si>
  <si>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</si>
  <si>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</si>
  <si>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</si>
  <si>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</si>
  <si>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</si>
  <si>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</si>
  <si>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</si>
  <si>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</si>
  <si>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</si>
  <si>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</si>
  <si>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</si>
  <si>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</si>
  <si>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</si>
  <si>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</si>
  <si>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</si>
  <si>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</si>
  <si>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</si>
  <si>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</si>
  <si>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</si>
  <si>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</si>
  <si>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</si>
  <si>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</si>
  <si>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</si>
  <si>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</si>
  <si>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</si>
  <si>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</si>
  <si>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</si>
  <si>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</si>
  <si>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</si>
  <si>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</si>
  <si>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</si>
  <si>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</si>
  <si>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</si>
  <si>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</si>
  <si>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</si>
  <si>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</si>
  <si>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</si>
  <si>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</si>
  <si>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</si>
  <si>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</si>
  <si>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</si>
  <si>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</si>
  <si>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</si>
  <si>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</si>
  <si>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</si>
  <si>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</si>
  <si>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</si>
  <si>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</si>
  <si>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</si>
  <si>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</si>
  <si>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</si>
  <si>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</si>
  <si>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</si>
  <si>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</si>
  <si>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</si>
  <si>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</si>
  <si>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</si>
  <si>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</si>
  <si>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</si>
  <si>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</si>
  <si>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</si>
  <si>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</si>
  <si>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</si>
  <si>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</si>
  <si>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</si>
  <si>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</si>
  <si>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</si>
  <si>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</si>
  <si>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</si>
  <si>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</si>
  <si>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</si>
  <si>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</si>
  <si>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</si>
  <si>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</si>
  <si>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</si>
  <si>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</si>
  <si>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</si>
  <si>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</si>
  <si>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</si>
  <si>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</si>
  <si>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</si>
  <si>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</si>
  <si>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</si>
  <si>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</si>
  <si>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</si>
  <si>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</si>
  <si>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</si>
  <si>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</si>
  <si>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</si>
  <si>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</si>
  <si>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</si>
  <si>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</si>
  <si>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</si>
  <si>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</si>
  <si>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</si>
  <si>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</si>
  <si>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</si>
  <si>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</si>
  <si>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</si>
  <si>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</si>
  <si>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</si>
  <si>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</si>
  <si>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</si>
  <si>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</si>
  <si>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</si>
  <si>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</si>
  <si>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</si>
  <si>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</si>
  <si>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</si>
  <si>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</si>
  <si>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</si>
  <si>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</si>
  <si>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</si>
  <si>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</si>
  <si>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</si>
  <si>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</si>
  <si>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</si>
  <si>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</si>
  <si>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</si>
  <si>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</si>
  <si>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</si>
  <si>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</si>
  <si>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</si>
  <si>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</si>
  <si>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</si>
  <si>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</si>
  <si>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</si>
  <si>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</si>
  <si>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</si>
  <si>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</si>
  <si>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</si>
  <si>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</si>
  <si>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</si>
  <si>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</si>
  <si>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</si>
  <si>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</si>
  <si>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</si>
  <si>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</si>
  <si>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</si>
  <si>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</si>
  <si>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</si>
  <si>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</si>
  <si>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</si>
  <si>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</si>
  <si>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</si>
  <si>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</si>
  <si>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</si>
  <si>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</si>
  <si>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</si>
  <si>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</si>
  <si>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</si>
  <si>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</si>
  <si>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</si>
  <si>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</si>
  <si>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</si>
  <si>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</si>
  <si>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</si>
  <si>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</si>
  <si>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</si>
  <si>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</si>
  <si>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</si>
  <si>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</si>
  <si>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</si>
  <si>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</si>
  <si>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</si>
  <si>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</si>
  <si>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</si>
  <si>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</si>
  <si>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</si>
  <si>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</si>
  <si>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</si>
  <si>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</si>
  <si>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</si>
  <si>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</si>
  <si>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</si>
  <si>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</si>
  <si>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</si>
  <si>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</si>
  <si>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</si>
  <si>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</si>
  <si>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</si>
  <si>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</si>
  <si>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</si>
  <si>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</si>
  <si>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</si>
  <si>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</si>
  <si>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</si>
  <si>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</si>
  <si>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</si>
  <si>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</si>
  <si>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</si>
  <si>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</si>
  <si>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</si>
  <si>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</si>
  <si>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</si>
  <si>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</si>
  <si>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</si>
  <si>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</si>
  <si>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</si>
  <si>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</si>
  <si>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</si>
  <si>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</si>
  <si>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</si>
  <si>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</si>
  <si>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</si>
  <si>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</si>
  <si>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</si>
  <si>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</si>
  <si>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</si>
  <si>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</si>
  <si>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</si>
  <si>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</si>
  <si>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</si>
  <si>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</si>
  <si>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</si>
  <si>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</si>
  <si>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</si>
  <si>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</si>
  <si>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</si>
  <si>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</si>
  <si>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</si>
  <si>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</si>
  <si>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</si>
  <si>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</si>
  <si>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</si>
  <si>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</si>
  <si>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</si>
  <si>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</si>
  <si>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</si>
  <si>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</si>
  <si>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</si>
  <si>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</si>
  <si>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</si>
  <si>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</si>
  <si>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</si>
  <si>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</si>
  <si>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</si>
  <si>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</si>
  <si>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</si>
  <si>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</si>
  <si>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</si>
  <si>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</si>
  <si>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</si>
  <si>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</si>
  <si>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</si>
  <si>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</si>
  <si>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</si>
  <si>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</si>
  <si>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</si>
  <si>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</si>
  <si>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</si>
  <si>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</si>
  <si>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</si>
  <si>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</si>
  <si>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</si>
  <si>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</si>
  <si>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</si>
  <si>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</si>
  <si>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</si>
  <si>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</si>
  <si>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</si>
  <si>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</si>
  <si>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</si>
  <si>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</si>
  <si>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</si>
  <si>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</si>
  <si>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</si>
  <si>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</si>
  <si>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</si>
  <si>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</si>
  <si>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</si>
  <si>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</si>
  <si>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</si>
  <si>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</si>
  <si>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</si>
  <si>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</si>
  <si>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</si>
  <si>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</si>
  <si>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</si>
  <si>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</si>
  <si>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</si>
  <si>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</si>
  <si>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</si>
  <si>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</si>
  <si>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</si>
  <si>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</si>
  <si>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</si>
  <si>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</si>
  <si>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</si>
  <si>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</si>
  <si>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</si>
  <si>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</si>
  <si>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</si>
  <si>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</si>
  <si>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</si>
  <si>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</si>
  <si>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</si>
  <si>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</si>
  <si>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</si>
  <si>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</si>
  <si>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</si>
  <si>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</si>
  <si>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</si>
  <si>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</si>
  <si>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</si>
  <si>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</si>
  <si>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</si>
  <si>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</si>
  <si>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</si>
  <si>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</si>
  <si>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</si>
  <si>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</si>
  <si>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</si>
  <si>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</si>
  <si>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</si>
  <si>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</si>
  <si>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</si>
  <si>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</si>
  <si>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</si>
  <si>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</si>
  <si>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</si>
  <si>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</si>
  <si>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</si>
  <si>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</si>
  <si>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</si>
  <si>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</si>
  <si>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</si>
  <si>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</si>
  <si>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</si>
  <si>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</si>
  <si>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</si>
  <si>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</si>
  <si>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</si>
  <si>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</si>
  <si>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</si>
  <si>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</si>
  <si>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</si>
  <si>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</si>
  <si>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</si>
  <si>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</si>
  <si>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</si>
  <si>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</si>
  <si>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</si>
  <si>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</si>
  <si>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</si>
  <si>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</si>
  <si>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</si>
  <si>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</si>
  <si>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</si>
  <si>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</si>
  <si>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</si>
  <si>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</si>
  <si>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</si>
  <si>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</si>
  <si>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</si>
  <si>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</si>
  <si>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</si>
  <si>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</si>
  <si>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</si>
  <si>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</si>
  <si>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</si>
  <si>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</si>
  <si>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</si>
  <si>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</si>
  <si>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</si>
  <si>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</si>
  <si>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</si>
  <si>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heniff</t>
  </si>
  <si>
    <t>Count</t>
  </si>
  <si>
    <t>other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</si>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</sst>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1" fillId="0" borderId="0" xfId="0" applyFont="1"/>
    <xf numFmtId="0" fontId="62" fillId="20" borderId="1" xfId="0" applyFont="1" applyFill="1" applyBorder="1" applyAlignment="1">
      <alignment horizontal="center" vertical="center"/>
    </xf>
    <xf numFmtId="171" fontId="63" fillId="20" borderId="1" xfId="0" applyNumberFormat="1" applyFont="1" applyFill="1" applyBorder="1" applyAlignment="1">
      <alignment horizontal="left" vertical="center"/>
    </xf>
    <xf numFmtId="0" fontId="63" fillId="20" borderId="1" xfId="0" applyFont="1" applyFill="1" applyBorder="1" applyAlignment="1">
      <alignment horizontal="right" vertical="center"/>
    </xf>
    <xf numFmtId="0" fontId="63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70">
    <dxf>
      <font>
        <b/>
        <i val="0"/>
        <color theme="0"/>
      </font>
      <fill>
        <patternFill>
          <bgColor rgb="FFC00000"/>
        </patternFill>
      </fill>
    </dxf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409576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986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985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984">
      <calculatedColumnFormula>INDEX(#REF!,MATCH(A2,#REF!,0))</calculatedColumnFormula>
    </tableColumn>
    <tableColumn id="3" xr3:uid="{838E0BE6-AFAE-4E6F-820B-BC41E073E9D1}" name="Duplicate Check" dataDxfId="983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982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981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980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979"/>
    <tableColumn id="2" xr3:uid="{143E28E0-7524-47AD-BD1C-0F55329B5E8D}" name="Warehouse Provided"/>
    <tableColumn id="7" xr3:uid="{1E7C909A-EC59-48AA-8A58-AB4CC81D8AF8}" name="Key_x000a_for Supp Consol" dataDxfId="978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977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976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951" dataDxfId="950" headerRowCellStyle="Normal 2" dataCellStyle="Normal 2">
  <tableColumns count="16">
    <tableColumn id="14" xr3:uid="{2597E24D-9D99-4E91-83E1-5A63B8452E2F}" name="Location Name" dataDxfId="949" dataCellStyle="Normal 2"/>
    <tableColumn id="16" xr3:uid="{0FEED7EB-AFEA-4242-AF61-FD97F4A92A0A}" name="Location Name_x000a_Short" dataDxfId="948" dataCellStyle="Normal 2 2"/>
    <tableColumn id="18" xr3:uid="{37BA73D0-1102-4059-B0FB-DEB64A474698}" name="Assocaited Suppliers" dataDxfId="947" dataCellStyle="Normal 2 2"/>
    <tableColumn id="3" xr3:uid="{FFA6D01E-01D8-4137-BA28-4A8E1131E26C}" name="Street Address" dataDxfId="946" dataCellStyle="Normal 2"/>
    <tableColumn id="4" xr3:uid="{7E7FF253-E785-47EA-BCA1-4B3CD5E9BF6A}" name="City" dataDxfId="945" dataCellStyle="Normal 2"/>
    <tableColumn id="5" xr3:uid="{9A639C07-DC42-47FF-8BB7-808054C8A2FD}" name="State or_x000a_Providence" dataDxfId="944" dataCellStyle="Normal 2"/>
    <tableColumn id="6" xr3:uid="{190FB50A-3EF1-4C7D-BB4F-E753A74975A3}" name="Zip Code" dataDxfId="943" dataCellStyle="Normal 2"/>
    <tableColumn id="7" xr3:uid="{9FE479E5-2C19-48F8-864E-50F38361400B}" name="Contact" dataDxfId="942" dataCellStyle="Normal 2"/>
    <tableColumn id="8" xr3:uid="{0562F410-A587-4C80-9AEA-C14EF0B4E0A5}" name="Contact Phone 01" dataDxfId="941" dataCellStyle="Normal 2"/>
    <tableColumn id="9" xr3:uid="{3AFD9C8C-7AFC-4874-B6B7-F604CA1AE001}" name="Contact 02" dataDxfId="940" dataCellStyle="Normal 2"/>
    <tableColumn id="15" xr3:uid="{042DFE1D-EAF1-4D08-A302-0F54CF5DA8A7}" name="Contact Email" dataDxfId="939" dataCellStyle="Normal 2"/>
    <tableColumn id="10" xr3:uid="{99DC6A0C-C9B5-4F20-9633-161710737D96}" name="Shipping Hours From" dataDxfId="938" dataCellStyle="Normal 2"/>
    <tableColumn id="1" xr3:uid="{DC9FF4A8-0569-4983-A38B-DF5B5648B9A1}" name="Seperator" dataDxfId="937" dataCellStyle="Normal 2 2"/>
    <tableColumn id="13" xr3:uid="{DF762A27-5FB1-4633-B4F8-B27DD477CEC8}" name="Shipping Hours To" dataDxfId="936" dataCellStyle="Normal 2"/>
    <tableColumn id="11" xr3:uid="{B6BB550B-D18D-4D9C-958E-49D8B713A6DB}" name="Appointment Detail" dataDxfId="935" dataCellStyle="Normal 2"/>
    <tableColumn id="22" xr3:uid="{E46D99AD-5DF0-4967-8C58-492280B3614A}" name="Pickup Material Type" dataDxfId="934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40" t="s">
        <v>6380</v>
      </c>
      <c r="J2" s="240"/>
      <c r="Q2" t="s">
        <v>6507</v>
      </c>
    </row>
    <row r="3" spans="2:17">
      <c r="E3" t="s">
        <v>5553</v>
      </c>
      <c r="F3" s="22" t="s">
        <v>7585</v>
      </c>
      <c r="I3" s="240"/>
      <c r="J3" s="240"/>
      <c r="N3" s="30" t="s">
        <v>5504</v>
      </c>
      <c r="Q3" s="22" t="s">
        <v>6506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6161</v>
      </c>
    </row>
    <row r="32" spans="2:17">
      <c r="Q32" t="s">
        <v>6160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1" t="s">
        <v>5673</v>
      </c>
      <c r="B1" s="241"/>
      <c r="C1" s="241"/>
      <c r="D1" s="241"/>
    </row>
    <row r="2" spans="1:4" s="39" customFormat="1" ht="26.25">
      <c r="A2" s="104" t="s">
        <v>5880</v>
      </c>
      <c r="B2" s="104" t="s">
        <v>5510</v>
      </c>
      <c r="C2" s="104" t="s">
        <v>5511</v>
      </c>
      <c r="D2" s="105" t="s">
        <v>5882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167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6397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380</v>
      </c>
      <c r="Y208" s="53">
        <f t="shared" si="88"/>
        <v>39.700000000000003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D208" s="25">
        <v>1</v>
      </c>
      <c r="AE208" s="52" t="s">
        <v>5651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6401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326</v>
      </c>
      <c r="Y265" s="53">
        <f t="shared" si="116"/>
        <v>174.6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D265" s="25">
        <v>1</v>
      </c>
      <c r="AE265" s="52" t="s">
        <v>5651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6524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6268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3694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D591" s="25">
        <v>1</v>
      </c>
      <c r="AE591" s="52" t="s">
        <v>5651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6269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6405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6013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6014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6015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6406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7728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6016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6525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5932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6270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600</v>
      </c>
      <c r="Y1183" s="53">
        <f t="shared" si="508"/>
        <v>2.2000000000000002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D1183" s="25">
        <v>200</v>
      </c>
      <c r="AE1183" s="52" t="s">
        <v>5651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6019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6399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6022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464</v>
      </c>
      <c r="Y1250" s="53">
        <f t="shared" si="536"/>
        <v>25.5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D1250" s="25">
        <v>1</v>
      </c>
      <c r="AE1250" s="52" t="s">
        <v>5651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7665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5649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213</v>
      </c>
      <c r="Y1377" s="53">
        <f t="shared" si="592"/>
        <v>3.9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100</v>
      </c>
      <c r="AE1377" s="52" t="s">
        <v>5651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5649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5649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498</v>
      </c>
      <c r="Y1457" s="53">
        <f t="shared" si="620"/>
        <v>7.5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D1457" s="25">
        <v>300</v>
      </c>
      <c r="AE1457" s="52" t="s">
        <v>5651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5649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5649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6409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6722</v>
      </c>
      <c r="Y1478" s="53">
        <f t="shared" si="648"/>
        <v>159.19999999999999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D1478" s="25">
        <v>1</v>
      </c>
      <c r="AE1478" s="52" t="s">
        <v>5651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2273</v>
      </c>
      <c r="Y1575" s="53">
        <f t="shared" si="676"/>
        <v>91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D1575" s="25">
        <v>200</v>
      </c>
      <c r="AE1575" s="52" t="s">
        <v>5651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6400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6271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1204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D1666" s="25">
        <v>1</v>
      </c>
      <c r="AE1666" s="52" t="s">
        <v>5651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69" priority="14" operator="equal">
      <formula>3</formula>
    </cfRule>
    <cfRule type="expression" dxfId="1068" priority="25">
      <formula>AND($S1&lt;3,$O1&lt;&gt;"")</formula>
    </cfRule>
  </conditionalFormatting>
  <conditionalFormatting sqref="V1:V1048576">
    <cfRule type="cellIs" dxfId="1067" priority="15" operator="equal">
      <formula>3</formula>
    </cfRule>
    <cfRule type="expression" dxfId="1066" priority="24">
      <formula>AND($V1&lt;3,$O1&lt;&gt;"")</formula>
    </cfRule>
  </conditionalFormatting>
  <conditionalFormatting sqref="R1:AC1048576">
    <cfRule type="cellIs" dxfId="1065" priority="27" operator="equal">
      <formula>0</formula>
    </cfRule>
    <cfRule type="beginsWith" dxfId="1064" priority="28" operator="beginsWith" text="n/a">
      <formula>LEFT(R1,LEN("n/a"))="n/a"</formula>
    </cfRule>
  </conditionalFormatting>
  <conditionalFormatting sqref="A1:L1048576">
    <cfRule type="cellIs" dxfId="1063" priority="23" operator="equal">
      <formula>0</formula>
    </cfRule>
  </conditionalFormatting>
  <conditionalFormatting sqref="O1:O1048576 G1:G1048576 R1:R1048576">
    <cfRule type="notContainsBlanks" dxfId="1062" priority="22">
      <formula>LEN(TRIM(G1))&gt;0</formula>
    </cfRule>
  </conditionalFormatting>
  <conditionalFormatting sqref="Z1:AA1048576">
    <cfRule type="containsBlanks" dxfId="1061" priority="17">
      <formula>LEN(TRIM(Z1))=0</formula>
    </cfRule>
    <cfRule type="cellIs" dxfId="1060" priority="18" operator="greaterThan">
      <formula>9999999</formula>
    </cfRule>
    <cfRule type="cellIs" dxfId="1059" priority="19" operator="greaterThan">
      <formula>499</formula>
    </cfRule>
    <cfRule type="cellIs" dxfId="1058" priority="20" operator="between">
      <formula>100</formula>
      <formula>499</formula>
    </cfRule>
    <cfRule type="cellIs" dxfId="1057" priority="21" operator="between">
      <formula>29</formula>
      <formula>99</formula>
    </cfRule>
    <cfRule type="cellIs" dxfId="1056" priority="26" operator="between">
      <formula>0</formula>
      <formula>29</formula>
    </cfRule>
  </conditionalFormatting>
  <conditionalFormatting sqref="AA1:AA1048576">
    <cfRule type="containsText" dxfId="1055" priority="16" operator="containsText" text="spike">
      <formula>NOT(ISERROR(SEARCH("spike",AA1)))</formula>
    </cfRule>
  </conditionalFormatting>
  <conditionalFormatting sqref="Y1:Y1048576">
    <cfRule type="cellIs" dxfId="1054" priority="12" operator="equal">
      <formula>3</formula>
    </cfRule>
    <cfRule type="expression" dxfId="1053" priority="13">
      <formula>AND($Y1&lt;3,$O1&lt;&gt;"")</formula>
    </cfRule>
    <cfRule type="notContainsBlanks" dxfId="1052" priority="38">
      <formula>LEN(TRIM(Y1))&gt;0</formula>
    </cfRule>
  </conditionalFormatting>
  <conditionalFormatting sqref="Q1:Q1048576">
    <cfRule type="containsText" dxfId="1051" priority="11" operator="containsText" text="panol">
      <formula>NOT(ISERROR(SEARCH("panol",Q1)))</formula>
    </cfRule>
  </conditionalFormatting>
  <conditionalFormatting sqref="Z1:Z1048576 AB1:AB1048576">
    <cfRule type="notContainsBlanks" dxfId="1050" priority="10">
      <formula>LEN(TRIM(Z1))&gt;0</formula>
    </cfRule>
  </conditionalFormatting>
  <conditionalFormatting sqref="AD1:AF1048576">
    <cfRule type="expression" dxfId="1049" priority="30">
      <formula>AND($O1&lt;&gt;"",$AF1&gt;0,$AF1&lt;&gt;"At Supplier",$AF1&lt;&gt;"")</formula>
    </cfRule>
  </conditionalFormatting>
  <conditionalFormatting sqref="AI1:AJ1048576">
    <cfRule type="expression" dxfId="1048" priority="31">
      <formula>AND($O1&lt;&gt;"",$AI1&gt;0,$AI1&lt;&gt;"Expires this Month",$AI1&lt;&gt;"")</formula>
    </cfRule>
  </conditionalFormatting>
  <conditionalFormatting sqref="AD1:AD1048576">
    <cfRule type="expression" dxfId="1047" priority="33">
      <formula>$AE1="H"</formula>
    </cfRule>
    <cfRule type="expression" dxfId="1046" priority="34">
      <formula>$O1&lt;&gt;""</formula>
    </cfRule>
  </conditionalFormatting>
  <conditionalFormatting sqref="AE1:AE1048576">
    <cfRule type="expression" dxfId="1045" priority="5">
      <formula>AND($AE1="",$AD1&lt;&gt;"")</formula>
    </cfRule>
    <cfRule type="expression" dxfId="1044" priority="35">
      <formula>$O1&lt;&gt;""</formula>
    </cfRule>
  </conditionalFormatting>
  <conditionalFormatting sqref="AD1:AG1048576">
    <cfRule type="expression" dxfId="1043" priority="4">
      <formula>AND($AD1&lt;&gt;"",$AF1="",AG1="",$AG1="")</formula>
    </cfRule>
    <cfRule type="expression" dxfId="1042" priority="29">
      <formula>AND($O1&lt;&gt;"",$AF1="",(OR($AG1="",$AG1=0,$AG1&lt;$AH1)))</formula>
    </cfRule>
  </conditionalFormatting>
  <conditionalFormatting sqref="AD1:AE1048576 AG1:AG1048576">
    <cfRule type="expression" dxfId="1041" priority="32">
      <formula>AND($O1&lt;&gt;"",$AG1&gt;$AH1,$AG1&lt;&gt;"")</formula>
    </cfRule>
  </conditionalFormatting>
  <conditionalFormatting sqref="AD1:AE1048576 AL1:AL1048576">
    <cfRule type="expression" dxfId="1040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39" priority="36">
      <formula>$AR1&lt;&gt;$AR2</formula>
    </cfRule>
    <cfRule type="expression" dxfId="1038" priority="37">
      <formula>$O1&lt;&gt;$O2</formula>
    </cfRule>
  </conditionalFormatting>
  <conditionalFormatting sqref="AD1:AF1048576">
    <cfRule type="expression" dxfId="1037" priority="8">
      <formula>AND($O1&lt;&gt;"",$AD1&lt;&gt;"",$AE1="S",(OR($AF1="",$AF1&lt;$AD1)))</formula>
    </cfRule>
  </conditionalFormatting>
  <conditionalFormatting sqref="AD1:AE1048576 AG1:AG1048576">
    <cfRule type="expression" dxfId="1036" priority="7">
      <formula>AND($O1&lt;&gt;"",$AD1&lt;&gt;"",$AE1="H",(OR($AG1="",$AG1&lt;$AD1)))</formula>
    </cfRule>
  </conditionalFormatting>
  <conditionalFormatting sqref="AD1:AD1048576 AF1:AF1048576 AK1:AK1048576">
    <cfRule type="expression" dxfId="1035" priority="6">
      <formula>AND($O1&lt;&gt;"",$AD1&lt;&gt;"",$AE1="S",$AK1&lt;&gt;"",(OR($AF1="",($AF1-$AK1)&lt;$AD1)))</formula>
    </cfRule>
  </conditionalFormatting>
  <conditionalFormatting sqref="AH1:AH1048576">
    <cfRule type="expression" dxfId="1034" priority="3">
      <formula>AND($O1&lt;&gt;"",$AH1&gt;$AG1,LEFT($AH1,1)&lt;&gt;"H")</formula>
    </cfRule>
  </conditionalFormatting>
  <conditionalFormatting sqref="AG1:AG1048576">
    <cfRule type="expression" dxfId="1033" priority="2">
      <formula>AND($O1&lt;&gt;"",$AH1&gt;$AG1,LEFT($AH1,1)&lt;&gt;"H")</formula>
    </cfRule>
  </conditionalFormatting>
  <conditionalFormatting sqref="A1045952:BM1048576">
    <cfRule type="expression" dxfId="1032" priority="39">
      <formula>$AR1045952&lt;&gt;$AR1</formula>
    </cfRule>
    <cfRule type="expression" dxfId="1031" priority="40">
      <formula>$O1045952&lt;&gt;$O1</formula>
    </cfRule>
  </conditionalFormatting>
  <conditionalFormatting sqref="A2000:AM2000 AP2000:BL2000">
    <cfRule type="expression" dxfId="1030" priority="41">
      <formula>$AR2000&lt;&gt;#REF!</formula>
    </cfRule>
    <cfRule type="expression" dxfId="1029" priority="42">
      <formula>$O2000&lt;&gt;#REF!</formula>
    </cfRule>
  </conditionalFormatting>
  <conditionalFormatting sqref="AJ1:AJ1048576">
    <cfRule type="expression" dxfId="1028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14"/>
  <sheetViews>
    <sheetView zoomScale="95" zoomScaleNormal="95" workbookViewId="0">
      <pane ySplit="1" topLeftCell="A2" activePane="bottomLeft" state="frozen"/>
      <selection activeCell="B1" sqref="B1"/>
      <selection pane="bottomLeft" activeCell="A2" sqref="A2:G514"/>
    </sheetView>
  </sheetViews>
  <sheetFormatPr defaultRowHeight="15"/>
  <cols>
    <col min="1" max="1" width="0.5703125" style="39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45">
      <c r="A1" s="77" t="s">
        <v>5662</v>
      </c>
      <c r="B1" s="207" t="s">
        <v>0</v>
      </c>
      <c r="C1" s="207" t="s">
        <v>1</v>
      </c>
      <c r="D1" s="207" t="s">
        <v>39</v>
      </c>
      <c r="E1" s="236" t="s">
        <v>5663</v>
      </c>
      <c r="F1" s="207" t="s">
        <v>5664</v>
      </c>
      <c r="G1" s="207" t="s">
        <v>5665</v>
      </c>
      <c r="H1" s="207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 t="shared" ref="F2:F14" si="0">IFERROR(H2,"")</f>
        <v>HUN</v>
      </c>
      <c r="G2" s="80" t="str">
        <f t="shared" ref="G2:G14" si="1">IFERROR(IF(A2="H","Huntsville",IFERROR(IF(F2="","",INDEX(N:N,MATCH(F2,J:J,0))),INDEX(S:S,MATCH(F2,O:O,0)))),"")</f>
        <v>Huntsville</v>
      </c>
      <c r="H2" s="80" t="str">
        <f t="shared" ref="H2:H14" si="2"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AHLST</v>
      </c>
      <c r="C3" s="26" t="s">
        <v>2057</v>
      </c>
      <c r="D3" s="80" t="str">
        <f>IFERROR(INDEX(Review!P:P,MATCH(C3,Review!O:O,0)),"")</f>
        <v>SMOKEY SKIES LC</v>
      </c>
      <c r="E3" s="81">
        <f>IFERROR(INDEX(Review!AD:AD,MATCH(C3,Review!O:O,0)),"")</f>
        <v>1</v>
      </c>
      <c r="F3" s="80" t="str">
        <f t="shared" si="0"/>
        <v>7029</v>
      </c>
      <c r="G3" s="80" t="str">
        <f t="shared" si="1"/>
        <v>Stone</v>
      </c>
      <c r="H3" s="80" t="str">
        <f t="shared" si="2"/>
        <v>7029</v>
      </c>
      <c r="I3" s="78">
        <f>IFERROR(COUNTIFS('Supp Consol'!A:A,C3,'Supp Consol'!Y:Y,"Releasable"),"")</f>
        <v>1</v>
      </c>
      <c r="J3" s="79" t="str">
        <f>IFERROR(IF(A3="H","",INDEX('Supp Consol'!R:R,MATCH(_xlfn.CONCAT(C3,"1"),'Supp Consol'!AC:AC,0))),"")</f>
        <v>7029</v>
      </c>
      <c r="K3" s="82">
        <f>IFERROR(IF(A3="H","",INDEX('Supp Consol'!S:S,MATCH(_xlfn.CONCAT(C3,"1"),'Supp Consol'!AC:AC,0))),"")</f>
        <v>538</v>
      </c>
      <c r="L3" s="83">
        <f>IFERROR(IF(A3="H","",IF(INDEX('Supp Consol'!X:X,MATCH(_xlfn.CONCAT(C3,"1"),'Supp Consol'!AC:AC,0))="","",INDEX('Supp Consol'!X:X,MATCH(_xlfn.CONCAT(C3,"1"),'Supp Consol'!AC:AC,0)))),"")</f>
        <v>45030</v>
      </c>
      <c r="M3" s="79" t="str">
        <f>IFERROR(IF(A3="H","",IF(INDEX('Supp Consol'!F:F,MATCH(_xlfn.CONCAT(C3,"1"),'Supp Consol'!AC:AC,0))="","",INDEX('Supp Consol'!F:F,MATCH(_xlfn.CONCAT(C3,"1"),'Supp Consol'!AC:AC,0)))),"")</f>
        <v>LMSTONE</v>
      </c>
      <c r="N3" s="79" t="str">
        <f>IFERROR(IF(A3="H","",INDEX(Tables!W:W,MATCH(_xlfn.CONCAT(B3,M3),Tables!V:V,0))),"")</f>
        <v>Stone</v>
      </c>
      <c r="O3" s="84" t="str">
        <f>IFERROR(IF(A3="H","",IF(I3&gt;1,INDEX('Supp Consol'!R:R,MATCH(_xlfn.CONCAT(C3,"2"),'Supp Consol'!AC:AC,0)),"")),"")</f>
        <v/>
      </c>
      <c r="P3" s="85" t="str">
        <f>IFERROR(IF(A3="H","",IF(I3&gt;1,INDEX('Supp Consol'!S:S,MATCH(_xlfn.CONCAT(C3,"2"),'Supp Consol'!AC:AC,0)),"")),"")</f>
        <v/>
      </c>
      <c r="Q3" s="86" t="str">
        <f>IFERROR(IF(A3="H","",IF(I3&gt;1,IF(INDEX('Supp Consol'!X:X,MATCH(_xlfn.CONCAT(C3,"2"),'Supp Consol'!AC:AC,0))="","",INDEX('Supp Consol'!X:X,MATCH(_xlfn.CONCAT(C3,"2"),'Supp Consol'!AC:AC,0))),"")),"")</f>
        <v/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/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AHLST</v>
      </c>
      <c r="C4" s="26" t="s">
        <v>2973</v>
      </c>
      <c r="D4" s="80" t="str">
        <f>IFERROR(INDEX(Review!P:P,MATCH(C4,Review!O:O,0)),"")</f>
        <v>MACCHIATO</v>
      </c>
      <c r="E4" s="81">
        <f>IFERROR(INDEX(Review!AD:AD,MATCH(C4,Review!O:O,0)),"")</f>
        <v>100</v>
      </c>
      <c r="F4" s="80" t="str">
        <f t="shared" si="0"/>
        <v>6905</v>
      </c>
      <c r="G4" s="80" t="str">
        <f t="shared" si="1"/>
        <v>Stone</v>
      </c>
      <c r="H4" s="80" t="str">
        <f t="shared" si="2"/>
        <v>6905</v>
      </c>
      <c r="I4" s="78">
        <f>IFERROR(COUNTIFS('Supp Consol'!A:A,C4,'Supp Consol'!Y:Y,"Releasable"),"")</f>
        <v>2</v>
      </c>
      <c r="J4" s="79" t="str">
        <f>IFERROR(IF(A4="H","",INDEX('Supp Consol'!R:R,MATCH(_xlfn.CONCAT(C4,"1"),'Supp Consol'!AC:AC,0))),"")</f>
        <v>6905</v>
      </c>
      <c r="K4" s="82">
        <f>IFERROR(IF(A4="H","",INDEX('Supp Consol'!S:S,MATCH(_xlfn.CONCAT(C4,"1"),'Supp Consol'!AC:AC,0))),"")</f>
        <v>4273</v>
      </c>
      <c r="L4" s="83">
        <f>IFERROR(IF(A4="H","",IF(INDEX('Supp Consol'!X:X,MATCH(_xlfn.CONCAT(C4,"1"),'Supp Consol'!AC:AC,0))="","",INDEX('Supp Consol'!X:X,MATCH(_xlfn.CONCAT(C4,"1"),'Supp Consol'!AC:AC,0)))),"")</f>
        <v>45029</v>
      </c>
      <c r="M4" s="79" t="str">
        <f>IFERROR(IF(A4="H","",IF(INDEX('Supp Consol'!F:F,MATCH(_xlfn.CONCAT(C4,"1"),'Supp Consol'!AC:AC,0))="","",INDEX('Supp Consol'!F:F,MATCH(_xlfn.CONCAT(C4,"1"),'Supp Consol'!AC:AC,0)))),"")</f>
        <v>LMSTONE</v>
      </c>
      <c r="N4" s="79" t="str">
        <f>IFERROR(IF(A4="H","",INDEX(Tables!W:W,MATCH(_xlfn.CONCAT(B4,M4),Tables!V:V,0))),"")</f>
        <v>Stone</v>
      </c>
      <c r="O4" s="84" t="str">
        <f>IFERROR(IF(A4="H","",IF(I4&gt;1,INDEX('Supp Consol'!R:R,MATCH(_xlfn.CONCAT(C4,"2"),'Supp Consol'!AC:AC,0)),"")),"")</f>
        <v>7048</v>
      </c>
      <c r="P4" s="85">
        <f>IFERROR(IF(A4="H","",IF(I4&gt;1,INDEX('Supp Consol'!S:S,MATCH(_xlfn.CONCAT(C4,"2"),'Supp Consol'!AC:AC,0)),"")),"")</f>
        <v>2412</v>
      </c>
      <c r="Q4" s="86">
        <f>IFERROR(IF(A4="H","",IF(I4&gt;1,IF(INDEX('Supp Consol'!X:X,MATCH(_xlfn.CONCAT(C4,"2"),'Supp Consol'!AC:AC,0))="","",INDEX('Supp Consol'!X:X,MATCH(_xlfn.CONCAT(C4,"2"),'Supp Consol'!AC:AC,0))),"")),"")</f>
        <v>45029</v>
      </c>
      <c r="R4" s="84" t="str">
        <f>IFERROR(IF(A4="H","",IF(I4&gt;1,IF(INDEX('Supp Consol'!F:F,MATCH(_xlfn.CONCAT(C4,"2"),'Supp Consol'!AC:AC,0))="","",INDEX('Supp Consol'!F:F,MATCH(_xlfn.CONCAT(C4,"2"),'Supp Consol'!AC:AC,0))),"")),"")</f>
        <v>LMSTONE</v>
      </c>
      <c r="S4" s="84" t="str">
        <f>IFERROR(IF(A4="H","",IF(I4&gt;1,INDEX(Tables!W:W,MATCH(_xlfn.CONCAT(B4,R4),Tables!V:V,0)),"")),"")</f>
        <v>Stone</v>
      </c>
    </row>
    <row r="5" spans="1:19">
      <c r="A5" s="77" t="str">
        <f>IFERROR(INDEX(Review!AE:AE,MATCH(C5,Review!O:O,0)),"")</f>
        <v>s</v>
      </c>
      <c r="B5" s="80" t="str">
        <f>IFERROR(INDEX(Review!Q:Q,MATCH(C5,Review!O:O,0)),"")</f>
        <v>CARTI</v>
      </c>
      <c r="C5" s="26" t="s">
        <v>990</v>
      </c>
      <c r="D5" s="80" t="str">
        <f>IFERROR(INDEX(Review!P:P,MATCH(C5,Review!O:O,0)),"")</f>
        <v>CUSTOM GRAY</v>
      </c>
      <c r="E5" s="81">
        <f>IFERROR(INDEX(Review!AD:AD,MATCH(C5,Review!O:O,0)),"")</f>
        <v>1</v>
      </c>
      <c r="F5" s="80" t="str">
        <f t="shared" si="0"/>
        <v>7024</v>
      </c>
      <c r="G5" s="80" t="str">
        <f t="shared" si="1"/>
        <v>Stone</v>
      </c>
      <c r="H5" s="80" t="str">
        <f t="shared" si="2"/>
        <v>7024</v>
      </c>
      <c r="I5" s="78">
        <f>IFERROR(COUNTIFS('Supp Consol'!A:A,C5,'Supp Consol'!Y:Y,"Releasable"),"")</f>
        <v>1</v>
      </c>
      <c r="J5" s="79" t="str">
        <f>IFERROR(IF(A5="H","",INDEX('Supp Consol'!R:R,MATCH(_xlfn.CONCAT(C5,"1"),'Supp Consol'!AC:AC,0))),"")</f>
        <v>7024</v>
      </c>
      <c r="K5" s="82">
        <f>IFERROR(IF(A5="H","",INDEX('Supp Consol'!S:S,MATCH(_xlfn.CONCAT(C5,"1"),'Supp Consol'!AC:AC,0))),"")</f>
        <v>2757</v>
      </c>
      <c r="L5" s="83">
        <f>IFERROR(IF(A5="H","",IF(INDEX('Supp Consol'!X:X,MATCH(_xlfn.CONCAT(C5,"1"),'Supp Consol'!AC:AC,0))="","",INDEX('Supp Consol'!X:X,MATCH(_xlfn.CONCAT(C5,"1"),'Supp Consol'!AC:AC,0)))),"")</f>
        <v>45082</v>
      </c>
      <c r="M5" s="79" t="str">
        <f>IFERROR(IF(A5="H","",IF(INDEX('Supp Consol'!F:F,MATCH(_xlfn.CONCAT(C5,"1"),'Supp Consol'!AC:AC,0))="","",INDEX('Supp Consol'!F:F,MATCH(_xlfn.CONCAT(C5,"1"),'Supp Consol'!AC:AC,0)))),"")</f>
        <v>Watervliet</v>
      </c>
      <c r="N5" s="79" t="str">
        <f>IFERROR(IF(A5="H","",INDEX(Tables!W:W,MATCH(_xlfn.CONCAT(B5,M5),Tables!V:V,0))),"")</f>
        <v>Stone</v>
      </c>
      <c r="O5" s="84" t="str">
        <f>IFERROR(IF(A5="H","",IF(I5&gt;1,INDEX('Supp Consol'!R:R,MATCH(_xlfn.CONCAT(C5,"2"),'Supp Consol'!AC:AC,0)),"")),"")</f>
        <v/>
      </c>
      <c r="P5" s="85" t="str">
        <f>IFERROR(IF(A5="H","",IF(I5&gt;1,INDEX('Supp Consol'!S:S,MATCH(_xlfn.CONCAT(C5,"2"),'Supp Consol'!AC:AC,0)),"")),"")</f>
        <v/>
      </c>
      <c r="Q5" s="86" t="str">
        <f>IFERROR(IF(A5="H","",IF(I5&gt;1,IF(INDEX('Supp Consol'!X:X,MATCH(_xlfn.CONCAT(C5,"2"),'Supp Consol'!AC:AC,0))="","",INDEX('Supp Consol'!X:X,MATCH(_xlfn.CONCAT(C5,"2"),'Supp Consol'!AC:AC,0))),"")),"")</f>
        <v/>
      </c>
      <c r="R5" s="84" t="str">
        <f>IFERROR(IF(A5="H","",IF(I5&gt;1,IF(INDEX('Supp Consol'!F:F,MATCH(_xlfn.CONCAT(C5,"2"),'Supp Consol'!AC:AC,0))="","",INDEX('Supp Consol'!F:F,MATCH(_xlfn.CONCAT(C5,"2"),'Supp Consol'!AC:AC,0))),"")),"")</f>
        <v/>
      </c>
      <c r="S5" s="84" t="str">
        <f>IFERROR(IF(A5="H","",IF(I5&gt;1,INDEX(Tables!W:W,MATCH(_xlfn.CONCAT(B5,R5),Tables!V:V,0)),"")),"")</f>
        <v/>
      </c>
    </row>
    <row r="6" spans="1:19">
      <c r="A6" s="77" t="str">
        <f>IFERROR(INDEX(Review!AE:AE,MATCH(C6,Review!O:O,0)),"")</f>
        <v>s</v>
      </c>
      <c r="B6" s="80" t="str">
        <f>IFERROR(INDEX(Review!Q:Q,MATCH(C6,Review!O:O,0)),"")</f>
        <v>DNP A</v>
      </c>
      <c r="C6" s="26" t="s">
        <v>3062</v>
      </c>
      <c r="D6" s="80" t="str">
        <f>IFERROR(INDEX(Review!P:P,MATCH(C6,Review!O:O,0)),"")</f>
        <v>CLEAR MAPLE 50"</v>
      </c>
      <c r="E6" s="81">
        <f>IFERROR(INDEX(Review!AD:AD,MATCH(C6,Review!O:O,0)),"")</f>
        <v>300</v>
      </c>
      <c r="F6" s="80" t="str">
        <f t="shared" si="0"/>
        <v>6961</v>
      </c>
      <c r="G6" s="80" t="str">
        <f t="shared" si="1"/>
        <v>Stone</v>
      </c>
      <c r="H6" s="80" t="str">
        <f t="shared" si="2"/>
        <v>6961</v>
      </c>
      <c r="I6" s="78">
        <f>IFERROR(COUNTIFS('Supp Consol'!A:A,C6,'Supp Consol'!Y:Y,"Releasable"),"")</f>
        <v>1</v>
      </c>
      <c r="J6" s="79" t="str">
        <f>IFERROR(IF(A6="H","",INDEX('Supp Consol'!R:R,MATCH(_xlfn.CONCAT(C6,"1"),'Supp Consol'!AC:AC,0))),"")</f>
        <v>6961</v>
      </c>
      <c r="K6" s="82">
        <f>IFERROR(IF(A6="H","",INDEX('Supp Consol'!S:S,MATCH(_xlfn.CONCAT(C6,"1"),'Supp Consol'!AC:AC,0))),"")</f>
        <v>2156</v>
      </c>
      <c r="L6" s="83">
        <f>IFERROR(IF(A6="H","",IF(INDEX('Supp Consol'!X:X,MATCH(_xlfn.CONCAT(C6,"1"),'Supp Consol'!AC:AC,0))="","",INDEX('Supp Consol'!X:X,MATCH(_xlfn.CONCAT(C6,"1"),'Supp Consol'!AC:AC,0)))),"")</f>
        <v>45000</v>
      </c>
      <c r="M6" s="79" t="str">
        <f>IFERROR(IF(A6="H","",IF(INDEX('Supp Consol'!F:F,MATCH(_xlfn.CONCAT(C6,"1"),'Supp Consol'!AC:AC,0))="","",INDEX('Supp Consol'!F:F,MATCH(_xlfn.CONCAT(C6,"1"),'Supp Consol'!AC:AC,0)))),"")</f>
        <v>New York</v>
      </c>
      <c r="N6" s="79" t="str">
        <f>IFERROR(IF(A6="H","",INDEX(Tables!W:W,MATCH(_xlfn.CONCAT(B6,M6),Tables!V:V,0))),"")</f>
        <v>Stone</v>
      </c>
      <c r="O6" s="84" t="str">
        <f>IFERROR(IF(A6="H","",IF(I6&gt;1,INDEX('Supp Consol'!R:R,MATCH(_xlfn.CONCAT(C6,"2"),'Supp Consol'!AC:AC,0)),"")),"")</f>
        <v/>
      </c>
      <c r="P6" s="85" t="str">
        <f>IFERROR(IF(A6="H","",IF(I6&gt;1,INDEX('Supp Consol'!S:S,MATCH(_xlfn.CONCAT(C6,"2"),'Supp Consol'!AC:AC,0)),"")),"")</f>
        <v/>
      </c>
      <c r="Q6" s="86" t="str">
        <f>IFERROR(IF(A6="H","",IF(I6&gt;1,IF(INDEX('Supp Consol'!X:X,MATCH(_xlfn.CONCAT(C6,"2"),'Supp Consol'!AC:AC,0))="","",INDEX('Supp Consol'!X:X,MATCH(_xlfn.CONCAT(C6,"2"),'Supp Consol'!AC:AC,0))),"")),"")</f>
        <v/>
      </c>
      <c r="R6" s="84" t="str">
        <f>IFERROR(IF(A6="H","",IF(I6&gt;1,IF(INDEX('Supp Consol'!F:F,MATCH(_xlfn.CONCAT(C6,"2"),'Supp Consol'!AC:AC,0))="","",INDEX('Supp Consol'!F:F,MATCH(_xlfn.CONCAT(C6,"2"),'Supp Consol'!AC:AC,0))),"")),"")</f>
        <v/>
      </c>
      <c r="S6" s="84" t="str">
        <f>IFERROR(IF(A6="H","",IF(I6&gt;1,INDEX(Tables!W:W,MATCH(_xlfn.CONCAT(B6,R6),Tables!V:V,0)),"")),"")</f>
        <v/>
      </c>
    </row>
    <row r="7" spans="1:19">
      <c r="A7" s="77" t="str">
        <f>IFERROR(INDEX(Review!AE:AE,MATCH(C7,Review!O:O,0)),"")</f>
        <v>s</v>
      </c>
      <c r="B7" s="80" t="str">
        <f>IFERROR(INDEX(Review!Q:Q,MATCH(C7,Review!O:O,0)),"")</f>
        <v>INTER</v>
      </c>
      <c r="C7" s="26" t="s">
        <v>472</v>
      </c>
      <c r="D7" s="80" t="str">
        <f>IFERROR(INDEX(Review!P:P,MATCH(C7,Review!O:O,0)),"")</f>
        <v>NATURAL ALLURE</v>
      </c>
      <c r="E7" s="81">
        <f>IFERROR(INDEX(Review!AD:AD,MATCH(C7,Review!O:O,0)),"")</f>
        <v>1</v>
      </c>
      <c r="F7" s="80" t="str">
        <f t="shared" si="0"/>
        <v>7023</v>
      </c>
      <c r="G7" s="80" t="str">
        <f t="shared" si="1"/>
        <v>Interprint</v>
      </c>
      <c r="H7" s="80" t="str">
        <f t="shared" si="2"/>
        <v>7023</v>
      </c>
      <c r="I7" s="78">
        <f>IFERROR(COUNTIFS('Supp Consol'!A:A,C7,'Supp Consol'!Y:Y,"Releasable"),"")</f>
        <v>1</v>
      </c>
      <c r="J7" s="79" t="str">
        <f>IFERROR(IF(A7="H","",INDEX('Supp Consol'!R:R,MATCH(_xlfn.CONCAT(C7,"1"),'Supp Consol'!AC:AC,0))),"")</f>
        <v>7023</v>
      </c>
      <c r="K7" s="82">
        <f>IFERROR(IF(A7="H","",INDEX('Supp Consol'!S:S,MATCH(_xlfn.CONCAT(C7,"1"),'Supp Consol'!AC:AC,0))),"")</f>
        <v>602</v>
      </c>
      <c r="L7" s="83">
        <f>IFERROR(IF(A7="H","",IF(INDEX('Supp Consol'!X:X,MATCH(_xlfn.CONCAT(C7,"1"),'Supp Consol'!AC:AC,0))="","",INDEX('Supp Consol'!X:X,MATCH(_xlfn.CONCAT(C7,"1"),'Supp Consol'!AC:AC,0)))),"")</f>
        <v>44935</v>
      </c>
      <c r="M7" s="79" t="str">
        <f>IFERROR(IF(A7="H","",IF(INDEX('Supp Consol'!F:F,MATCH(_xlfn.CONCAT(C7,"1"),'Supp Consol'!AC:AC,0))="","",INDEX('Supp Consol'!F:F,MATCH(_xlfn.CONCAT(C7,"1"),'Supp Consol'!AC:AC,0)))),"")</f>
        <v/>
      </c>
      <c r="N7" s="79" t="str">
        <f>IFERROR(IF(A7="H","",INDEX(Tables!W:W,MATCH(_xlfn.CONCAT(B7,M7),Tables!V:V,0))),"")</f>
        <v>Interprint</v>
      </c>
      <c r="O7" s="84" t="str">
        <f>IFERROR(IF(A7="H","",IF(I7&gt;1,INDEX('Supp Consol'!R:R,MATCH(_xlfn.CONCAT(C7,"2"),'Supp Consol'!AC:AC,0)),"")),"")</f>
        <v/>
      </c>
      <c r="P7" s="85" t="str">
        <f>IFERROR(IF(A7="H","",IF(I7&gt;1,INDEX('Supp Consol'!S:S,MATCH(_xlfn.CONCAT(C7,"2"),'Supp Consol'!AC:AC,0)),"")),"")</f>
        <v/>
      </c>
      <c r="Q7" s="86" t="str">
        <f>IFERROR(IF(A7="H","",IF(I7&gt;1,IF(INDEX('Supp Consol'!X:X,MATCH(_xlfn.CONCAT(C7,"2"),'Supp Consol'!AC:AC,0))="","",INDEX('Supp Consol'!X:X,MATCH(_xlfn.CONCAT(C7,"2"),'Supp Consol'!AC:AC,0))),"")),"")</f>
        <v/>
      </c>
      <c r="R7" s="84" t="str">
        <f>IFERROR(IF(A7="H","",IF(I7&gt;1,IF(INDEX('Supp Consol'!F:F,MATCH(_xlfn.CONCAT(C7,"2"),'Supp Consol'!AC:AC,0))="","",INDEX('Supp Consol'!F:F,MATCH(_xlfn.CONCAT(C7,"2"),'Supp Consol'!AC:AC,0))),"")),"")</f>
        <v/>
      </c>
      <c r="S7" s="84" t="str">
        <f>IFERROR(IF(A7="H","",IF(I7&gt;1,INDEX(Tables!W:W,MATCH(_xlfn.CONCAT(B7,R7),Tables!V:V,0)),"")),"")</f>
        <v/>
      </c>
    </row>
    <row r="8" spans="1:19">
      <c r="A8" s="77" t="str">
        <f>IFERROR(INDEX(Review!AE:AE,MATCH(C8,Review!O:O,0)),"")</f>
        <v>s</v>
      </c>
      <c r="B8" s="80" t="str">
        <f>IFERROR(INDEX(Review!Q:Q,MATCH(C8,Review!O:O,0)),"")</f>
        <v>LAMIG</v>
      </c>
      <c r="C8" s="26" t="s">
        <v>1875</v>
      </c>
      <c r="D8" s="80" t="str">
        <f>IFERROR(INDEX(Review!P:P,MATCH(C8,Review!O:O,0)),"")</f>
        <v>PRALINES &amp; CREAM</v>
      </c>
      <c r="E8" s="81">
        <f>IFERROR(INDEX(Review!AD:AD,MATCH(C8,Review!O:O,0)),"")</f>
        <v>200</v>
      </c>
      <c r="F8" s="80" t="str">
        <f t="shared" si="0"/>
        <v>7090</v>
      </c>
      <c r="G8" s="80" t="str">
        <f t="shared" si="1"/>
        <v>Stone</v>
      </c>
      <c r="H8" s="80" t="str">
        <f t="shared" si="2"/>
        <v>7090</v>
      </c>
      <c r="I8" s="78">
        <f>IFERROR(COUNTIFS('Supp Consol'!A:A,C8,'Supp Consol'!Y:Y,"Releasable"),"")</f>
        <v>1</v>
      </c>
      <c r="J8" s="79" t="str">
        <f>IFERROR(IF(A8="H","",INDEX('Supp Consol'!R:R,MATCH(_xlfn.CONCAT(C8,"1"),'Supp Consol'!AC:AC,0))),"")</f>
        <v>7090</v>
      </c>
      <c r="K8" s="82">
        <f>IFERROR(IF(A8="H","",INDEX('Supp Consol'!S:S,MATCH(_xlfn.CONCAT(C8,"1"),'Supp Consol'!AC:AC,0))),"")</f>
        <v>728</v>
      </c>
      <c r="L8" s="83">
        <f>IFERROR(IF(A8="H","",IF(INDEX('Supp Consol'!X:X,MATCH(_xlfn.CONCAT(C8,"1"),'Supp Consol'!AC:AC,0))="","",INDEX('Supp Consol'!X:X,MATCH(_xlfn.CONCAT(C8,"1"),'Supp Consol'!AC:AC,0)))),"")</f>
        <v>44620</v>
      </c>
      <c r="M8" s="79" t="str">
        <f>IFERROR(IF(A8="H","",IF(INDEX('Supp Consol'!F:F,MATCH(_xlfn.CONCAT(C8,"1"),'Supp Consol'!AC:AC,0))="","",INDEX('Supp Consol'!F:F,MATCH(_xlfn.CONCAT(C8,"1"),'Supp Consol'!AC:AC,0)))),"")</f>
        <v>Watervliet</v>
      </c>
      <c r="N8" s="79" t="str">
        <f>IFERROR(IF(A8="H","",INDEX(Tables!W:W,MATCH(_xlfn.CONCAT(B8,M8),Tables!V:V,0))),"")</f>
        <v>Stone</v>
      </c>
      <c r="O8" s="84" t="str">
        <f>IFERROR(IF(A8="H","",IF(I8&gt;1,INDEX('Supp Consol'!R:R,MATCH(_xlfn.CONCAT(C8,"2"),'Supp Consol'!AC:AC,0)),"")),"")</f>
        <v/>
      </c>
      <c r="P8" s="85" t="str">
        <f>IFERROR(IF(A8="H","",IF(I8&gt;1,INDEX('Supp Consol'!S:S,MATCH(_xlfn.CONCAT(C8,"2"),'Supp Consol'!AC:AC,0)),"")),"")</f>
        <v/>
      </c>
      <c r="Q8" s="86" t="str">
        <f>IFERROR(IF(A8="H","",IF(I8&gt;1,IF(INDEX('Supp Consol'!X:X,MATCH(_xlfn.CONCAT(C8,"2"),'Supp Consol'!AC:AC,0))="","",INDEX('Supp Consol'!X:X,MATCH(_xlfn.CONCAT(C8,"2"),'Supp Consol'!AC:AC,0))),"")),"")</f>
        <v/>
      </c>
      <c r="R8" s="84" t="str">
        <f>IFERROR(IF(A8="H","",IF(I8&gt;1,IF(INDEX('Supp Consol'!F:F,MATCH(_xlfn.CONCAT(C8,"2"),'Supp Consol'!AC:AC,0))="","",INDEX('Supp Consol'!F:F,MATCH(_xlfn.CONCAT(C8,"2"),'Supp Consol'!AC:AC,0))),"")),"")</f>
        <v/>
      </c>
      <c r="S8" s="84" t="str">
        <f>IFERROR(IF(A8="H","",IF(I8&gt;1,INDEX(Tables!W:W,MATCH(_xlfn.CONCAT(B8,R8),Tables!V:V,0)),"")),"")</f>
        <v/>
      </c>
    </row>
    <row r="9" spans="1:19">
      <c r="A9" s="77" t="str">
        <f>IFERROR(INDEX(Review!AE:AE,MATCH(C9,Review!O:O,0)),"")</f>
        <v>s</v>
      </c>
      <c r="B9" s="80" t="str">
        <f>IFERROR(INDEX(Review!Q:Q,MATCH(C9,Review!O:O,0)),"")</f>
        <v>ONYX</v>
      </c>
      <c r="C9" s="26" t="s">
        <v>2561</v>
      </c>
      <c r="D9" s="80" t="str">
        <f>IFERROR(INDEX(Review!P:P,MATCH(C9,Review!O:O,0)),"")</f>
        <v>JETT BLACK</v>
      </c>
      <c r="E9" s="81">
        <f>IFERROR(INDEX(Review!AD:AD,MATCH(C9,Review!O:O,0)),"")</f>
        <v>92</v>
      </c>
      <c r="F9" s="80" t="str">
        <f t="shared" si="0"/>
        <v>7068</v>
      </c>
      <c r="G9" s="80" t="str">
        <f t="shared" si="1"/>
        <v>Onyx</v>
      </c>
      <c r="H9" s="80" t="str">
        <f t="shared" si="2"/>
        <v>7068</v>
      </c>
      <c r="I9" s="78">
        <f>IFERROR(COUNTIFS('Supp Consol'!A:A,C9,'Supp Consol'!Y:Y,"Releasable"),"")</f>
        <v>2</v>
      </c>
      <c r="J9" s="79" t="str">
        <f>IFERROR(IF(A9="H","",INDEX('Supp Consol'!R:R,MATCH(_xlfn.CONCAT(C9,"1"),'Supp Consol'!AC:AC,0))),"")</f>
        <v>7068</v>
      </c>
      <c r="K9" s="82">
        <f>IFERROR(IF(A9="H","",INDEX('Supp Consol'!S:S,MATCH(_xlfn.CONCAT(C9,"1"),'Supp Consol'!AC:AC,0))),"")</f>
        <v>449</v>
      </c>
      <c r="L9" s="83">
        <f>IFERROR(IF(A9="H","",IF(INDEX('Supp Consol'!X:X,MATCH(_xlfn.CONCAT(C9,"1"),'Supp Consol'!AC:AC,0))="","",INDEX('Supp Consol'!X:X,MATCH(_xlfn.CONCAT(C9,"1"),'Supp Consol'!AC:AC,0)))),"")</f>
        <v>44925</v>
      </c>
      <c r="M9" s="79" t="str">
        <f>IFERROR(IF(A9="H","",IF(INDEX('Supp Consol'!F:F,MATCH(_xlfn.CONCAT(C9,"1"),'Supp Consol'!AC:AC,0))="","",INDEX('Supp Consol'!F:F,MATCH(_xlfn.CONCAT(C9,"1"),'Supp Consol'!AC:AC,0)))),"")</f>
        <v/>
      </c>
      <c r="N9" s="79" t="str">
        <f>IFERROR(IF(A9="H","",INDEX(Tables!W:W,MATCH(_xlfn.CONCAT(B9,M9),Tables!V:V,0))),"")</f>
        <v>Onyx</v>
      </c>
      <c r="O9" s="84" t="str">
        <f>IFERROR(IF(A9="H","",IF(I9&gt;1,INDEX('Supp Consol'!R:R,MATCH(_xlfn.CONCAT(C9,"2"),'Supp Consol'!AC:AC,0)),"")),"")</f>
        <v>7124</v>
      </c>
      <c r="P9" s="85">
        <f>IFERROR(IF(A9="H","",IF(I9&gt;1,INDEX('Supp Consol'!S:S,MATCH(_xlfn.CONCAT(C9,"2"),'Supp Consol'!AC:AC,0)),"")),"")</f>
        <v>1930</v>
      </c>
      <c r="Q9" s="86">
        <f>IFERROR(IF(A9="H","",IF(I9&gt;1,IF(INDEX('Supp Consol'!X:X,MATCH(_xlfn.CONCAT(C9,"2"),'Supp Consol'!AC:AC,0))="","",INDEX('Supp Consol'!X:X,MATCH(_xlfn.CONCAT(C9,"2"),'Supp Consol'!AC:AC,0))),"")),"")</f>
        <v>44996</v>
      </c>
      <c r="R9" s="84" t="str">
        <f>IFERROR(IF(A9="H","",IF(I9&gt;1,IF(INDEX('Supp Consol'!F:F,MATCH(_xlfn.CONCAT(C9,"2"),'Supp Consol'!AC:AC,0))="","",INDEX('Supp Consol'!F:F,MATCH(_xlfn.CONCAT(C9,"2"),'Supp Consol'!AC:AC,0))),"")),"")</f>
        <v/>
      </c>
      <c r="S9" s="84" t="str">
        <f>IFERROR(IF(A9="H","",IF(I9&gt;1,INDEX(Tables!W:W,MATCH(_xlfn.CONCAT(B9,R9),Tables!V:V,0)),"")),"")</f>
        <v>Onyx</v>
      </c>
    </row>
    <row r="10" spans="1:19">
      <c r="A10" s="77" t="str">
        <f>IFERROR(INDEX(Review!AE:AE,MATCH(C10,Review!O:O,0)),"")</f>
        <v>s</v>
      </c>
      <c r="B10" s="80" t="str">
        <f>IFERROR(INDEX(Review!Q:Q,MATCH(C10,Review!O:O,0)),"")</f>
        <v>TECHN</v>
      </c>
      <c r="C10" s="26" t="s">
        <v>793</v>
      </c>
      <c r="D10" s="80" t="str">
        <f>IFERROR(INDEX(Review!P:P,MATCH(C10,Review!O:O,0)),"")</f>
        <v>FIREPLI 125#</v>
      </c>
      <c r="E10" s="81">
        <f>IFERROR(INDEX(Review!AD:AD,MATCH(C10,Review!O:O,0)),"")</f>
        <v>1944</v>
      </c>
      <c r="F10" s="80" t="str">
        <f t="shared" si="0"/>
        <v>7053</v>
      </c>
      <c r="G10" s="80" t="str">
        <f t="shared" si="1"/>
        <v>Drummondville</v>
      </c>
      <c r="H10" s="80" t="str">
        <f t="shared" si="2"/>
        <v>7053</v>
      </c>
      <c r="I10" s="78">
        <f>IFERROR(COUNTIFS('Supp Consol'!A:A,C10,'Supp Consol'!Y:Y,"Releasable"),"")</f>
        <v>1</v>
      </c>
      <c r="J10" s="79" t="str">
        <f>IFERROR(IF(A10="H","",INDEX('Supp Consol'!R:R,MATCH(_xlfn.CONCAT(C10,"1"),'Supp Consol'!AC:AC,0))),"")</f>
        <v>7053</v>
      </c>
      <c r="K10" s="82">
        <f>IFERROR(IF(A10="H","",INDEX('Supp Consol'!S:S,MATCH(_xlfn.CONCAT(C10,"1"),'Supp Consol'!AC:AC,0))),"")</f>
        <v>1944</v>
      </c>
      <c r="L10" s="83">
        <f>IFERROR(IF(A10="H","",IF(INDEX('Supp Consol'!X:X,MATCH(_xlfn.CONCAT(C10,"1"),'Supp Consol'!AC:AC,0))="","",INDEX('Supp Consol'!X:X,MATCH(_xlfn.CONCAT(C10,"1"),'Supp Consol'!AC:AC,0)))),"")</f>
        <v>44916</v>
      </c>
      <c r="M10" s="79" t="str">
        <f>IFERROR(IF(A10="H","",IF(INDEX('Supp Consol'!F:F,MATCH(_xlfn.CONCAT(C10,"1"),'Supp Consol'!AC:AC,0))="","",INDEX('Supp Consol'!F:F,MATCH(_xlfn.CONCAT(C10,"1"),'Supp Consol'!AC:AC,0)))),"")</f>
        <v>WM Standard</v>
      </c>
      <c r="N10" s="79" t="str">
        <f>IFERROR(IF(A10="H","",INDEX(Tables!W:W,MATCH(_xlfn.CONCAT(B10,M10),Tables!V:V,0))),"")</f>
        <v>Drummondville</v>
      </c>
      <c r="O10" s="84" t="str">
        <f>IFERROR(IF(A10="H","",IF(I10&gt;1,INDEX('Supp Consol'!R:R,MATCH(_xlfn.CONCAT(C10,"2"),'Supp Consol'!AC:AC,0)),"")),"")</f>
        <v/>
      </c>
      <c r="P10" s="85" t="str">
        <f>IFERROR(IF(A10="H","",IF(I10&gt;1,INDEX('Supp Consol'!S:S,MATCH(_xlfn.CONCAT(C10,"2"),'Supp Consol'!AC:AC,0)),"")),"")</f>
        <v/>
      </c>
      <c r="Q10" s="86" t="str">
        <f>IFERROR(IF(A10="H","",IF(I10&gt;1,IF(INDEX('Supp Consol'!X:X,MATCH(_xlfn.CONCAT(C10,"2"),'Supp Consol'!AC:AC,0))="","",INDEX('Supp Consol'!X:X,MATCH(_xlfn.CONCAT(C10,"2"),'Supp Consol'!AC:AC,0))),"")),"")</f>
        <v/>
      </c>
      <c r="R10" s="84" t="str">
        <f>IFERROR(IF(A10="H","",IF(I10&gt;1,IF(INDEX('Supp Consol'!F:F,MATCH(_xlfn.CONCAT(C10,"2"),'Supp Consol'!AC:AC,0))="","",INDEX('Supp Consol'!F:F,MATCH(_xlfn.CONCAT(C10,"2"),'Supp Consol'!AC:AC,0))),"")),"")</f>
        <v/>
      </c>
      <c r="S10" s="84" t="str">
        <f>IFERROR(IF(A10="H","",IF(I10&gt;1,INDEX(Tables!W:W,MATCH(_xlfn.CONCAT(B10,R10),Tables!V:V,0)),"")),"")</f>
        <v/>
      </c>
    </row>
    <row r="11" spans="1:19">
      <c r="A11" s="77" t="str">
        <f>IFERROR(INDEX(Review!AE:AE,MATCH(C11,Review!O:O,0)),"")</f>
        <v>s</v>
      </c>
      <c r="B11" s="80" t="str">
        <f>IFERROR(INDEX(Review!Q:Q,MATCH(C11,Review!O:O,0)),"")</f>
        <v>TECHN</v>
      </c>
      <c r="C11" s="26" t="s">
        <v>1532</v>
      </c>
      <c r="D11" s="80" t="str">
        <f>IFERROR(INDEX(Review!P:P,MATCH(C11,Review!O:O,0)),"")</f>
        <v>OLYMPIC WHITE</v>
      </c>
      <c r="E11" s="81">
        <f>IFERROR(INDEX(Review!AD:AD,MATCH(C11,Review!O:O,0)),"")</f>
        <v>200</v>
      </c>
      <c r="F11" s="80" t="str">
        <f t="shared" si="0"/>
        <v>7151</v>
      </c>
      <c r="G11" s="80" t="str">
        <f t="shared" si="1"/>
        <v>Drummondville</v>
      </c>
      <c r="H11" s="80" t="str">
        <f t="shared" si="2"/>
        <v>7151</v>
      </c>
      <c r="I11" s="78">
        <f>IFERROR(COUNTIFS('Supp Consol'!A:A,C11,'Supp Consol'!Y:Y,"Releasable"),"")</f>
        <v>1</v>
      </c>
      <c r="J11" s="79" t="str">
        <f>IFERROR(IF(A11="H","",INDEX('Supp Consol'!R:R,MATCH(_xlfn.CONCAT(C11,"1"),'Supp Consol'!AC:AC,0))),"")</f>
        <v>7151</v>
      </c>
      <c r="K11" s="82">
        <f>IFERROR(IF(A11="H","",INDEX('Supp Consol'!S:S,MATCH(_xlfn.CONCAT(C11,"1"),'Supp Consol'!AC:AC,0))),"")</f>
        <v>9557</v>
      </c>
      <c r="L11" s="83">
        <f>IFERROR(IF(A11="H","",IF(INDEX('Supp Consol'!X:X,MATCH(_xlfn.CONCAT(C11,"1"),'Supp Consol'!AC:AC,0))="","",INDEX('Supp Consol'!X:X,MATCH(_xlfn.CONCAT(C11,"1"),'Supp Consol'!AC:AC,0)))),"")</f>
        <v>45052</v>
      </c>
      <c r="M11" s="79" t="str">
        <f>IFERROR(IF(A11="H","",IF(INDEX('Supp Consol'!F:F,MATCH(_xlfn.CONCAT(C11,"1"),'Supp Consol'!AC:AC,0))="","",INDEX('Supp Consol'!F:F,MATCH(_xlfn.CONCAT(C11,"1"),'Supp Consol'!AC:AC,0)))),"")</f>
        <v>WM Standard</v>
      </c>
      <c r="N11" s="79" t="str">
        <f>IFERROR(IF(A11="H","",INDEX(Tables!W:W,MATCH(_xlfn.CONCAT(B11,M11),Tables!V:V,0))),"")</f>
        <v>Drummondville</v>
      </c>
      <c r="O11" s="84" t="str">
        <f>IFERROR(IF(A11="H","",IF(I11&gt;1,INDEX('Supp Consol'!R:R,MATCH(_xlfn.CONCAT(C11,"2"),'Supp Consol'!AC:AC,0)),"")),"")</f>
        <v/>
      </c>
      <c r="P11" s="85" t="str">
        <f>IFERROR(IF(A11="H","",IF(I11&gt;1,INDEX('Supp Consol'!S:S,MATCH(_xlfn.CONCAT(C11,"2"),'Supp Consol'!AC:AC,0)),"")),"")</f>
        <v/>
      </c>
      <c r="Q11" s="86" t="str">
        <f>IFERROR(IF(A11="H","",IF(I11&gt;1,IF(INDEX('Supp Consol'!X:X,MATCH(_xlfn.CONCAT(C11,"2"),'Supp Consol'!AC:AC,0))="","",INDEX('Supp Consol'!X:X,MATCH(_xlfn.CONCAT(C11,"2"),'Supp Consol'!AC:AC,0))),"")),"")</f>
        <v/>
      </c>
      <c r="R11" s="84" t="str">
        <f>IFERROR(IF(A11="H","",IF(I11&gt;1,IF(INDEX('Supp Consol'!F:F,MATCH(_xlfn.CONCAT(C11,"2"),'Supp Consol'!AC:AC,0))="","",INDEX('Supp Consol'!F:F,MATCH(_xlfn.CONCAT(C11,"2"),'Supp Consol'!AC:AC,0))),"")),"")</f>
        <v/>
      </c>
      <c r="S11" s="84" t="str">
        <f>IFERROR(IF(A11="H","",IF(I11&gt;1,INDEX(Tables!W:W,MATCH(_xlfn.CONCAT(B11,R11),Tables!V:V,0)),"")),"")</f>
        <v/>
      </c>
    </row>
    <row r="12" spans="1:19">
      <c r="A12" s="77" t="str">
        <f>IFERROR(INDEX(Review!AE:AE,MATCH(C12,Review!O:O,0)),"")</f>
        <v>s</v>
      </c>
      <c r="B12" s="80" t="str">
        <f>IFERROR(INDEX(Review!Q:Q,MATCH(C12,Review!O:O,0)),"")</f>
        <v>TOPPA</v>
      </c>
      <c r="C12" s="26" t="s">
        <v>2007</v>
      </c>
      <c r="D12" s="80" t="str">
        <f>IFERROR(INDEX(Review!P:P,MATCH(C12,Review!O:O,0)),"")</f>
        <v>ABSOLUTE ACAJOU</v>
      </c>
      <c r="E12" s="81">
        <f>IFERROR(INDEX(Review!AD:AD,MATCH(C12,Review!O:O,0)),"")</f>
        <v>1</v>
      </c>
      <c r="F12" s="80" t="str">
        <f t="shared" si="0"/>
        <v>7064</v>
      </c>
      <c r="G12" s="80" t="str">
        <f t="shared" si="1"/>
        <v>EDS</v>
      </c>
      <c r="H12" s="80" t="str">
        <f t="shared" si="2"/>
        <v>7064</v>
      </c>
      <c r="I12" s="78">
        <f>IFERROR(COUNTIFS('Supp Consol'!A:A,C12,'Supp Consol'!Y:Y,"Releasable"),"")</f>
        <v>1</v>
      </c>
      <c r="J12" s="79" t="str">
        <f>IFERROR(IF(A12="H","",INDEX('Supp Consol'!R:R,MATCH(_xlfn.CONCAT(C12,"1"),'Supp Consol'!AC:AC,0))),"")</f>
        <v>7064</v>
      </c>
      <c r="K12" s="82">
        <f>IFERROR(IF(A12="H","",INDEX('Supp Consol'!S:S,MATCH(_xlfn.CONCAT(C12,"1"),'Supp Consol'!AC:AC,0))),"")</f>
        <v>10637</v>
      </c>
      <c r="L12" s="83">
        <f>IFERROR(IF(A12="H","",IF(INDEX('Supp Consol'!X:X,MATCH(_xlfn.CONCAT(C12,"1"),'Supp Consol'!AC:AC,0))="","",INDEX('Supp Consol'!X:X,MATCH(_xlfn.CONCAT(C12,"1"),'Supp Consol'!AC:AC,0)))),"")</f>
        <v>44992</v>
      </c>
      <c r="M12" s="79" t="str">
        <f>IFERROR(IF(A12="H","",IF(INDEX('Supp Consol'!F:F,MATCH(_xlfn.CONCAT(C12,"1"),'Supp Consol'!AC:AC,0))="","",INDEX('Supp Consol'!F:F,MATCH(_xlfn.CONCAT(C12,"1"),'Supp Consol'!AC:AC,0)))),"")</f>
        <v>New Holland</v>
      </c>
      <c r="N12" s="79" t="str">
        <f>IFERROR(IF(A12="H","",INDEX(Tables!W:W,MATCH(_xlfn.CONCAT(B12,M12),Tables!V:V,0))),"")</f>
        <v>EDS</v>
      </c>
      <c r="O12" s="84" t="str">
        <f>IFERROR(IF(A12="H","",IF(I12&gt;1,INDEX('Supp Consol'!R:R,MATCH(_xlfn.CONCAT(C12,"2"),'Supp Consol'!AC:AC,0)),"")),"")</f>
        <v/>
      </c>
      <c r="P12" s="85" t="str">
        <f>IFERROR(IF(A12="H","",IF(I12&gt;1,INDEX('Supp Consol'!S:S,MATCH(_xlfn.CONCAT(C12,"2"),'Supp Consol'!AC:AC,0)),"")),"")</f>
        <v/>
      </c>
      <c r="Q12" s="86" t="str">
        <f>IFERROR(IF(A12="H","",IF(I12&gt;1,IF(INDEX('Supp Consol'!X:X,MATCH(_xlfn.CONCAT(C12,"2"),'Supp Consol'!AC:AC,0))="","",INDEX('Supp Consol'!X:X,MATCH(_xlfn.CONCAT(C12,"2"),'Supp Consol'!AC:AC,0))),"")),"")</f>
        <v/>
      </c>
      <c r="R12" s="84" t="str">
        <f>IFERROR(IF(A12="H","",IF(I12&gt;1,IF(INDEX('Supp Consol'!F:F,MATCH(_xlfn.CONCAT(C12,"2"),'Supp Consol'!AC:AC,0))="","",INDEX('Supp Consol'!F:F,MATCH(_xlfn.CONCAT(C12,"2"),'Supp Consol'!AC:AC,0))),"")),"")</f>
        <v/>
      </c>
      <c r="S12" s="84" t="str">
        <f>IFERROR(IF(A12="H","",IF(I12&gt;1,INDEX(Tables!W:W,MATCH(_xlfn.CONCAT(B12,R12),Tables!V:V,0)),"")),"")</f>
        <v/>
      </c>
    </row>
    <row r="13" spans="1:19">
      <c r="A13" s="77" t="str">
        <f>IFERROR(INDEX(Review!AE:AE,MATCH(C13,Review!O:O,0)),"")</f>
        <v>s</v>
      </c>
      <c r="B13" s="80" t="str">
        <f>IFERROR(INDEX(Review!Q:Q,MATCH(C13,Review!O:O,0)),"")</f>
        <v>TOPPA</v>
      </c>
      <c r="C13" s="26" t="s">
        <v>2856</v>
      </c>
      <c r="D13" s="80" t="str">
        <f>IFERROR(INDEX(Review!P:P,MATCH(C13,Review!O:O,0)),"")</f>
        <v>VISION VAVA</v>
      </c>
      <c r="E13" s="81">
        <f>IFERROR(INDEX(Review!AD:AD,MATCH(C13,Review!O:O,0)),"")</f>
        <v>1</v>
      </c>
      <c r="F13" s="80" t="str">
        <f t="shared" si="0"/>
        <v>7065</v>
      </c>
      <c r="G13" s="80" t="str">
        <f t="shared" si="1"/>
        <v>McDonough</v>
      </c>
      <c r="H13" s="80" t="str">
        <f t="shared" si="2"/>
        <v>7065</v>
      </c>
      <c r="I13" s="78">
        <f>IFERROR(COUNTIFS('Supp Consol'!A:A,C13,'Supp Consol'!Y:Y,"Releasable"),"")</f>
        <v>1</v>
      </c>
      <c r="J13" s="79" t="str">
        <f>IFERROR(IF(A13="H","",INDEX('Supp Consol'!R:R,MATCH(_xlfn.CONCAT(C13,"1"),'Supp Consol'!AC:AC,0))),"")</f>
        <v>7065</v>
      </c>
      <c r="K13" s="82">
        <f>IFERROR(IF(A13="H","",INDEX('Supp Consol'!S:S,MATCH(_xlfn.CONCAT(C13,"1"),'Supp Consol'!AC:AC,0))),"")</f>
        <v>1464</v>
      </c>
      <c r="L13" s="83">
        <f>IFERROR(IF(A13="H","",IF(INDEX('Supp Consol'!X:X,MATCH(_xlfn.CONCAT(C13,"1"),'Supp Consol'!AC:AC,0))="","",INDEX('Supp Consol'!X:X,MATCH(_xlfn.CONCAT(C13,"1"),'Supp Consol'!AC:AC,0)))),"")</f>
        <v>44962</v>
      </c>
      <c r="M13" s="79" t="str">
        <f>IFERROR(IF(A13="H","",IF(INDEX('Supp Consol'!F:F,MATCH(_xlfn.CONCAT(C13,"1"),'Supp Consol'!AC:AC,0))="","",INDEX('Supp Consol'!F:F,MATCH(_xlfn.CONCAT(C13,"1"),'Supp Consol'!AC:AC,0)))),"")</f>
        <v>McDonough</v>
      </c>
      <c r="N13" s="79" t="str">
        <f>IFERROR(IF(A13="H","",INDEX(Tables!W:W,MATCH(_xlfn.CONCAT(B13,M13),Tables!V:V,0))),"")</f>
        <v>McDonough</v>
      </c>
      <c r="O13" s="84" t="str">
        <f>IFERROR(IF(A13="H","",IF(I13&gt;1,INDEX('Supp Consol'!R:R,MATCH(_xlfn.CONCAT(C13,"2"),'Supp Consol'!AC:AC,0)),"")),"")</f>
        <v/>
      </c>
      <c r="P13" s="85" t="str">
        <f>IFERROR(IF(A13="H","",IF(I13&gt;1,INDEX('Supp Consol'!S:S,MATCH(_xlfn.CONCAT(C13,"2"),'Supp Consol'!AC:AC,0)),"")),"")</f>
        <v/>
      </c>
      <c r="Q13" s="86" t="str">
        <f>IFERROR(IF(A13="H","",IF(I13&gt;1,IF(INDEX('Supp Consol'!X:X,MATCH(_xlfn.CONCAT(C13,"2"),'Supp Consol'!AC:AC,0))="","",INDEX('Supp Consol'!X:X,MATCH(_xlfn.CONCAT(C13,"2"),'Supp Consol'!AC:AC,0))),"")),"")</f>
        <v/>
      </c>
      <c r="R13" s="84" t="str">
        <f>IFERROR(IF(A13="H","",IF(I13&gt;1,IF(INDEX('Supp Consol'!F:F,MATCH(_xlfn.CONCAT(C13,"2"),'Supp Consol'!AC:AC,0))="","",INDEX('Supp Consol'!F:F,MATCH(_xlfn.CONCAT(C13,"2"),'Supp Consol'!AC:AC,0))),"")),"")</f>
        <v/>
      </c>
      <c r="S13" s="84" t="str">
        <f>IFERROR(IF(A13="H","",IF(I13&gt;1,INDEX(Tables!W:W,MATCH(_xlfn.CONCAT(B13,R13),Tables!V:V,0)),"")),"")</f>
        <v/>
      </c>
    </row>
    <row r="14" spans="1:19">
      <c r="A14" s="77" t="str">
        <f>IFERROR(INDEX(Review!AE:AE,MATCH(C14,Review!O:O,0)),"")</f>
        <v>s</v>
      </c>
      <c r="B14" s="80" t="str">
        <f>IFERROR(INDEX(Review!Q:Q,MATCH(C14,Review!O:O,0)),"")</f>
        <v>TOPPA</v>
      </c>
      <c r="C14" s="26" t="s">
        <v>3091</v>
      </c>
      <c r="D14" s="80" t="str">
        <f>IFERROR(INDEX(Review!P:P,MATCH(C14,Review!O:O,0)),"")</f>
        <v>STRAIGHTAWAY OAK 48"</v>
      </c>
      <c r="E14" s="81">
        <f>IFERROR(INDEX(Review!AD:AD,MATCH(C14,Review!O:O,0)),"")</f>
        <v>1</v>
      </c>
      <c r="F14" s="80" t="str">
        <f t="shared" si="0"/>
        <v>7089</v>
      </c>
      <c r="G14" s="80" t="str">
        <f t="shared" si="1"/>
        <v>Morrow</v>
      </c>
      <c r="H14" s="80" t="str">
        <f t="shared" si="2"/>
        <v>7089</v>
      </c>
      <c r="I14" s="78">
        <f>IFERROR(COUNTIFS('Supp Consol'!A:A,C14,'Supp Consol'!Y:Y,"Releasable"),"")</f>
        <v>1</v>
      </c>
      <c r="J14" s="79" t="str">
        <f>IFERROR(IF(A14="H","",INDEX('Supp Consol'!R:R,MATCH(_xlfn.CONCAT(C14,"1"),'Supp Consol'!AC:AC,0))),"")</f>
        <v>7089</v>
      </c>
      <c r="K14" s="82">
        <f>IFERROR(IF(A14="H","",INDEX('Supp Consol'!S:S,MATCH(_xlfn.CONCAT(C14,"1"),'Supp Consol'!AC:AC,0))),"")</f>
        <v>6983</v>
      </c>
      <c r="L14" s="83">
        <f>IFERROR(IF(A14="H","",IF(INDEX('Supp Consol'!X:X,MATCH(_xlfn.CONCAT(C14,"1"),'Supp Consol'!AC:AC,0))="","",INDEX('Supp Consol'!X:X,MATCH(_xlfn.CONCAT(C14,"1"),'Supp Consol'!AC:AC,0)))),"")</f>
        <v>45031</v>
      </c>
      <c r="M14" s="79" t="str">
        <f>IFERROR(IF(A14="H","",IF(INDEX('Supp Consol'!F:F,MATCH(_xlfn.CONCAT(C14,"1"),'Supp Consol'!AC:AC,0))="","",INDEX('Supp Consol'!F:F,MATCH(_xlfn.CONCAT(C14,"1"),'Supp Consol'!AC:AC,0)))),"")</f>
        <v>Morrow</v>
      </c>
      <c r="N14" s="79" t="str">
        <f>IFERROR(IF(A14="H","",INDEX(Tables!W:W,MATCH(_xlfn.CONCAT(B14,M14),Tables!V:V,0))),"")</f>
        <v>Morrow</v>
      </c>
      <c r="O14" s="84" t="str">
        <f>IFERROR(IF(A14="H","",IF(I14&gt;1,INDEX('Supp Consol'!R:R,MATCH(_xlfn.CONCAT(C14,"2"),'Supp Consol'!AC:AC,0)),"")),"")</f>
        <v/>
      </c>
      <c r="P14" s="85" t="str">
        <f>IFERROR(IF(A14="H","",IF(I14&gt;1,INDEX('Supp Consol'!S:S,MATCH(_xlfn.CONCAT(C14,"2"),'Supp Consol'!AC:AC,0)),"")),"")</f>
        <v/>
      </c>
      <c r="Q14" s="86" t="str">
        <f>IFERROR(IF(A14="H","",IF(I14&gt;1,IF(INDEX('Supp Consol'!X:X,MATCH(_xlfn.CONCAT(C14,"2"),'Supp Consol'!AC:AC,0))="","",INDEX('Supp Consol'!X:X,MATCH(_xlfn.CONCAT(C14,"2"),'Supp Consol'!AC:AC,0))),"")),"")</f>
        <v/>
      </c>
      <c r="R14" s="84" t="str">
        <f>IFERROR(IF(A14="H","",IF(I14&gt;1,IF(INDEX('Supp Consol'!F:F,MATCH(_xlfn.CONCAT(C14,"2"),'Supp Consol'!AC:AC,0))="","",INDEX('Supp Consol'!F:F,MATCH(_xlfn.CONCAT(C14,"2"),'Supp Consol'!AC:AC,0))),"")),"")</f>
        <v/>
      </c>
      <c r="S14" s="84" t="str">
        <f>IFERROR(IF(A14="H","",IF(I14&gt;1,INDEX(Tables!W:W,MATCH(_xlfn.CONCAT(B14,R14),Tables!V:V,0)),"")),"")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27" priority="4">
      <formula>AND($C1&lt;&gt;"",$H1="")</formula>
    </cfRule>
  </conditionalFormatting>
  <conditionalFormatting sqref="B1:B1048576">
    <cfRule type="containsText" dxfId="1026" priority="1" operator="containsText" text="panol">
      <formula>NOT(ISERROR(SEARCH("panol",B1)))</formula>
    </cfRule>
    <cfRule type="expression" dxfId="1025" priority="3">
      <formula>AND($C1&lt;&gt;"",$B1=0)</formula>
    </cfRule>
  </conditionalFormatting>
  <conditionalFormatting sqref="G1:G1048576">
    <cfRule type="expression" dxfId="1024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3510</v>
      </c>
      <c r="C1" s="192" t="s">
        <v>6382</v>
      </c>
      <c r="D1" s="210" t="s">
        <v>6381</v>
      </c>
      <c r="E1" s="216" t="s">
        <v>6379</v>
      </c>
      <c r="F1" s="207" t="s">
        <v>3534</v>
      </c>
      <c r="H1" s="211">
        <f ca="1">TODAY()</f>
        <v>44922</v>
      </c>
      <c r="I1" s="190"/>
      <c r="J1" s="190"/>
    </row>
    <row r="2" spans="1:10">
      <c r="A2" s="209" t="str" cm="1">
        <f t="array" ref="A2:A3">_xlfn.UNIQUE(_xlfn._xlws.FILTER(Result!C:C,(Result!C:C&lt;&gt;"")=(Result!H:H="HUN"),""))</f>
        <v>110S3070-6200</v>
      </c>
      <c r="B2" s="209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9">
        <v>0</v>
      </c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1023" priority="4">
      <formula>$A1&lt;&gt;""</formula>
    </cfRule>
  </conditionalFormatting>
  <conditionalFormatting sqref="A1:A1048576">
    <cfRule type="cellIs" dxfId="1022" priority="3" operator="equal">
      <formula>0</formula>
    </cfRule>
  </conditionalFormatting>
  <conditionalFormatting sqref="D1:D1048576">
    <cfRule type="expression" dxfId="1021" priority="2">
      <formula>AND($A1&lt;&gt;"",$A1&lt;&gt;0,$D1="")</formula>
    </cfRule>
  </conditionalFormatting>
  <conditionalFormatting sqref="E1:E1048576">
    <cfRule type="expression" dxfId="1020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3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6391</v>
      </c>
      <c r="D1" s="222" t="s">
        <v>6393</v>
      </c>
      <c r="E1" s="207" t="s">
        <v>6388</v>
      </c>
      <c r="F1" s="192" t="s">
        <v>4690</v>
      </c>
      <c r="G1" s="207" t="s">
        <v>6386</v>
      </c>
      <c r="H1" s="207" t="s">
        <v>6385</v>
      </c>
      <c r="I1" s="207" t="s">
        <v>6387</v>
      </c>
      <c r="J1" s="207" t="s">
        <v>6554</v>
      </c>
      <c r="K1" s="207" t="s">
        <v>6549</v>
      </c>
      <c r="L1" s="192" t="s">
        <v>6392</v>
      </c>
      <c r="M1" s="213" t="s">
        <v>3510</v>
      </c>
      <c r="N1" s="213" t="s">
        <v>6552</v>
      </c>
      <c r="O1" s="213" t="s">
        <v>6553</v>
      </c>
      <c r="P1" s="207" t="s">
        <v>6555</v>
      </c>
      <c r="Q1" s="207" t="s">
        <v>6389</v>
      </c>
      <c r="R1" s="207" t="s">
        <v>6390</v>
      </c>
      <c r="S1" s="207" t="s">
        <v>0</v>
      </c>
      <c r="T1" s="207" t="s">
        <v>5880</v>
      </c>
      <c r="U1" s="207" t="s">
        <v>5524</v>
      </c>
      <c r="V1" s="207" t="s">
        <v>6384</v>
      </c>
      <c r="W1" s="207" t="s">
        <v>6207</v>
      </c>
      <c r="X1" s="207" t="s">
        <v>6548</v>
      </c>
    </row>
    <row r="2" spans="1:26">
      <c r="A2" s="26" t="s">
        <v>5889</v>
      </c>
      <c r="B2" s="27" t="s">
        <v>1007</v>
      </c>
      <c r="C2" s="139" t="str">
        <f>IFERROR(ABS(F2-INDEX(#REF!,MATCH(X2,#REF!,0))),"")</f>
        <v/>
      </c>
      <c r="D2" s="223">
        <v>44917</v>
      </c>
      <c r="E2" s="39" t="s">
        <v>5685</v>
      </c>
      <c r="F2" s="139">
        <v>1000</v>
      </c>
      <c r="G2" s="39" t="s">
        <v>6383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4" t="s">
        <v>6547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5889</v>
      </c>
      <c r="B3" s="27" t="s">
        <v>1115</v>
      </c>
      <c r="C3" s="139" t="str">
        <f>IFERROR(ABS(F3-INDEX(#REF!,MATCH(X3,#REF!,0))),"")</f>
        <v/>
      </c>
      <c r="D3" s="223">
        <v>44917</v>
      </c>
      <c r="E3" s="39" t="s">
        <v>5685</v>
      </c>
      <c r="F3" s="139">
        <v>200</v>
      </c>
      <c r="G3" s="39" t="s">
        <v>6383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4" t="s">
        <v>6547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5889</v>
      </c>
      <c r="B4" s="27" t="s">
        <v>2000</v>
      </c>
      <c r="C4" s="139" t="str">
        <f>IFERROR(ABS(F4-INDEX(#REF!,MATCH(X4,#REF!,0))),"")</f>
        <v/>
      </c>
      <c r="D4" s="223">
        <v>44917</v>
      </c>
      <c r="E4" s="39" t="s">
        <v>5685</v>
      </c>
      <c r="F4" s="139">
        <v>300</v>
      </c>
      <c r="G4" s="39" t="s">
        <v>6383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4" t="s">
        <v>6547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5889</v>
      </c>
      <c r="B5" s="27" t="s">
        <v>2178</v>
      </c>
      <c r="C5" s="139" t="str">
        <f>IFERROR(ABS(F5-INDEX(#REF!,MATCH(X5,#REF!,0))),"")</f>
        <v/>
      </c>
      <c r="D5" s="223">
        <v>44917</v>
      </c>
      <c r="E5" s="39" t="s">
        <v>5685</v>
      </c>
      <c r="F5" s="139">
        <v>495</v>
      </c>
      <c r="G5" s="39" t="s">
        <v>6383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4" t="s">
        <v>6547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5889</v>
      </c>
      <c r="B6" s="27" t="s">
        <v>2702</v>
      </c>
      <c r="C6" s="139" t="str">
        <f>IFERROR(ABS(F6-INDEX(#REF!,MATCH(X6,#REF!,0))),"")</f>
        <v/>
      </c>
      <c r="D6" s="223">
        <v>44917</v>
      </c>
      <c r="E6" s="39" t="s">
        <v>5685</v>
      </c>
      <c r="F6" s="139">
        <v>192</v>
      </c>
      <c r="G6" s="39" t="s">
        <v>6383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4" t="s">
        <v>6547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5889</v>
      </c>
      <c r="B7" s="27" t="s">
        <v>3198</v>
      </c>
      <c r="C7" s="139" t="str">
        <f>IFERROR(ABS(F7-INDEX(#REF!,MATCH(X7,#REF!,0))),"")</f>
        <v/>
      </c>
      <c r="D7" s="223">
        <v>44917</v>
      </c>
      <c r="E7" s="39" t="s">
        <v>5685</v>
      </c>
      <c r="F7" s="139">
        <v>111</v>
      </c>
      <c r="G7" s="39" t="s">
        <v>6383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4" t="s">
        <v>6547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6072</v>
      </c>
      <c r="B8" s="27" t="s">
        <v>1473</v>
      </c>
      <c r="C8" s="139" t="str">
        <f>IFERROR(ABS(F8-INDEX(#REF!,MATCH(X8,#REF!,0))),"")</f>
        <v/>
      </c>
      <c r="D8" s="223">
        <v>44916</v>
      </c>
      <c r="E8" s="39" t="s">
        <v>5685</v>
      </c>
      <c r="F8" s="139">
        <v>2405</v>
      </c>
      <c r="G8" s="39" t="s">
        <v>6383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6545</v>
      </c>
      <c r="T8" s="26" t="s">
        <v>6542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6072</v>
      </c>
      <c r="B9" s="27" t="s">
        <v>1475</v>
      </c>
      <c r="C9" s="139" t="str">
        <f>IFERROR(ABS(F9-INDEX(#REF!,MATCH(X9,#REF!,0))),"")</f>
        <v/>
      </c>
      <c r="D9" s="223">
        <v>44916</v>
      </c>
      <c r="E9" s="39" t="s">
        <v>5685</v>
      </c>
      <c r="F9" s="139">
        <v>1098</v>
      </c>
      <c r="G9" s="39" t="s">
        <v>6383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6545</v>
      </c>
      <c r="T9" s="26" t="s">
        <v>6542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6120</v>
      </c>
      <c r="B10" s="27" t="s">
        <v>2552</v>
      </c>
      <c r="C10" s="139" t="str">
        <f>IFERROR(ABS(F10-INDEX(#REF!,MATCH(X10,#REF!,0))),"")</f>
        <v/>
      </c>
      <c r="D10" s="223">
        <v>44916</v>
      </c>
      <c r="E10" s="39" t="s">
        <v>5685</v>
      </c>
      <c r="F10" s="139">
        <v>754</v>
      </c>
      <c r="G10" s="39" t="s">
        <v>6383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6545</v>
      </c>
      <c r="T10" s="26" t="s">
        <v>6542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6127</v>
      </c>
      <c r="B11" s="27" t="s">
        <v>2681</v>
      </c>
      <c r="C11" s="139" t="str">
        <f>IFERROR(ABS(F11-INDEX(#REF!,MATCH(X11,#REF!,0))),"")</f>
        <v/>
      </c>
      <c r="D11" s="223">
        <v>44916</v>
      </c>
      <c r="E11" s="39" t="s">
        <v>5685</v>
      </c>
      <c r="F11" s="139">
        <v>1400</v>
      </c>
      <c r="G11" s="39" t="s">
        <v>6383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6551</v>
      </c>
      <c r="R11" s="39" t="s">
        <v>3916</v>
      </c>
      <c r="S11" s="26" t="s">
        <v>6545</v>
      </c>
      <c r="T11" s="26" t="s">
        <v>6542</v>
      </c>
      <c r="V11" s="39" t="str">
        <f t="shared" si="0"/>
        <v>S</v>
      </c>
      <c r="W11" s="26" t="s">
        <v>6550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6137</v>
      </c>
      <c r="B12" s="27" t="s">
        <v>2833</v>
      </c>
      <c r="C12" s="139" t="str">
        <f>IFERROR(ABS(F12-INDEX(#REF!,MATCH(X12,#REF!,0))),"")</f>
        <v/>
      </c>
      <c r="D12" s="223">
        <v>44916</v>
      </c>
      <c r="E12" s="39" t="s">
        <v>5685</v>
      </c>
      <c r="F12" s="139">
        <v>440</v>
      </c>
      <c r="G12" s="39" t="s">
        <v>6383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6545</v>
      </c>
      <c r="T12" s="26" t="s">
        <v>6542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6137</v>
      </c>
      <c r="B13" s="27" t="s">
        <v>2835</v>
      </c>
      <c r="C13" s="139" t="str">
        <f>IFERROR(ABS(F13-INDEX(#REF!,MATCH(X13,#REF!,0))),"")</f>
        <v/>
      </c>
      <c r="D13" s="223">
        <v>44916</v>
      </c>
      <c r="E13" s="39" t="s">
        <v>5685</v>
      </c>
      <c r="F13" s="139">
        <v>748</v>
      </c>
      <c r="G13" s="39" t="s">
        <v>6383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6551</v>
      </c>
      <c r="R13" s="39" t="s">
        <v>3916</v>
      </c>
      <c r="S13" s="26" t="s">
        <v>6545</v>
      </c>
      <c r="T13" s="26" t="s">
        <v>6542</v>
      </c>
      <c r="V13" s="39" t="str">
        <f t="shared" si="0"/>
        <v>S</v>
      </c>
      <c r="W13" s="26" t="s">
        <v>6550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3">
        <v>44916</v>
      </c>
      <c r="E14" s="39" t="s">
        <v>5685</v>
      </c>
      <c r="F14" s="139">
        <v>500</v>
      </c>
      <c r="G14" s="39" t="s">
        <v>6383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6543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3">
        <v>44917</v>
      </c>
      <c r="E15" s="39" t="s">
        <v>5685</v>
      </c>
      <c r="F15" s="139">
        <v>9251</v>
      </c>
      <c r="G15" s="39" t="s">
        <v>6383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3">
        <v>44917</v>
      </c>
      <c r="E16" s="39" t="s">
        <v>5685</v>
      </c>
      <c r="F16" s="139">
        <v>9744</v>
      </c>
      <c r="G16" s="39" t="s">
        <v>6383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3">
        <v>44917</v>
      </c>
      <c r="E17" s="39" t="s">
        <v>5685</v>
      </c>
      <c r="F17" s="139">
        <v>1944</v>
      </c>
      <c r="G17" s="39" t="s">
        <v>6383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3">
        <v>44917</v>
      </c>
      <c r="E18" s="39" t="s">
        <v>5685</v>
      </c>
      <c r="F18" s="139">
        <v>10000</v>
      </c>
      <c r="G18" s="39" t="s">
        <v>6383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3">
        <v>44917</v>
      </c>
      <c r="E19" s="39" t="s">
        <v>5685</v>
      </c>
      <c r="F19" s="139">
        <v>9000</v>
      </c>
      <c r="G19" s="39" t="s">
        <v>6383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3">
        <v>44914</v>
      </c>
      <c r="E20" s="39" t="s">
        <v>5685</v>
      </c>
      <c r="F20" s="139">
        <v>1878</v>
      </c>
      <c r="G20" s="39" t="s">
        <v>6383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4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3">
        <v>44914</v>
      </c>
      <c r="E21" s="39" t="s">
        <v>5685</v>
      </c>
      <c r="F21" s="139">
        <v>4000</v>
      </c>
      <c r="G21" s="39" t="s">
        <v>6383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3">
        <v>44914</v>
      </c>
      <c r="E22" s="39" t="s">
        <v>5685</v>
      </c>
      <c r="F22" s="139">
        <v>8000</v>
      </c>
      <c r="G22" s="39" t="s">
        <v>6383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3">
        <v>44917</v>
      </c>
      <c r="E23" s="39" t="s">
        <v>5685</v>
      </c>
      <c r="F23" s="139">
        <v>522</v>
      </c>
      <c r="G23" s="39" t="s">
        <v>6383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3">
        <v>44917</v>
      </c>
      <c r="E24" s="39" t="s">
        <v>5685</v>
      </c>
      <c r="F24" s="139">
        <v>941</v>
      </c>
      <c r="G24" s="39" t="s">
        <v>6383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3">
        <v>44917</v>
      </c>
      <c r="E25" s="39" t="s">
        <v>5685</v>
      </c>
      <c r="F25" s="139">
        <v>2798</v>
      </c>
      <c r="G25" s="39" t="s">
        <v>6383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3">
        <v>44917</v>
      </c>
      <c r="E26" s="39" t="s">
        <v>5685</v>
      </c>
      <c r="F26" s="139">
        <v>5482</v>
      </c>
      <c r="G26" s="39" t="s">
        <v>6383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3">
        <v>44917</v>
      </c>
      <c r="E27" s="39" t="s">
        <v>5685</v>
      </c>
      <c r="F27" s="139">
        <v>500</v>
      </c>
      <c r="G27" s="39" t="s">
        <v>6383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3">
        <v>44916</v>
      </c>
      <c r="E28" s="39" t="s">
        <v>5685</v>
      </c>
      <c r="F28" s="139">
        <v>500</v>
      </c>
      <c r="G28" s="39" t="s">
        <v>6383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3">
        <v>44916</v>
      </c>
      <c r="E29" s="39" t="s">
        <v>5685</v>
      </c>
      <c r="F29" s="139">
        <v>3537</v>
      </c>
      <c r="G29" s="39" t="s">
        <v>6383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6551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3">
        <v>44916</v>
      </c>
      <c r="E30" s="39" t="s">
        <v>5685</v>
      </c>
      <c r="F30" s="139">
        <v>1539</v>
      </c>
      <c r="G30" s="39" t="s">
        <v>6383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6551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3">
        <v>44916</v>
      </c>
      <c r="E31" s="39" t="s">
        <v>5685</v>
      </c>
      <c r="F31" s="139">
        <v>685</v>
      </c>
      <c r="G31" s="39" t="s">
        <v>6383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6551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3">
        <v>44916</v>
      </c>
      <c r="E32" s="39" t="s">
        <v>5685</v>
      </c>
      <c r="F32" s="139">
        <v>756</v>
      </c>
      <c r="G32" s="39" t="s">
        <v>6383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6551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3">
        <v>44916</v>
      </c>
      <c r="E33" s="39" t="s">
        <v>5685</v>
      </c>
      <c r="F33" s="139">
        <v>2490</v>
      </c>
      <c r="G33" s="39" t="s">
        <v>6383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6551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3">
        <v>44916</v>
      </c>
      <c r="E34" s="39" t="s">
        <v>5685</v>
      </c>
      <c r="F34" s="139">
        <v>500</v>
      </c>
      <c r="G34" s="39" t="s">
        <v>6383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3">
        <v>44916</v>
      </c>
      <c r="E35" s="39" t="s">
        <v>5685</v>
      </c>
      <c r="F35" s="139">
        <v>665</v>
      </c>
      <c r="G35" s="39" t="s">
        <v>6383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6551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3">
        <v>44916</v>
      </c>
      <c r="E36" s="39" t="s">
        <v>5685</v>
      </c>
      <c r="F36" s="139">
        <v>377</v>
      </c>
      <c r="G36" s="39" t="s">
        <v>6383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3">
        <v>44916</v>
      </c>
      <c r="E37" s="39" t="s">
        <v>5685</v>
      </c>
      <c r="F37" s="139">
        <v>863</v>
      </c>
      <c r="G37" s="39" t="s">
        <v>6383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6546</v>
      </c>
      <c r="T37" s="26" t="s">
        <v>6544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3">
        <v>44916</v>
      </c>
      <c r="E38" s="39" t="s">
        <v>5685</v>
      </c>
      <c r="F38" s="139">
        <v>1860</v>
      </c>
      <c r="G38" s="39" t="s">
        <v>6383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6546</v>
      </c>
      <c r="T38" s="26" t="s">
        <v>6544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3">
        <v>44916</v>
      </c>
      <c r="E39" s="39" t="s">
        <v>5685</v>
      </c>
      <c r="F39" s="139">
        <v>7030</v>
      </c>
      <c r="G39" s="39" t="s">
        <v>6383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6546</v>
      </c>
      <c r="T39" s="26" t="s">
        <v>6544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3">
        <v>44916</v>
      </c>
      <c r="E40" s="39" t="s">
        <v>5685</v>
      </c>
      <c r="F40" s="139">
        <v>863</v>
      </c>
      <c r="G40" s="39" t="s">
        <v>6383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6546</v>
      </c>
      <c r="T40" s="26" t="s">
        <v>6544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3">
        <v>44915</v>
      </c>
      <c r="E41" s="39" t="s">
        <v>5685</v>
      </c>
      <c r="F41" s="139">
        <v>1903</v>
      </c>
      <c r="G41" s="39" t="s">
        <v>6383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3">
        <v>44915</v>
      </c>
      <c r="E42" s="39" t="s">
        <v>5685</v>
      </c>
      <c r="F42" s="139">
        <v>697</v>
      </c>
      <c r="G42" s="39" t="s">
        <v>6383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4" t="s">
        <v>3814</v>
      </c>
      <c r="B43" s="27" t="s">
        <v>69</v>
      </c>
      <c r="C43" s="139" t="str">
        <f>IFERROR(ABS(F43-INDEX(#REF!,MATCH(X43,#REF!,0))),"")</f>
        <v/>
      </c>
      <c r="D43" s="223">
        <v>44915</v>
      </c>
      <c r="E43" s="39" t="s">
        <v>5685</v>
      </c>
      <c r="F43" s="139">
        <v>3000</v>
      </c>
      <c r="G43" s="39" t="s">
        <v>6383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3">
        <v>44915</v>
      </c>
      <c r="E44" s="39" t="s">
        <v>5685</v>
      </c>
      <c r="F44" s="139">
        <v>3833</v>
      </c>
      <c r="G44" s="39" t="s">
        <v>6383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3">
        <v>44915</v>
      </c>
      <c r="E45" s="39" t="s">
        <v>5685</v>
      </c>
      <c r="F45" s="139">
        <v>1481</v>
      </c>
      <c r="G45" s="39" t="s">
        <v>6383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3">
        <v>44915</v>
      </c>
      <c r="E46" s="39" t="s">
        <v>5685</v>
      </c>
      <c r="F46" s="139">
        <v>1411</v>
      </c>
      <c r="G46" s="39" t="s">
        <v>6383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3">
        <v>44915</v>
      </c>
      <c r="E47" s="39" t="s">
        <v>5685</v>
      </c>
      <c r="F47" s="139">
        <v>1942</v>
      </c>
      <c r="G47" s="39" t="s">
        <v>6383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3">
        <v>44915</v>
      </c>
      <c r="E48" s="39" t="s">
        <v>5685</v>
      </c>
      <c r="F48" s="139">
        <v>1604</v>
      </c>
      <c r="G48" s="39" t="s">
        <v>6383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3">
        <v>44915</v>
      </c>
      <c r="E49" s="39" t="s">
        <v>5685</v>
      </c>
      <c r="F49" s="139">
        <v>1668</v>
      </c>
      <c r="G49" s="39" t="s">
        <v>6383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3">
        <v>44915</v>
      </c>
      <c r="E50" s="39" t="s">
        <v>5685</v>
      </c>
      <c r="F50" s="139">
        <v>908</v>
      </c>
      <c r="G50" s="39" t="s">
        <v>6383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3">
        <v>44915</v>
      </c>
      <c r="E51" s="39" t="s">
        <v>5685</v>
      </c>
      <c r="F51" s="139">
        <v>2971</v>
      </c>
      <c r="G51" s="39" t="s">
        <v>6383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3">
        <v>44915</v>
      </c>
      <c r="E52" s="39" t="s">
        <v>5685</v>
      </c>
      <c r="F52" s="139">
        <v>3500</v>
      </c>
      <c r="G52" s="39" t="s">
        <v>6383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3">
        <v>44915</v>
      </c>
      <c r="E53" s="39" t="s">
        <v>5685</v>
      </c>
      <c r="F53" s="139">
        <v>6136</v>
      </c>
      <c r="G53" s="39" t="s">
        <v>6383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3">
        <v>44915</v>
      </c>
      <c r="E54" s="39" t="s">
        <v>5685</v>
      </c>
      <c r="F54" s="139">
        <v>2386</v>
      </c>
      <c r="G54" s="39" t="s">
        <v>6383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3">
        <v>44915</v>
      </c>
      <c r="E55" s="39" t="s">
        <v>5685</v>
      </c>
      <c r="F55" s="139">
        <v>4509</v>
      </c>
      <c r="G55" s="39" t="s">
        <v>6383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3">
        <v>44915</v>
      </c>
      <c r="E56" s="39" t="s">
        <v>5685</v>
      </c>
      <c r="F56" s="139">
        <v>3826</v>
      </c>
      <c r="G56" s="39" t="s">
        <v>6383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3">
        <v>44915</v>
      </c>
      <c r="E57" s="39" t="s">
        <v>5685</v>
      </c>
      <c r="F57" s="139">
        <v>2407</v>
      </c>
      <c r="G57" s="39" t="s">
        <v>6383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3">
        <v>44915</v>
      </c>
      <c r="E58" s="39" t="s">
        <v>5685</v>
      </c>
      <c r="F58" s="139">
        <v>1222</v>
      </c>
      <c r="G58" s="39" t="s">
        <v>6383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3">
        <v>44915</v>
      </c>
      <c r="E59" s="39" t="s">
        <v>5685</v>
      </c>
      <c r="F59" s="139">
        <v>483</v>
      </c>
      <c r="G59" s="39" t="s">
        <v>6383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3">
        <v>44915</v>
      </c>
      <c r="E60" s="39" t="s">
        <v>5685</v>
      </c>
      <c r="F60" s="139">
        <v>959</v>
      </c>
      <c r="G60" s="39" t="s">
        <v>6383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3">
        <v>44915</v>
      </c>
      <c r="E61" s="39" t="s">
        <v>5685</v>
      </c>
      <c r="F61" s="139">
        <v>128</v>
      </c>
      <c r="G61" s="39" t="s">
        <v>6383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3">
        <v>44915</v>
      </c>
      <c r="E62" s="39" t="s">
        <v>5685</v>
      </c>
      <c r="F62" s="139">
        <v>92</v>
      </c>
      <c r="G62" s="39" t="s">
        <v>6383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3">
        <v>44915</v>
      </c>
      <c r="E63" s="39" t="s">
        <v>5685</v>
      </c>
      <c r="F63" s="139">
        <v>1847</v>
      </c>
      <c r="G63" s="39" t="s">
        <v>6383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3">
        <v>44915</v>
      </c>
      <c r="E64" s="39" t="s">
        <v>5685</v>
      </c>
      <c r="F64" s="139">
        <v>996</v>
      </c>
      <c r="G64" s="39" t="s">
        <v>6383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3">
        <v>44915</v>
      </c>
      <c r="E65" s="39" t="s">
        <v>5685</v>
      </c>
      <c r="F65" s="139">
        <v>788</v>
      </c>
      <c r="G65" s="39" t="s">
        <v>6383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3">
        <v>44915</v>
      </c>
      <c r="E66" s="39" t="s">
        <v>5685</v>
      </c>
      <c r="F66" s="139">
        <v>500</v>
      </c>
      <c r="G66" s="39" t="s">
        <v>6383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3">
        <v>44915</v>
      </c>
      <c r="E67" s="39" t="s">
        <v>5685</v>
      </c>
      <c r="F67" s="139">
        <v>500</v>
      </c>
      <c r="G67" s="39" t="s">
        <v>6383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3">
        <v>44915</v>
      </c>
      <c r="E68" s="39" t="s">
        <v>5685</v>
      </c>
      <c r="F68" s="139">
        <v>500</v>
      </c>
      <c r="G68" s="39" t="s">
        <v>6383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3">
        <v>44914</v>
      </c>
      <c r="E69" s="39" t="s">
        <v>5685</v>
      </c>
      <c r="F69" s="139">
        <v>4000</v>
      </c>
      <c r="G69" s="39" t="s">
        <v>6383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4" t="s">
        <v>4088</v>
      </c>
      <c r="B70" s="27" t="s">
        <v>224</v>
      </c>
      <c r="C70" s="139" t="str">
        <f>IFERROR(ABS(F70-INDEX(#REF!,MATCH(X70,#REF!,0))),"")</f>
        <v/>
      </c>
      <c r="D70" s="223">
        <v>44914</v>
      </c>
      <c r="E70" s="39" t="s">
        <v>5685</v>
      </c>
      <c r="F70" s="139">
        <v>3349</v>
      </c>
      <c r="G70" s="39" t="s">
        <v>6383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3">
        <v>44917</v>
      </c>
      <c r="E71" s="39" t="s">
        <v>5685</v>
      </c>
      <c r="F71" s="139">
        <v>2652</v>
      </c>
      <c r="G71" s="39" t="s">
        <v>6383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6551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3">
        <v>44917</v>
      </c>
      <c r="E72" s="39" t="s">
        <v>5685</v>
      </c>
      <c r="F72" s="139">
        <v>5615</v>
      </c>
      <c r="G72" s="39" t="s">
        <v>6383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6551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3">
        <v>44917</v>
      </c>
      <c r="E73" s="39" t="s">
        <v>5685</v>
      </c>
      <c r="F73" s="139">
        <v>2052</v>
      </c>
      <c r="G73" s="39" t="s">
        <v>6383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6551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3">
        <v>44917</v>
      </c>
      <c r="E74" s="39" t="s">
        <v>5685</v>
      </c>
      <c r="F74" s="139">
        <v>4116</v>
      </c>
      <c r="G74" s="39" t="s">
        <v>6383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6551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3">
        <v>44917</v>
      </c>
      <c r="E75" s="39" t="s">
        <v>5685</v>
      </c>
      <c r="F75" s="139">
        <v>963</v>
      </c>
      <c r="G75" s="39" t="s">
        <v>6383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6551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3">
        <v>44915</v>
      </c>
      <c r="E76" s="39" t="s">
        <v>5685</v>
      </c>
      <c r="F76" s="139">
        <v>1784</v>
      </c>
      <c r="G76" s="39" t="s">
        <v>6383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3">
        <v>44915</v>
      </c>
      <c r="E77" s="39" t="s">
        <v>5685</v>
      </c>
      <c r="F77" s="139">
        <v>633</v>
      </c>
      <c r="G77" s="39" t="s">
        <v>6383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3">
        <v>44915</v>
      </c>
      <c r="E78" s="39" t="s">
        <v>5685</v>
      </c>
      <c r="F78" s="139">
        <v>2352</v>
      </c>
      <c r="G78" s="39" t="s">
        <v>6383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3">
        <v>44915</v>
      </c>
      <c r="E79" s="39" t="s">
        <v>5685</v>
      </c>
      <c r="F79" s="139">
        <v>673</v>
      </c>
      <c r="G79" s="39" t="s">
        <v>6383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3">
        <v>44915</v>
      </c>
      <c r="E80" s="39" t="s">
        <v>5685</v>
      </c>
      <c r="F80" s="139">
        <v>1033</v>
      </c>
      <c r="G80" s="39" t="s">
        <v>6383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3">
        <v>44915</v>
      </c>
      <c r="E81" s="39" t="s">
        <v>5685</v>
      </c>
      <c r="F81" s="139">
        <v>7797</v>
      </c>
      <c r="G81" s="39" t="s">
        <v>6383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3">
        <v>44915</v>
      </c>
      <c r="E82" s="39" t="s">
        <v>5685</v>
      </c>
      <c r="F82" s="139">
        <v>1906</v>
      </c>
      <c r="G82" s="39" t="s">
        <v>6383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3">
        <v>44915</v>
      </c>
      <c r="E83" s="39" t="s">
        <v>5685</v>
      </c>
      <c r="F83" s="139">
        <v>2083</v>
      </c>
      <c r="G83" s="39" t="s">
        <v>6383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3">
        <v>44915</v>
      </c>
      <c r="E84" s="39" t="s">
        <v>5685</v>
      </c>
      <c r="F84" s="139">
        <v>906</v>
      </c>
      <c r="G84" s="39" t="s">
        <v>6383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3">
        <v>44915</v>
      </c>
      <c r="E85" s="39" t="s">
        <v>5685</v>
      </c>
      <c r="F85" s="139">
        <v>1792</v>
      </c>
      <c r="G85" s="39" t="s">
        <v>6383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3">
        <v>44917</v>
      </c>
      <c r="E86" s="39" t="s">
        <v>5685</v>
      </c>
      <c r="F86" s="139">
        <v>7505</v>
      </c>
      <c r="G86" s="39" t="s">
        <v>6383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6551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3">
        <v>44917</v>
      </c>
      <c r="E87" s="39" t="s">
        <v>5685</v>
      </c>
      <c r="F87" s="139">
        <v>5124</v>
      </c>
      <c r="G87" s="39" t="s">
        <v>6383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3">
        <v>44917</v>
      </c>
      <c r="E88" s="39" t="s">
        <v>5685</v>
      </c>
      <c r="F88" s="139">
        <v>1196</v>
      </c>
      <c r="G88" s="39" t="s">
        <v>6383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3">
        <v>44917</v>
      </c>
      <c r="E89" s="39" t="s">
        <v>5685</v>
      </c>
      <c r="F89" s="139">
        <v>2891</v>
      </c>
      <c r="G89" s="39" t="s">
        <v>6383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3">
        <v>44917</v>
      </c>
      <c r="E90" s="39" t="s">
        <v>5685</v>
      </c>
      <c r="F90" s="139">
        <v>962</v>
      </c>
      <c r="G90" s="39" t="s">
        <v>6383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3">
        <v>44917</v>
      </c>
      <c r="E91" s="39" t="s">
        <v>5685</v>
      </c>
      <c r="F91" s="139">
        <v>997</v>
      </c>
      <c r="G91" s="39" t="s">
        <v>6383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3">
        <v>44917</v>
      </c>
      <c r="E92" s="39" t="s">
        <v>5685</v>
      </c>
      <c r="F92" s="139">
        <v>408</v>
      </c>
      <c r="G92" s="39" t="s">
        <v>6383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3">
        <v>44917</v>
      </c>
      <c r="E93" s="39" t="s">
        <v>5685</v>
      </c>
      <c r="F93" s="139">
        <v>922</v>
      </c>
      <c r="G93" s="39" t="s">
        <v>6383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3">
        <v>44917</v>
      </c>
      <c r="E94" s="39" t="s">
        <v>5685</v>
      </c>
      <c r="F94" s="139">
        <v>500</v>
      </c>
      <c r="G94" s="39" t="s">
        <v>6383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3">
        <v>44917</v>
      </c>
      <c r="E95" s="39" t="s">
        <v>5685</v>
      </c>
      <c r="F95" s="139">
        <v>659</v>
      </c>
      <c r="G95" s="39" t="s">
        <v>6383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1019" priority="9">
      <formula>AND($B1&lt;&gt;"",$C1&lt;100)</formula>
    </cfRule>
  </conditionalFormatting>
  <conditionalFormatting sqref="A1048576">
    <cfRule type="expression" dxfId="1018" priority="926">
      <formula>AND(#REF!&lt;&gt;"hun",#REF!&lt;&gt;"po id",#REF!&lt;&gt;"")</formula>
    </cfRule>
    <cfRule type="expression" dxfId="1017" priority="927">
      <formula>#REF!&lt;&gt;$A1</formula>
    </cfRule>
  </conditionalFormatting>
  <conditionalFormatting sqref="A42:A44">
    <cfRule type="expression" dxfId="1016" priority="928">
      <formula>AND($A42&lt;&gt;"hun",$A42&lt;&gt;"po id",$A42&lt;&gt;"")</formula>
    </cfRule>
    <cfRule type="expression" dxfId="1015" priority="929">
      <formula>$A42&lt;&gt;$A44</formula>
    </cfRule>
  </conditionalFormatting>
  <conditionalFormatting sqref="A1:A1048576">
    <cfRule type="expression" dxfId="1014" priority="4">
      <formula>AND($A1&lt;&gt;"hun",$A1&lt;&gt;"po id",$A1&lt;&gt;"")</formula>
    </cfRule>
    <cfRule type="expression" dxfId="1013" priority="6">
      <formula>$A1&lt;&gt;$A2</formula>
    </cfRule>
  </conditionalFormatting>
  <conditionalFormatting sqref="A1:X1048576">
    <cfRule type="expression" dxfId="1012" priority="3">
      <formula>$R1="X"</formula>
    </cfRule>
    <cfRule type="expression" dxfId="1011" priority="5">
      <formula>$S1&lt;&gt;$S2</formula>
    </cfRule>
    <cfRule type="expression" dxfId="1010" priority="7">
      <formula>$Q1="xx"</formula>
    </cfRule>
    <cfRule type="expression" dxfId="1009" priority="8">
      <formula>$Q1="X"</formula>
    </cfRule>
  </conditionalFormatting>
  <conditionalFormatting sqref="N1:O1048576">
    <cfRule type="expression" dxfId="1008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848"/>
  <sheetViews>
    <sheetView workbookViewId="0">
      <pane ySplit="1" topLeftCell="A2" activePane="bottomLeft" state="frozen"/>
      <selection activeCell="F13" sqref="F13"/>
      <selection pane="bottomLeft" activeCell="N2" sqref="N2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30">
      <c r="A1" s="207" t="s">
        <v>5662</v>
      </c>
      <c r="B1" s="207" t="s">
        <v>0</v>
      </c>
      <c r="C1" s="207" t="s">
        <v>1</v>
      </c>
      <c r="D1" s="207" t="s">
        <v>39</v>
      </c>
      <c r="E1" s="207" t="s">
        <v>5663</v>
      </c>
      <c r="F1" s="207" t="s">
        <v>5664</v>
      </c>
      <c r="G1" s="207" t="s">
        <v>5665</v>
      </c>
      <c r="H1" s="207" t="s">
        <v>0</v>
      </c>
      <c r="I1" s="207" t="s">
        <v>6394</v>
      </c>
      <c r="J1" s="207" t="s">
        <v>6395</v>
      </c>
      <c r="K1" s="207" t="s">
        <v>7730</v>
      </c>
      <c r="L1" s="214" t="s">
        <v>5925</v>
      </c>
      <c r="M1" s="214" t="s">
        <v>6396</v>
      </c>
      <c r="N1" s="214" t="s">
        <v>5924</v>
      </c>
    </row>
    <row r="2" spans="1:14">
      <c r="A2" s="39" t="s">
        <v>7728</v>
      </c>
      <c r="B2" s="39" t="s">
        <v>267</v>
      </c>
      <c r="C2" s="39" t="s">
        <v>2538</v>
      </c>
      <c r="D2" s="39" t="s">
        <v>2539</v>
      </c>
      <c r="E2" s="39">
        <v>74</v>
      </c>
      <c r="F2" s="39" t="s">
        <v>5889</v>
      </c>
      <c r="G2" s="39" t="s">
        <v>5757</v>
      </c>
      <c r="H2" s="39" t="str">
        <f>IFERROR(IF(A2="H","Huntsville",INDEX(SuppDetails[[#All],[Supplier]],MATCH(B2,SuppDetails[[#All],[Supplier Code]],0))),"")</f>
        <v>Huntsville</v>
      </c>
      <c r="I2" s="39" t="str">
        <f>_xlfn.CONCAT(H2,G2)</f>
        <v>HuntsvilleHuntsville</v>
      </c>
      <c r="J2" s="39" t="str">
        <f>IF(B2="","",IF(ISERROR(MATCH('SuppWorksheet 02'!$C$1,I2,0)),"hide","keep"))</f>
        <v>hide</v>
      </c>
      <c r="L2" s="50" t="str">
        <f>IFERROR(IF(INDEX('Truck Input'!D:D,MATCH(G2,'Truck Input'!B:B,0))="self deliver","- -",INDEX('Truck Input'!G:G,MATCH(G2,'Truck Input'!B:B,0))),"")</f>
        <v>- -</v>
      </c>
      <c r="M2" s="50">
        <f>IFERROR(INDEX('Truck Input'!L:L,MATCH(INDEX('Truck Input'!F:F,MATCH(G2,'Truck Input'!B:B,0)),'Truck Input'!K:K,0)),"")</f>
        <v>44946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5651</v>
      </c>
      <c r="B3" s="39" t="s">
        <v>267</v>
      </c>
      <c r="C3" s="39" t="s">
        <v>2057</v>
      </c>
      <c r="D3" s="39" t="s">
        <v>2056</v>
      </c>
      <c r="E3" s="39">
        <v>1</v>
      </c>
      <c r="F3" s="39" t="s">
        <v>3604</v>
      </c>
      <c r="G3" s="39" t="s">
        <v>5509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4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44944</v>
      </c>
      <c r="M3" s="50">
        <f>IFERROR(INDEX('Truck Input'!L:L,MATCH(INDEX('Truck Input'!F:F,MATCH(G3,'Truck Input'!B:B,0)),'Truck Input'!K:K,0)),"")</f>
        <v>44946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5651</v>
      </c>
      <c r="B4" s="39" t="s">
        <v>267</v>
      </c>
      <c r="C4" s="39" t="s">
        <v>2973</v>
      </c>
      <c r="D4" s="39" t="s">
        <v>2972</v>
      </c>
      <c r="E4" s="39">
        <v>100</v>
      </c>
      <c r="F4" s="39" t="s">
        <v>3541</v>
      </c>
      <c r="G4" s="39" t="s">
        <v>5509</v>
      </c>
      <c r="H4" s="39" t="str">
        <f>IFERROR(IF(A4="H","Huntsville",INDEX(SuppDetails[[#All],[Supplier]],MATCH(B4,SuppDetails[[#All],[Supplier Code]],0))),"")</f>
        <v>Ahlstrom Paper Inc.</v>
      </c>
      <c r="I4" s="39" t="str">
        <f t="shared" si="0"/>
        <v>Ahlstrom Paper Inc.Stone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44944</v>
      </c>
      <c r="M4" s="50">
        <f>IFERROR(INDEX('Truck Input'!L:L,MATCH(INDEX('Truck Input'!F:F,MATCH(G4,'Truck Input'!B:B,0)),'Truck Input'!K:K,0)),"")</f>
        <v>44946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5651</v>
      </c>
      <c r="B5" s="39" t="s">
        <v>992</v>
      </c>
      <c r="C5" s="39" t="s">
        <v>990</v>
      </c>
      <c r="D5" s="39" t="s">
        <v>991</v>
      </c>
      <c r="E5" s="39">
        <v>1</v>
      </c>
      <c r="F5" s="39" t="s">
        <v>4214</v>
      </c>
      <c r="G5" s="39" t="s">
        <v>5509</v>
      </c>
      <c r="H5" s="39" t="str">
        <f>IFERROR(IF(A5="H","Huntsville",INDEX(SuppDetails[[#All],[Supplier]],MATCH(B5,SuppDetails[[#All],[Supplier Code]],0))),"")</f>
        <v>Cartiere</v>
      </c>
      <c r="I5" s="39" t="str">
        <f t="shared" si="0"/>
        <v>CartiereStone</v>
      </c>
      <c r="J5" s="39" t="str">
        <f>IF(B5="","",IF(ISERROR(MATCH('SuppWorksheet 02'!$C$1,I5,0)),"hide","keep"))</f>
        <v>keep</v>
      </c>
      <c r="L5" s="50">
        <f>IFERROR(IF(INDEX('Truck Input'!D:D,MATCH(G5,'Truck Input'!B:B,0))="self deliver","- -",INDEX('Truck Input'!G:G,MATCH(G5,'Truck Input'!B:B,0))),"")</f>
        <v>44944</v>
      </c>
      <c r="M5" s="50">
        <f>IFERROR(INDEX('Truck Input'!L:L,MATCH(INDEX('Truck Input'!F:F,MATCH(G5,'Truck Input'!B:B,0)),'Truck Input'!K:K,0)),"")</f>
        <v>44946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5651</v>
      </c>
      <c r="B6" s="39" t="s">
        <v>318</v>
      </c>
      <c r="C6" s="39" t="s">
        <v>3062</v>
      </c>
      <c r="D6" s="39" t="s">
        <v>3063</v>
      </c>
      <c r="E6" s="39">
        <v>300</v>
      </c>
      <c r="F6" s="39" t="s">
        <v>4207</v>
      </c>
      <c r="G6" s="39" t="s">
        <v>5509</v>
      </c>
      <c r="H6" s="39" t="str">
        <f>IFERROR(IF(A6="H","Huntsville",INDEX(SuppDetails[[#All],[Supplier]],MATCH(B6,SuppDetails[[#All],[Supplier Code]],0))),"")</f>
        <v>DNP</v>
      </c>
      <c r="I6" s="39" t="str">
        <f t="shared" si="0"/>
        <v>DNPStone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44944</v>
      </c>
      <c r="M6" s="50">
        <f>IFERROR(INDEX('Truck Input'!L:L,MATCH(INDEX('Truck Input'!F:F,MATCH(G6,'Truck Input'!B:B,0)),'Truck Input'!K:K,0)),"")</f>
        <v>44946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5651</v>
      </c>
      <c r="B7" s="39" t="s">
        <v>110</v>
      </c>
      <c r="C7" s="39" t="s">
        <v>472</v>
      </c>
      <c r="D7" s="39" t="s">
        <v>470</v>
      </c>
      <c r="E7" s="39">
        <v>1</v>
      </c>
      <c r="F7" s="39" t="s">
        <v>4134</v>
      </c>
      <c r="G7" s="39" t="s">
        <v>894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44943</v>
      </c>
      <c r="M7" s="50">
        <f>IFERROR(INDEX('Truck Input'!L:L,MATCH(INDEX('Truck Input'!F:F,MATCH(G7,'Truck Input'!B:B,0)),'Truck Input'!K:K,0)),"")</f>
        <v>44945</v>
      </c>
      <c r="N7" s="39" t="str">
        <f>IFERROR(INDEX('Truck Input'!M:M,MATCH(INDEX('Truck Input'!F:F,MATCH(G7,'Truck Input'!B:B,0)),'Truck Input'!K:K,0)),"")</f>
        <v>other</v>
      </c>
    </row>
    <row r="8" spans="1:14">
      <c r="A8" s="39" t="s">
        <v>5651</v>
      </c>
      <c r="B8" s="39" t="s">
        <v>1028</v>
      </c>
      <c r="C8" s="39" t="s">
        <v>1875</v>
      </c>
      <c r="D8" s="39" t="s">
        <v>1874</v>
      </c>
      <c r="E8" s="39">
        <v>200</v>
      </c>
      <c r="F8" s="39" t="s">
        <v>5330</v>
      </c>
      <c r="G8" s="39" t="s">
        <v>5509</v>
      </c>
      <c r="H8" s="39" t="str">
        <f>IFERROR(IF(A8="H","Huntsville",INDEX(SuppDetails[[#All],[Supplier]],MATCH(B8,SuppDetails[[#All],[Supplier Code]],0))),"")</f>
        <v>Lamigraf</v>
      </c>
      <c r="I8" s="39" t="str">
        <f t="shared" si="0"/>
        <v>LamigrafStone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44944</v>
      </c>
      <c r="M8" s="50">
        <f>IFERROR(INDEX('Truck Input'!L:L,MATCH(INDEX('Truck Input'!F:F,MATCH(G8,'Truck Input'!B:B,0)),'Truck Input'!K:K,0)),"")</f>
        <v>44946</v>
      </c>
      <c r="N8" s="39" t="str">
        <f>IFERROR(INDEX('Truck Input'!M:M,MATCH(INDEX('Truck Input'!F:F,MATCH(G8,'Truck Input'!B:B,0)),'Truck Input'!K:K,0)),"")</f>
        <v>heniff</v>
      </c>
    </row>
    <row r="9" spans="1:14">
      <c r="A9" s="39" t="s">
        <v>5651</v>
      </c>
      <c r="B9" s="39" t="s">
        <v>68</v>
      </c>
      <c r="C9" s="39" t="s">
        <v>2561</v>
      </c>
      <c r="D9" s="39" t="s">
        <v>2560</v>
      </c>
      <c r="E9" s="39">
        <v>92</v>
      </c>
      <c r="F9" s="39" t="s">
        <v>3881</v>
      </c>
      <c r="G9" s="39" t="s">
        <v>3813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hide</v>
      </c>
      <c r="L9" s="50">
        <f>IFERROR(IF(INDEX('Truck Input'!D:D,MATCH(G9,'Truck Input'!B:B,0))="self deliver","- -",INDEX('Truck Input'!G:G,MATCH(G9,'Truck Input'!B:B,0))),"")</f>
        <v>44944</v>
      </c>
      <c r="M9" s="50">
        <f>IFERROR(INDEX('Truck Input'!L:L,MATCH(INDEX('Truck Input'!F:F,MATCH(G9,'Truck Input'!B:B,0)),'Truck Input'!K:K,0)),"")</f>
        <v>44946</v>
      </c>
      <c r="N9" s="39" t="str">
        <f>IFERROR(INDEX('Truck Input'!M:M,MATCH(INDEX('Truck Input'!F:F,MATCH(G9,'Truck Input'!B:B,0)),'Truck Input'!K:K,0)),"")</f>
        <v>heniff</v>
      </c>
    </row>
    <row r="10" spans="1:14">
      <c r="A10" s="39" t="s">
        <v>5651</v>
      </c>
      <c r="B10" s="39" t="s">
        <v>101</v>
      </c>
      <c r="C10" s="39" t="s">
        <v>793</v>
      </c>
      <c r="D10" s="39" t="s">
        <v>794</v>
      </c>
      <c r="E10" s="39">
        <v>1944</v>
      </c>
      <c r="F10" s="39" t="s">
        <v>3925</v>
      </c>
      <c r="G10" s="39" t="s">
        <v>5507</v>
      </c>
      <c r="H10" s="39" t="str">
        <f>IFERROR(IF(A10="H","Huntsville",INDEX(SuppDetails[[#All],[Supplier]],MATCH(B10,SuppDetails[[#All],[Supplier Code]],0))),"")</f>
        <v>Technocell</v>
      </c>
      <c r="I10" s="39" t="str">
        <f t="shared" si="0"/>
        <v>TechnocellDrummondville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44944</v>
      </c>
      <c r="M10" s="50">
        <f>IFERROR(INDEX('Truck Input'!L:L,MATCH(INDEX('Truck Input'!F:F,MATCH(G10,'Truck Input'!B:B,0)),'Truck Input'!K:K,0)),"")</f>
        <v>44946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5651</v>
      </c>
      <c r="B11" s="39" t="s">
        <v>101</v>
      </c>
      <c r="C11" s="39" t="s">
        <v>1532</v>
      </c>
      <c r="D11" s="39" t="s">
        <v>1533</v>
      </c>
      <c r="E11" s="39">
        <v>200</v>
      </c>
      <c r="F11" s="39" t="s">
        <v>5577</v>
      </c>
      <c r="G11" s="39" t="s">
        <v>5507</v>
      </c>
      <c r="H11" s="39" t="str">
        <f>IFERROR(IF(A11="H","Huntsville",INDEX(SuppDetails[[#All],[Supplier]],MATCH(B11,SuppDetails[[#All],[Supplier Code]],0))),"")</f>
        <v>Technocell</v>
      </c>
      <c r="I11" s="39" t="str">
        <f t="shared" si="0"/>
        <v>TechnocellDrummondville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44944</v>
      </c>
      <c r="M11" s="50">
        <f>IFERROR(INDEX('Truck Input'!L:L,MATCH(INDEX('Truck Input'!F:F,MATCH(G11,'Truck Input'!B:B,0)),'Truck Input'!K:K,0)),"")</f>
        <v>44946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5651</v>
      </c>
      <c r="B12" s="39" t="s">
        <v>329</v>
      </c>
      <c r="C12" s="39" t="s">
        <v>2007</v>
      </c>
      <c r="D12" s="39" t="s">
        <v>2008</v>
      </c>
      <c r="E12" s="39">
        <v>1</v>
      </c>
      <c r="F12" s="39" t="s">
        <v>3978</v>
      </c>
      <c r="G12" s="39" t="s">
        <v>5508</v>
      </c>
      <c r="H12" s="39" t="str">
        <f>IFERROR(IF(A12="H","Huntsville",INDEX(SuppDetails[[#All],[Supplier]],MATCH(B12,SuppDetails[[#All],[Supplier Code]],0))),"")</f>
        <v>Toppan</v>
      </c>
      <c r="I12" s="39" t="str">
        <f t="shared" si="0"/>
        <v>ToppanEDS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44944</v>
      </c>
      <c r="M12" s="50">
        <f>IFERROR(INDEX('Truck Input'!L:L,MATCH(INDEX('Truck Input'!F:F,MATCH(G12,'Truck Input'!B:B,0)),'Truck Input'!K:K,0)),"")</f>
        <v>44945</v>
      </c>
      <c r="N12" s="39" t="str">
        <f>IFERROR(INDEX('Truck Input'!M:M,MATCH(INDEX('Truck Input'!F:F,MATCH(G12,'Truck Input'!B:B,0)),'Truck Input'!K:K,0)),"")</f>
        <v>other</v>
      </c>
    </row>
    <row r="13" spans="1:14">
      <c r="A13" s="39" t="s">
        <v>5651</v>
      </c>
      <c r="B13" s="39" t="s">
        <v>329</v>
      </c>
      <c r="C13" s="39" t="s">
        <v>2856</v>
      </c>
      <c r="D13" s="39" t="s">
        <v>2855</v>
      </c>
      <c r="E13" s="39">
        <v>1</v>
      </c>
      <c r="F13" s="39" t="s">
        <v>3981</v>
      </c>
      <c r="G13" s="39" t="s">
        <v>3941</v>
      </c>
      <c r="H13" s="39" t="str">
        <f>IFERROR(IF(A13="H","Huntsville",INDEX(SuppDetails[[#All],[Supplier]],MATCH(B13,SuppDetails[[#All],[Supplier Code]],0))),"")</f>
        <v>Toppan</v>
      </c>
      <c r="I13" s="39" t="str">
        <f t="shared" si="0"/>
        <v>ToppanMcDonough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44943</v>
      </c>
      <c r="M13" s="50">
        <f>IFERROR(INDEX('Truck Input'!L:L,MATCH(INDEX('Truck Input'!F:F,MATCH(G13,'Truck Input'!B:B,0)),'Truck Input'!K:K,0)),"")</f>
        <v>44945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5651</v>
      </c>
      <c r="B14" s="39" t="s">
        <v>329</v>
      </c>
      <c r="C14" s="39" t="s">
        <v>3091</v>
      </c>
      <c r="D14" s="39" t="s">
        <v>3092</v>
      </c>
      <c r="E14" s="39">
        <v>1</v>
      </c>
      <c r="F14" s="39" t="s">
        <v>3996</v>
      </c>
      <c r="G14" s="39" t="s">
        <v>3968</v>
      </c>
      <c r="H14" s="39" t="str">
        <f>IFERROR(IF(A14="H","Huntsville",INDEX(SuppDetails[[#All],[Supplier]],MATCH(B14,SuppDetails[[#All],[Supplier Code]],0))),"")</f>
        <v>Toppan</v>
      </c>
      <c r="I14" s="39" t="str">
        <f t="shared" si="0"/>
        <v>ToppanMorrow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44943</v>
      </c>
      <c r="M14" s="50">
        <f>IFERROR(INDEX('Truck Input'!L:L,MATCH(INDEX('Truck Input'!F:F,MATCH(G14,'Truck Input'!B:B,0)),'Truck Input'!K:K,0)),"")</f>
        <v>44945</v>
      </c>
      <c r="N14" s="39" t="str">
        <f>IFERROR(INDEX('Truck Input'!M:M,MATCH(INDEX('Truck Input'!F:F,MATCH(G14,'Truck Input'!B:B,0)),'Truck Input'!K:K,0)),"")</f>
        <v>heniff</v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  <row r="848" spans="10:14">
      <c r="J848" s="39" t="str">
        <f>IF(B848="","",IF(ISERROR(MATCH('SuppWorksheet 02'!$C$1,I848,0)),"hide","keep"))</f>
        <v/>
      </c>
      <c r="L848" s="50" t="str">
        <f>IFERROR(IF(INDEX('Truck Input'!D:D,MATCH(G848,'Truck Input'!B:B,0))="self deliver","- -",INDEX('Truck Input'!G:G,MATCH(G848,'Truck Input'!B:B,0))),"")</f>
        <v/>
      </c>
      <c r="M848" s="50" t="str">
        <f>IFERROR(INDEX('Truck Input'!L:L,MATCH(INDEX('Truck Input'!F:F,MATCH(G848,'Truck Input'!B:B,0)),'Truck Input'!K:K,0)),"")</f>
        <v/>
      </c>
      <c r="N848" s="39" t="str">
        <f>IFERROR(INDEX('Truck Input'!M:M,MATCH(INDEX('Truck Input'!F:F,MATCH(G848,'Truck Input'!B:B,0)),'Truck Input'!K:K,0)),"")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11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6215</v>
      </c>
      <c r="C1" s="205" t="str">
        <f>A3</f>
        <v>CartiereStone</v>
      </c>
    </row>
    <row r="2" spans="1:3">
      <c r="A2" t="str" cm="1">
        <f t="array" ref="A2:A11">_xlfn._xlws.SORT(_xlfn.UNIQUE(_xlfn._xlws.FILTER('SuppWorksheet 01'!I2:I283,('SuppWorksheet 01'!I2:I283&lt;&gt;"")=('SuppWorksheet 01'!I2:I283&lt;&gt;"HuntsvilleHuntsville"),"")))</f>
        <v>Ahlstrom Paper Inc.Stone</v>
      </c>
    </row>
    <row r="3" spans="1:3">
      <c r="A3" t="str">
        <v>CartiereStone</v>
      </c>
    </row>
    <row r="4" spans="1:3">
      <c r="A4" t="str">
        <v>DNPStone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TechnocellDrummondville</v>
      </c>
    </row>
    <row r="9" spans="1:3">
      <c r="A9" t="str">
        <v>ToppanEDS</v>
      </c>
    </row>
    <row r="10" spans="1:3">
      <c r="A10" t="str">
        <v>ToppanMcDonough</v>
      </c>
    </row>
    <row r="11" spans="1:3">
      <c r="A11" t="str">
        <v>ToppanMorrow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42" t="s">
        <v>6202</v>
      </c>
      <c r="B1" s="242"/>
      <c r="C1" s="242"/>
      <c r="D1" s="242"/>
      <c r="E1" s="242"/>
    </row>
    <row r="2" spans="1:5">
      <c r="E2" s="204"/>
    </row>
    <row r="3" spans="1:5">
      <c r="D3" s="226" t="s">
        <v>6210</v>
      </c>
      <c r="E3" s="199" t="str">
        <f>INDEX('SuppWorksheet 01'!H:H,MATCH('SuppWorksheet 02'!$C$1,'SuppWorksheet 01'!I:I,0))</f>
        <v>Cartiere</v>
      </c>
    </row>
    <row r="4" spans="1:5">
      <c r="D4" s="226" t="s">
        <v>6203</v>
      </c>
      <c r="E4" s="199" t="str">
        <f>INDEX('SuppWorksheet 01'!G:G,MATCH('SuppWorksheet 02'!$C$1,'SuppWorksheet 01'!I:I,0))</f>
        <v>Stone</v>
      </c>
    </row>
    <row r="5" spans="1:5">
      <c r="A5" s="197" t="s">
        <v>6208</v>
      </c>
      <c r="D5" s="226" t="s">
        <v>6204</v>
      </c>
      <c r="E5" s="200">
        <f>IF(INDEX('Truck Input'!G:G,MATCH($E$4,'Truck Input'!B:B,0))=0,"- -",INDEX('Truck Input'!G:G,MATCH($E$4,'Truck Input'!B:B,0)))</f>
        <v>44944</v>
      </c>
    </row>
    <row r="6" spans="1:5">
      <c r="A6" s="198" t="s">
        <v>6209</v>
      </c>
      <c r="D6" s="227" t="s">
        <v>5898</v>
      </c>
      <c r="E6" s="199" t="str">
        <f>INDEX('Truck Input'!M:M,MATCH(INDEX('Truck Input'!F:F,MATCH($E$4,'Truck Input'!B:B,0)),'Truck Input'!K:K,0))</f>
        <v>heniff</v>
      </c>
    </row>
    <row r="7" spans="1:5">
      <c r="D7" s="228" t="s">
        <v>6211</v>
      </c>
      <c r="E7" s="201">
        <f>SUM(D11:D50)</f>
        <v>3000</v>
      </c>
    </row>
    <row r="8" spans="1:5">
      <c r="A8" s="1" t="s">
        <v>6205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3510</v>
      </c>
      <c r="C10" s="196" t="s">
        <v>53</v>
      </c>
      <c r="D10" s="229" t="s">
        <v>6206</v>
      </c>
      <c r="E10" s="196" t="s">
        <v>6207</v>
      </c>
    </row>
    <row r="11" spans="1:5" ht="27" customHeight="1">
      <c r="A11" s="1" t="s">
        <v>200</v>
      </c>
      <c r="B11" s="1" t="s">
        <v>201</v>
      </c>
      <c r="C11" s="87" t="s">
        <v>4082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4081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1007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5" t="s">
        <v>5890</v>
      </c>
      <c r="B1" s="245"/>
      <c r="C1" s="245"/>
      <c r="D1" s="245"/>
      <c r="E1" s="245"/>
      <c r="F1" s="245"/>
      <c r="G1" s="245"/>
      <c r="H1" s="245"/>
      <c r="I1" s="245"/>
      <c r="J1" s="157">
        <f ca="1">TODAY()</f>
        <v>44922</v>
      </c>
    </row>
    <row r="2" spans="1:10">
      <c r="A2" s="231" t="s">
        <v>7664</v>
      </c>
    </row>
    <row r="3" spans="1:10" s="39" customFormat="1" ht="37.5">
      <c r="A3" s="100" t="s">
        <v>5880</v>
      </c>
      <c r="B3" s="100" t="s">
        <v>5510</v>
      </c>
      <c r="C3" s="100" t="s">
        <v>5511</v>
      </c>
      <c r="D3" s="101" t="s">
        <v>5672</v>
      </c>
      <c r="E3" s="87"/>
      <c r="F3" s="244"/>
      <c r="G3" s="244"/>
      <c r="H3" s="87"/>
      <c r="I3" s="102" t="s">
        <v>5511</v>
      </c>
      <c r="J3" s="103" t="s">
        <v>5672</v>
      </c>
    </row>
    <row r="4" spans="1:10">
      <c r="A4" t="s" cm="1">
        <v>5507</v>
      </c>
      <c r="B4" t="s">
        <v>5507</v>
      </c>
      <c r="C4" t="s">
        <v>5513</v>
      </c>
      <c r="D4" s="49">
        <v>2144</v>
      </c>
      <c r="I4" t="str" cm="1">
        <f t="array" ref="I4:I10">_xlfn.UNIQUE(_xlfn._xlws.FILTER(C4:C22,(C4:C22&lt;&gt;"")=(C4:C22&lt;&gt;"Self Deliver"),""))</f>
        <v>Quebec</v>
      </c>
      <c r="J4" s="49">
        <f t="shared" ref="J4:J16" si="0">IF(SUMIF(C:C,I4,D:D)=0,"",SUMIF(C:C,I4,D:D))</f>
        <v>2144</v>
      </c>
    </row>
    <row r="5" spans="1:10">
      <c r="A5" t="s">
        <v>5508</v>
      </c>
      <c r="B5" t="s">
        <v>5514</v>
      </c>
      <c r="C5" t="s">
        <v>5515</v>
      </c>
      <c r="D5" s="49">
        <v>1</v>
      </c>
      <c r="I5" t="str">
        <v>PA</v>
      </c>
      <c r="J5" s="49">
        <f t="shared" si="0"/>
        <v>1</v>
      </c>
    </row>
    <row r="6" spans="1:10">
      <c r="A6" t="s">
        <v>5757</v>
      </c>
      <c r="B6" t="s">
        <v>5872</v>
      </c>
      <c r="C6" t="s">
        <v>5888</v>
      </c>
      <c r="D6" s="49">
        <v>74</v>
      </c>
      <c r="I6" t="str">
        <v>MA</v>
      </c>
      <c r="J6" s="49">
        <f t="shared" si="0"/>
        <v>93</v>
      </c>
    </row>
    <row r="7" spans="1:10">
      <c r="A7" t="s">
        <v>894</v>
      </c>
      <c r="B7" t="s">
        <v>5518</v>
      </c>
      <c r="C7" t="s">
        <v>5519</v>
      </c>
      <c r="D7" s="49">
        <v>1</v>
      </c>
      <c r="I7" t="str">
        <v>GA</v>
      </c>
      <c r="J7" s="49">
        <f t="shared" si="0"/>
        <v>2</v>
      </c>
    </row>
    <row r="8" spans="1:10">
      <c r="A8" t="s">
        <v>3941</v>
      </c>
      <c r="B8" t="s">
        <v>3941</v>
      </c>
      <c r="C8" t="s">
        <v>5520</v>
      </c>
      <c r="D8" s="49">
        <v>1</v>
      </c>
      <c r="I8" t="str">
        <v>NY</v>
      </c>
      <c r="J8" s="49">
        <f t="shared" si="0"/>
        <v>602</v>
      </c>
    </row>
    <row r="9" spans="1:10">
      <c r="A9" t="s">
        <v>3968</v>
      </c>
      <c r="B9" t="s">
        <v>3968</v>
      </c>
      <c r="C9" t="s">
        <v>5520</v>
      </c>
      <c r="D9" s="49">
        <v>1</v>
      </c>
      <c r="I9" t="str">
        <v>MI</v>
      </c>
      <c r="J9" s="49">
        <f t="shared" si="0"/>
        <v>7000</v>
      </c>
    </row>
    <row r="10" spans="1:10">
      <c r="A10" t="s">
        <v>3813</v>
      </c>
      <c r="B10" t="s">
        <v>5521</v>
      </c>
      <c r="C10" t="s">
        <v>5519</v>
      </c>
      <c r="D10" s="49">
        <v>92</v>
      </c>
      <c r="I10" t="str">
        <v>VA</v>
      </c>
      <c r="J10" s="49">
        <f t="shared" si="0"/>
        <v>2000</v>
      </c>
    </row>
    <row r="11" spans="1:10">
      <c r="A11" t="s">
        <v>5509</v>
      </c>
      <c r="B11" t="s">
        <v>3669</v>
      </c>
      <c r="C11" t="s">
        <v>5523</v>
      </c>
      <c r="D11" s="49">
        <v>602</v>
      </c>
      <c r="J11" s="49" t="str">
        <f t="shared" si="0"/>
        <v/>
      </c>
    </row>
    <row r="12" spans="1:10">
      <c r="A12" t="s">
        <v>5669</v>
      </c>
      <c r="B12" t="s">
        <v>5826</v>
      </c>
      <c r="C12" t="s">
        <v>5827</v>
      </c>
      <c r="D12" s="49">
        <v>7000</v>
      </c>
      <c r="J12" s="49" t="str">
        <f t="shared" si="0"/>
        <v/>
      </c>
    </row>
    <row r="13" spans="1:10">
      <c r="A13" t="s">
        <v>5670</v>
      </c>
      <c r="B13" t="s">
        <v>5775</v>
      </c>
      <c r="C13" t="s">
        <v>5776</v>
      </c>
      <c r="D13" s="49">
        <v>2000</v>
      </c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/>
      <c r="J15" s="49" t="str">
        <f t="shared" si="0"/>
        <v/>
      </c>
    </row>
    <row r="16" spans="1:10">
      <c r="E16" s="156"/>
      <c r="J16" s="49" t="str">
        <f t="shared" si="0"/>
        <v/>
      </c>
    </row>
    <row r="20" spans="5:9" ht="23.25">
      <c r="E20" s="243" t="s">
        <v>5881</v>
      </c>
      <c r="F20" s="243"/>
      <c r="G20" s="243"/>
      <c r="H20" s="243"/>
      <c r="I20" s="46"/>
    </row>
    <row r="21" spans="5:9">
      <c r="E21" s="133">
        <f>SUM(Review!AD:AD)</f>
        <v>2916</v>
      </c>
      <c r="F21" s="133" t="s">
        <v>5883</v>
      </c>
      <c r="G21" s="133"/>
      <c r="H21" s="133"/>
      <c r="I21" s="46"/>
    </row>
    <row r="22" spans="5:9">
      <c r="E22" s="133">
        <f>SUM(Result!E:E)</f>
        <v>2916</v>
      </c>
      <c r="F22" s="133" t="s">
        <v>5884</v>
      </c>
      <c r="G22" s="133"/>
      <c r="H22" s="133"/>
      <c r="I22" s="46"/>
    </row>
    <row r="23" spans="5:9">
      <c r="E23" s="133">
        <f>SUM(D:D)-E24</f>
        <v>2916</v>
      </c>
      <c r="F23" s="133" t="s">
        <v>5887</v>
      </c>
      <c r="G23" s="133"/>
      <c r="H23" s="133"/>
      <c r="I23" s="46"/>
    </row>
    <row r="24" spans="5:9">
      <c r="E24" s="133">
        <f>SUM('Extra Pickup'!D:D)</f>
        <v>9000</v>
      </c>
      <c r="F24" s="133" t="s">
        <v>5885</v>
      </c>
      <c r="G24" s="133"/>
      <c r="H24" s="133"/>
      <c r="I24" s="46"/>
    </row>
    <row r="25" spans="5:9">
      <c r="E25" s="133">
        <f>SUM(E23:E24)</f>
        <v>11916</v>
      </c>
      <c r="F25" s="133" t="s">
        <v>5886</v>
      </c>
      <c r="G25" s="133"/>
      <c r="H25" s="133"/>
      <c r="I25" s="46"/>
    </row>
  </sheetData>
  <mergeCells count="3">
    <mergeCell ref="E20:H20"/>
    <mergeCell ref="F3:G3"/>
    <mergeCell ref="A1:I1"/>
  </mergeCells>
  <conditionalFormatting sqref="A1 A2:D1048576">
    <cfRule type="expression" dxfId="1006" priority="828">
      <formula>$A1&lt;&gt;""</formula>
    </cfRule>
  </conditionalFormatting>
  <conditionalFormatting sqref="I2:J1048576 J1">
    <cfRule type="expression" dxfId="1005" priority="829">
      <formula>$I1&lt;&gt;""</formula>
    </cfRule>
  </conditionalFormatting>
  <conditionalFormatting sqref="E21:E23">
    <cfRule type="expression" dxfId="0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G12" sqref="G12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425781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1:18" ht="33" customHeight="1">
      <c r="F1" s="160" t="s">
        <v>6157</v>
      </c>
      <c r="G1" s="160" t="s">
        <v>6157</v>
      </c>
      <c r="L1" s="160" t="s">
        <v>6157</v>
      </c>
      <c r="M1" s="160" t="s">
        <v>6157</v>
      </c>
    </row>
    <row r="2" spans="1:18" s="39" customFormat="1" ht="50.25">
      <c r="B2" s="100" t="s">
        <v>5880</v>
      </c>
      <c r="C2" s="100" t="s">
        <v>5510</v>
      </c>
      <c r="D2" s="100" t="s">
        <v>5511</v>
      </c>
      <c r="E2" s="101" t="s">
        <v>6158</v>
      </c>
      <c r="F2" s="137" t="s">
        <v>6159</v>
      </c>
      <c r="G2" s="138" t="s">
        <v>5925</v>
      </c>
      <c r="H2" s="215" t="s">
        <v>5927</v>
      </c>
      <c r="I2" s="246"/>
      <c r="J2" s="247"/>
      <c r="K2" s="100" t="s">
        <v>6159</v>
      </c>
      <c r="L2" s="138" t="s">
        <v>5926</v>
      </c>
      <c r="M2" s="138" t="s">
        <v>5924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9">
        <f>IF(A3="X",INDEX('Extra Pickup'!D:D,MATCH(B3,'Extra Pickup'!A:A,0)),IF(SUMIF(Result!G:G,B3,Result!E:E)=0,"",SUMIF(Result!G:G,B3,Result!E:E)))</f>
        <v>2144</v>
      </c>
      <c r="F3" s="39">
        <v>1</v>
      </c>
      <c r="G3" s="140">
        <v>44944</v>
      </c>
      <c r="H3" s="39" t="str">
        <f>IF(F3="","",F3&amp;COUNTIF($F$3:F3,F3))</f>
        <v>11</v>
      </c>
      <c r="K3" s="158">
        <v>1</v>
      </c>
      <c r="L3" s="159">
        <v>44946</v>
      </c>
      <c r="M3" s="153" t="s">
        <v>7729</v>
      </c>
      <c r="O3" s="188" t="s">
        <v>6186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EDS</v>
      </c>
      <c r="C4" s="26" t="str">
        <f>IF(A4="X",INDEX('Extra Pickup'!B:B,MATCH(B4,'Extra Pickup'!A:A,0)),IFERROR(INDEX(SuppDetails[City],MATCH(B4,SuppDetails[Warehouse Tranlation],0)),""))</f>
        <v>Lancaster</v>
      </c>
      <c r="D4" s="26" t="str">
        <f>IF(A4="X",INDEX('Extra Pickup'!C:C,MATCH(B4,'Extra Pickup'!A:A,0)),IFERROR(INDEX(SuppDetails[State],MATCH(B4,SuppDetails[Warehouse Tranlation],0)),""))</f>
        <v>PA</v>
      </c>
      <c r="E4" s="139">
        <f>IF(A4="X",INDEX('Extra Pickup'!D:D,MATCH(B4,'Extra Pickup'!A:A,0)),IF(SUMIF(Result!G:G,B4,Result!E:E)=0,"",SUMIF(Result!G:G,B4,Result!E:E)))</f>
        <v>1</v>
      </c>
      <c r="F4" s="39">
        <v>2</v>
      </c>
      <c r="G4" s="140">
        <v>44944</v>
      </c>
      <c r="H4" s="39" t="str">
        <f>IF(F4="","",F4&amp;COUNTIF($F$3:F4,F4))</f>
        <v>21</v>
      </c>
      <c r="K4" s="158">
        <v>2</v>
      </c>
      <c r="L4" s="159">
        <v>44945</v>
      </c>
      <c r="M4" s="153" t="s">
        <v>7731</v>
      </c>
      <c r="O4" s="248"/>
      <c r="P4" s="248"/>
      <c r="Q4" s="248"/>
      <c r="R4" s="248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Huntsville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9">
        <f>IF(A5="X",INDEX('Extra Pickup'!D:D,MATCH(B5,'Extra Pickup'!A:A,0)),IF(SUMIF(Result!G:G,B5,Result!E:E)=0,"",SUMIF(Result!G:G,B5,Result!E:E)))</f>
        <v>74</v>
      </c>
      <c r="F5" s="39">
        <v>1</v>
      </c>
      <c r="G5" s="140">
        <v>44943</v>
      </c>
      <c r="H5" s="39" t="str">
        <f>IF(F5="","",F5&amp;COUNTIF($F$3:F5,F5))</f>
        <v>12</v>
      </c>
      <c r="K5" s="158">
        <v>3</v>
      </c>
      <c r="L5" s="159">
        <v>44945</v>
      </c>
      <c r="M5" s="153" t="s">
        <v>7729</v>
      </c>
      <c r="O5" s="248"/>
      <c r="P5" s="248"/>
      <c r="Q5" s="248"/>
      <c r="R5" s="248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9">
        <f>IF(A6="X",INDEX('Extra Pickup'!D:D,MATCH(B6,'Extra Pickup'!A:A,0)),IF(SUMIF(Result!G:G,B6,Result!E:E)=0,"",SUMIF(Result!G:G,B6,Result!E:E)))</f>
        <v>1</v>
      </c>
      <c r="F6" s="39">
        <v>2</v>
      </c>
      <c r="G6" s="140">
        <v>44943</v>
      </c>
      <c r="H6" s="39" t="str">
        <f>IF(F6="","",F6&amp;COUNTIF($F$3:F6,F6))</f>
        <v>22</v>
      </c>
      <c r="K6" s="158">
        <v>4</v>
      </c>
      <c r="L6" s="159">
        <v>44946</v>
      </c>
      <c r="M6" s="153" t="s">
        <v>7729</v>
      </c>
      <c r="O6" s="248"/>
      <c r="P6" s="248"/>
      <c r="Q6" s="248"/>
      <c r="R6" s="248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9">
        <f>IF(A7="X",INDEX('Extra Pickup'!D:D,MATCH(B7,'Extra Pickup'!A:A,0)),IF(SUMIF(Result!G:G,B7,Result!E:E)=0,"",SUMIF(Result!G:G,B7,Result!E:E)))</f>
        <v>1</v>
      </c>
      <c r="F7" s="39">
        <v>3</v>
      </c>
      <c r="G7" s="140">
        <v>44943</v>
      </c>
      <c r="H7" s="39" t="str">
        <f>IF(F7="","",F7&amp;COUNTIF($F$3:F7,F7))</f>
        <v>31</v>
      </c>
      <c r="K7" s="158">
        <v>5</v>
      </c>
      <c r="L7" s="159"/>
      <c r="M7" s="153"/>
      <c r="O7" s="248"/>
      <c r="P7" s="248"/>
      <c r="Q7" s="248"/>
      <c r="R7" s="248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Morrow</v>
      </c>
      <c r="C8" s="26" t="str">
        <f>IF(A8="X",INDEX('Extra Pickup'!B:B,MATCH(B8,'Extra Pickup'!A:A,0)),IFERROR(INDEX(SuppDetails[City],MATCH(B8,SuppDetails[Warehouse Tranlation],0)),""))</f>
        <v>Morrow</v>
      </c>
      <c r="D8" s="26" t="str">
        <f>IF(A8="X",INDEX('Extra Pickup'!C:C,MATCH(B8,'Extra Pickup'!A:A,0)),IFERROR(INDEX(SuppDetails[State],MATCH(B8,SuppDetails[Warehouse Tranlation],0)),""))</f>
        <v>GA</v>
      </c>
      <c r="E8" s="139">
        <f>IF(A8="X",INDEX('Extra Pickup'!D:D,MATCH(B8,'Extra Pickup'!A:A,0)),IF(SUMIF(Result!G:G,B8,Result!E:E)=0,"",SUMIF(Result!G:G,B8,Result!E:E)))</f>
        <v>1</v>
      </c>
      <c r="F8" s="39">
        <v>3</v>
      </c>
      <c r="G8" s="140">
        <v>44943</v>
      </c>
      <c r="H8" s="39" t="str">
        <f>IF(F8="","",F8&amp;COUNTIF($F$3:F8,F8))</f>
        <v>32</v>
      </c>
      <c r="K8" s="158">
        <v>6</v>
      </c>
      <c r="L8" s="159"/>
      <c r="M8" s="153"/>
      <c r="O8" s="248"/>
      <c r="P8" s="248"/>
      <c r="Q8" s="248"/>
      <c r="R8" s="248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Onyx</v>
      </c>
      <c r="C9" s="26" t="str">
        <f>IF(A9="X",INDEX('Extra Pickup'!B:B,MATCH(B9,'Extra Pickup'!A:A,0)),IFERROR(INDEX(SuppDetails[City],MATCH(B9,SuppDetails[Warehouse Tranlation],0)),""))</f>
        <v>South Lee</v>
      </c>
      <c r="D9" s="26" t="str">
        <f>IF(A9="X",INDEX('Extra Pickup'!C:C,MATCH(B9,'Extra Pickup'!A:A,0)),IFERROR(INDEX(SuppDetails[State],MATCH(B9,SuppDetails[Warehouse Tranlation],0)),""))</f>
        <v>MA</v>
      </c>
      <c r="E9" s="139">
        <f>IF(A9="X",INDEX('Extra Pickup'!D:D,MATCH(B9,'Extra Pickup'!A:A,0)),IF(SUMIF(Result!G:G,B9,Result!E:E)=0,"",SUMIF(Result!G:G,B9,Result!E:E)))</f>
        <v>92</v>
      </c>
      <c r="F9" s="39">
        <v>4</v>
      </c>
      <c r="G9" s="140">
        <v>44944</v>
      </c>
      <c r="H9" s="39" t="str">
        <f>IF(F9="","",F9&amp;COUNTIF($F$3:F9,F9))</f>
        <v>41</v>
      </c>
      <c r="K9" s="232" t="s">
        <v>6183</v>
      </c>
      <c r="L9" s="233"/>
      <c r="M9" s="234"/>
      <c r="O9" s="248"/>
      <c r="P9" s="248"/>
      <c r="Q9" s="248"/>
      <c r="R9" s="248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Stone</v>
      </c>
      <c r="C10" s="26" t="str">
        <f>IF(A10="X",INDEX('Extra Pickup'!B:B,MATCH(B10,'Extra Pickup'!A:A,0)),IFERROR(INDEX(SuppDetails[City],MATCH(B10,SuppDetails[Warehouse Tranlation],0)),""))</f>
        <v>Watervliet</v>
      </c>
      <c r="D10" s="26" t="str">
        <f>IF(A10="X",INDEX('Extra Pickup'!C:C,MATCH(B10,'Extra Pickup'!A:A,0)),IFERROR(INDEX(SuppDetails[State],MATCH(B10,SuppDetails[Warehouse Tranlation],0)),""))</f>
        <v>NY</v>
      </c>
      <c r="E10" s="139">
        <f>IF(A10="X",INDEX('Extra Pickup'!D:D,MATCH(B10,'Extra Pickup'!A:A,0)),IF(SUMIF(Result!G:G,B10,Result!E:E)=0,"",SUMIF(Result!G:G,B10,Result!E:E)))</f>
        <v>602</v>
      </c>
      <c r="F10" s="39">
        <v>4</v>
      </c>
      <c r="G10" s="140">
        <v>44944</v>
      </c>
      <c r="H10" s="39" t="str">
        <f>IF(F10="","",F10&amp;COUNTIF($F$3:F10,F10))</f>
        <v>42</v>
      </c>
      <c r="K10" s="232" t="s">
        <v>3898</v>
      </c>
      <c r="L10" s="233"/>
      <c r="M10" s="235"/>
      <c r="O10" s="248"/>
      <c r="P10" s="248"/>
      <c r="Q10" s="248"/>
      <c r="R10" s="248"/>
    </row>
    <row r="11" spans="1:18" ht="20.25" customHeight="1">
      <c r="A11" s="26" t="str">
        <f>IF(ISERROR(MATCH(B11,'Extra Pickup'!A:A,0)),"","X")</f>
        <v>X</v>
      </c>
      <c r="B11" s="26" t="str">
        <f>IF(Weight!$A12="","",Weight!$A12)</f>
        <v>Lorin</v>
      </c>
      <c r="C11" s="26" t="str">
        <f>IF(A11="X",INDEX('Extra Pickup'!B:B,MATCH(B11,'Extra Pickup'!A:A,0)),IFERROR(INDEX(SuppDetails[City],MATCH(B11,SuppDetails[Warehouse Tranlation],0)),""))</f>
        <v>Muskegon</v>
      </c>
      <c r="D11" s="26" t="str">
        <f>IF(A11="X",INDEX('Extra Pickup'!C:C,MATCH(B11,'Extra Pickup'!A:A,0)),IFERROR(INDEX(SuppDetails[State],MATCH(B11,SuppDetails[Warehouse Tranlation],0)),""))</f>
        <v>MI</v>
      </c>
      <c r="E11" s="139">
        <f>IF(A11="X",INDEX('Extra Pickup'!D:D,MATCH(B11,'Extra Pickup'!A:A,0)),IF(SUMIF(Result!G:G,B11,Result!E:E)=0,"",SUMIF(Result!G:G,B11,Result!E:E)))</f>
        <v>7000</v>
      </c>
      <c r="F11" s="28">
        <v>4</v>
      </c>
      <c r="G11" s="140">
        <v>44944</v>
      </c>
      <c r="H11" s="39" t="str">
        <f>IF(F11="","",F11&amp;COUNTIF($F$3:F11,F11))</f>
        <v>43</v>
      </c>
      <c r="K11" s="232" t="s">
        <v>6184</v>
      </c>
      <c r="L11" s="233"/>
      <c r="M11" s="235"/>
      <c r="O11" s="248"/>
      <c r="P11" s="248"/>
      <c r="Q11" s="248"/>
      <c r="R11" s="248"/>
    </row>
    <row r="12" spans="1:18" ht="20.25" customHeight="1">
      <c r="A12" s="26" t="str">
        <f>IF(ISERROR(MATCH(B12,'Extra Pickup'!A:A,0)),"","X")</f>
        <v>X</v>
      </c>
      <c r="B12" s="26" t="str">
        <f>IF(Weight!$A13="","",Weight!$A13)</f>
        <v>BGF</v>
      </c>
      <c r="C12" s="26" t="str">
        <f>IF(A12="X",INDEX('Extra Pickup'!B:B,MATCH(B12,'Extra Pickup'!A:A,0)),IFERROR(INDEX(SuppDetails[City],MATCH(B12,SuppDetails[Warehouse Tranlation],0)),""))</f>
        <v>Altavista</v>
      </c>
      <c r="D12" s="26" t="str">
        <f>IF(A12="X",INDEX('Extra Pickup'!C:C,MATCH(B12,'Extra Pickup'!A:A,0)),IFERROR(INDEX(SuppDetails[State],MATCH(B12,SuppDetails[Warehouse Tranlation],0)),""))</f>
        <v>VA</v>
      </c>
      <c r="E12" s="139">
        <f>IF(A12="X",INDEX('Extra Pickup'!D:D,MATCH(B12,'Extra Pickup'!A:A,0)),IF(SUMIF(Result!G:G,B12,Result!E:E)=0,"",SUMIF(Result!G:G,B12,Result!E:E)))</f>
        <v>2000</v>
      </c>
      <c r="F12" s="28">
        <v>4</v>
      </c>
      <c r="G12" s="140">
        <v>44943</v>
      </c>
      <c r="H12" s="39" t="str">
        <f>IF(F12="","",F12&amp;COUNTIF($F$3:F12,F12))</f>
        <v>44</v>
      </c>
      <c r="K12" s="232" t="s">
        <v>6185</v>
      </c>
      <c r="L12" s="233"/>
      <c r="M12" s="235"/>
      <c r="O12" s="248"/>
      <c r="P12" s="248"/>
      <c r="Q12" s="248"/>
      <c r="R12" s="248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9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9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9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9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9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9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9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9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9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9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9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9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9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9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9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9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9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9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9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9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9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9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9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9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9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9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1003" priority="10" operator="containsText" text="self deliver">
      <formula>NOT(ISERROR(SEARCH("self deliver",D1)))</formula>
    </cfRule>
  </conditionalFormatting>
  <conditionalFormatting sqref="B1:H1048576">
    <cfRule type="expression" dxfId="1002" priority="11">
      <formula>$D1="self deliver"</formula>
    </cfRule>
    <cfRule type="expression" dxfId="1001" priority="841">
      <formula>$B2&lt;&gt;""</formula>
    </cfRule>
  </conditionalFormatting>
  <conditionalFormatting sqref="K2">
    <cfRule type="containsText" dxfId="1000" priority="1" operator="containsText" text="self deliver">
      <formula>NOT(ISERROR(SEARCH("self deliver",K2)))</formula>
    </cfRule>
  </conditionalFormatting>
  <conditionalFormatting sqref="K2">
    <cfRule type="expression" dxfId="999" priority="2">
      <formula>$D2="self deliver"</formula>
    </cfRule>
    <cfRule type="expression" dxfId="998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49" t="s">
        <v>5915</v>
      </c>
      <c r="C2" s="250"/>
      <c r="D2" s="250"/>
      <c r="E2" s="251"/>
      <c r="G2" s="249" t="s">
        <v>5918</v>
      </c>
      <c r="H2" s="250"/>
      <c r="I2" s="250"/>
      <c r="J2" s="251"/>
      <c r="L2" s="249" t="s">
        <v>5919</v>
      </c>
      <c r="M2" s="250"/>
      <c r="N2" s="250"/>
      <c r="O2" s="251"/>
    </row>
    <row r="3" spans="2:15" ht="15.75" thickBot="1">
      <c r="B3" s="134" t="s">
        <v>5914</v>
      </c>
      <c r="C3" s="135" t="s">
        <v>5511</v>
      </c>
      <c r="D3" s="135" t="s">
        <v>3528</v>
      </c>
      <c r="E3" s="136" t="s">
        <v>5912</v>
      </c>
      <c r="G3" s="134" t="s">
        <v>5914</v>
      </c>
      <c r="H3" s="135" t="s">
        <v>5511</v>
      </c>
      <c r="I3" s="135" t="s">
        <v>3528</v>
      </c>
      <c r="J3" s="136" t="s">
        <v>5912</v>
      </c>
      <c r="L3" s="134" t="s">
        <v>5914</v>
      </c>
      <c r="M3" s="135" t="s">
        <v>5511</v>
      </c>
      <c r="N3" s="135" t="s">
        <v>3528</v>
      </c>
      <c r="O3" s="136" t="s">
        <v>5912</v>
      </c>
    </row>
    <row r="4" spans="2:15" ht="15.75" thickTop="1">
      <c r="B4" s="145">
        <f>IFERROR(INDEX('Truck Input'!$G:$G,MATCH("11",'Truck Input'!$H:$H,0)),"")</f>
        <v>44944</v>
      </c>
      <c r="C4" s="125" t="str">
        <f>IFERROR(INDEX('Truck Input'!$D:$D,MATCH("11",'Truck Input'!$H:$H,0)),"")</f>
        <v>Quebec</v>
      </c>
      <c r="D4" s="125" t="str">
        <f>IFERROR(INDEX('Truck Input'!$B:$B,MATCH("11",'Truck Input'!$H:$H,0)),"")</f>
        <v>Drummondville</v>
      </c>
      <c r="E4" s="146">
        <f>IFERROR(INDEX('Truck Input'!$E:$E,MATCH("11",'Truck Input'!$H:$H,0)),"")</f>
        <v>2144</v>
      </c>
      <c r="G4" s="145">
        <f>IFERROR(INDEX('Truck Input'!$G:$G,MATCH("21",'Truck Input'!$H:$H,0)),"")</f>
        <v>44944</v>
      </c>
      <c r="H4" s="125" t="str">
        <f>IFERROR(INDEX('Truck Input'!$D:$D,MATCH("21",'Truck Input'!$H:$H,0)),"")</f>
        <v>PA</v>
      </c>
      <c r="I4" s="125" t="str">
        <f>IFERROR(INDEX('Truck Input'!$B:$B,MATCH("21",'Truck Input'!$H:$H,0)),"")</f>
        <v>EDS</v>
      </c>
      <c r="J4" s="146">
        <f>IFERROR(INDEX('Truck Input'!$E:$E,MATCH("21",'Truck Input'!$H:$H,0)),"")</f>
        <v>1</v>
      </c>
      <c r="L4" s="145">
        <f>IFERROR(INDEX('Truck Input'!$G:$G,MATCH("31",'Truck Input'!$H:$H,0)),"")</f>
        <v>44943</v>
      </c>
      <c r="M4" s="125" t="str">
        <f>IFERROR(INDEX('Truck Input'!$D:$D,MATCH("31",'Truck Input'!$H:$H,0)),"")</f>
        <v>GA</v>
      </c>
      <c r="N4" s="125" t="str">
        <f>IFERROR(INDEX('Truck Input'!$B:$B,MATCH("31",'Truck Input'!$H:$H,0)),"")</f>
        <v>McDonough</v>
      </c>
      <c r="O4" s="146">
        <f>IFERROR(INDEX('Truck Input'!$E:$E,MATCH("31",'Truck Input'!$H:$H,0)),"")</f>
        <v>1</v>
      </c>
    </row>
    <row r="5" spans="2:15">
      <c r="B5" s="145">
        <f>IFERROR(INDEX('Truck Input'!$G:$G,MATCH("12",'Truck Input'!$H:$H,0)),"")</f>
        <v>44943</v>
      </c>
      <c r="C5" s="125" t="str">
        <f>IFERROR(INDEX('Truck Input'!$D:$D,MATCH("12",'Truck Input'!$H:$H,0)),"")</f>
        <v>Self Deliver</v>
      </c>
      <c r="D5" s="125" t="str">
        <f>IFERROR(INDEX('Truck Input'!$B:$B,MATCH("12",'Truck Input'!$H:$H,0)),"")</f>
        <v>Huntsville</v>
      </c>
      <c r="E5" s="146">
        <f>IFERROR(INDEX('Truck Input'!$E:$E,MATCH("12",'Truck Input'!$H:$H,0)),"")</f>
        <v>74</v>
      </c>
      <c r="G5" s="145">
        <f>IFERROR(INDEX('Truck Input'!$G:$G,MATCH("22",'Truck Input'!$H:$H,0)),"")</f>
        <v>44943</v>
      </c>
      <c r="H5" s="125" t="str">
        <f>IFERROR(INDEX('Truck Input'!$D:$D,MATCH("22",'Truck Input'!$H:$H,0)),"")</f>
        <v>MA</v>
      </c>
      <c r="I5" s="125" t="str">
        <f>IFERROR(INDEX('Truck Input'!$B:$B,MATCH("22",'Truck Input'!$H:$H,0)),"")</f>
        <v>Interprint</v>
      </c>
      <c r="J5" s="146">
        <f>IFERROR(INDEX('Truck Input'!$E:$E,MATCH("22",'Truck Input'!$H:$H,0)),"")</f>
        <v>1</v>
      </c>
      <c r="L5" s="145">
        <f>IFERROR(INDEX('Truck Input'!$G:$G,MATCH("32",'Truck Input'!$H:$H,0)),"")</f>
        <v>44943</v>
      </c>
      <c r="M5" s="125" t="str">
        <f>IFERROR(INDEX('Truck Input'!$D:$D,MATCH("32",'Truck Input'!$H:$H,0)),"")</f>
        <v>GA</v>
      </c>
      <c r="N5" s="125" t="str">
        <f>IFERROR(INDEX('Truck Input'!$B:$B,MATCH("32",'Truck Input'!$H:$H,0)),"")</f>
        <v>Morrow</v>
      </c>
      <c r="O5" s="146">
        <f>IFERROR(INDEX('Truck Input'!$E:$E,MATCH("32",'Truck Input'!$H:$H,0)),"")</f>
        <v>1</v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54" t="s">
        <v>5913</v>
      </c>
      <c r="C10" s="255"/>
      <c r="D10" s="256"/>
      <c r="E10" s="143">
        <f>SUM(E4:E9)</f>
        <v>2218</v>
      </c>
      <c r="G10" s="263" t="s">
        <v>5913</v>
      </c>
      <c r="H10" s="264"/>
      <c r="I10" s="265"/>
      <c r="J10" s="129">
        <f>SUM(J4:J9)</f>
        <v>2</v>
      </c>
      <c r="L10" s="254" t="s">
        <v>5913</v>
      </c>
      <c r="M10" s="255"/>
      <c r="N10" s="256"/>
      <c r="O10" s="129">
        <f>SUM(O4:O9)</f>
        <v>2</v>
      </c>
    </row>
    <row r="11" spans="2:15">
      <c r="B11" s="252" t="s">
        <v>5898</v>
      </c>
      <c r="C11" s="253"/>
      <c r="D11" s="261" t="str">
        <f>IF('Truck Input'!$M$3="","",'Truck Input'!$M$3)</f>
        <v>heniff</v>
      </c>
      <c r="E11" s="262"/>
      <c r="G11" s="252" t="s">
        <v>5898</v>
      </c>
      <c r="H11" s="253"/>
      <c r="I11" s="261" t="str">
        <f>IF('Truck Input'!$M$4="","",'Truck Input'!$M$4)</f>
        <v>other</v>
      </c>
      <c r="J11" s="262"/>
      <c r="L11" s="252" t="s">
        <v>5898</v>
      </c>
      <c r="M11" s="253"/>
      <c r="N11" s="261" t="str">
        <f>IF('Truck Input'!$M$5="","",'Truck Input'!$M$5)</f>
        <v>heniff</v>
      </c>
      <c r="O11" s="262"/>
    </row>
    <row r="12" spans="2:15" ht="15.75" thickBot="1">
      <c r="B12" s="257" t="s">
        <v>5916</v>
      </c>
      <c r="C12" s="258"/>
      <c r="D12" s="259">
        <f>IF('Truck Input'!$L$3="","",'Truck Input'!$L$3)</f>
        <v>44946</v>
      </c>
      <c r="E12" s="260"/>
      <c r="G12" s="257" t="s">
        <v>5916</v>
      </c>
      <c r="H12" s="258"/>
      <c r="I12" s="259">
        <f>IF('Truck Input'!$L$4="","",'Truck Input'!$L$4)</f>
        <v>44945</v>
      </c>
      <c r="J12" s="260"/>
      <c r="L12" s="257" t="s">
        <v>5916</v>
      </c>
      <c r="M12" s="258"/>
      <c r="N12" s="259">
        <f>IF('Truck Input'!$L$5="","",'Truck Input'!$L$5)</f>
        <v>44945</v>
      </c>
      <c r="O12" s="260"/>
    </row>
    <row r="14" spans="2:15" ht="15.75" thickBot="1"/>
    <row r="15" spans="2:15" s="131" customFormat="1" ht="21.75" thickBot="1">
      <c r="B15" s="249" t="s">
        <v>5920</v>
      </c>
      <c r="C15" s="250"/>
      <c r="D15" s="250"/>
      <c r="E15" s="251"/>
      <c r="G15" s="249" t="s">
        <v>5921</v>
      </c>
      <c r="H15" s="250"/>
      <c r="I15" s="250"/>
      <c r="J15" s="251"/>
      <c r="L15" s="249" t="s">
        <v>5922</v>
      </c>
      <c r="M15" s="250"/>
      <c r="N15" s="250"/>
      <c r="O15" s="251"/>
    </row>
    <row r="16" spans="2:15" ht="15.75" thickBot="1">
      <c r="B16" s="134" t="s">
        <v>5914</v>
      </c>
      <c r="C16" s="135" t="s">
        <v>5511</v>
      </c>
      <c r="D16" s="135" t="s">
        <v>3528</v>
      </c>
      <c r="E16" s="136" t="s">
        <v>5912</v>
      </c>
      <c r="G16" s="134" t="s">
        <v>5914</v>
      </c>
      <c r="H16" s="135" t="s">
        <v>5511</v>
      </c>
      <c r="I16" s="135" t="s">
        <v>3528</v>
      </c>
      <c r="J16" s="136" t="s">
        <v>5912</v>
      </c>
      <c r="L16" s="134" t="s">
        <v>5914</v>
      </c>
      <c r="M16" s="135" t="s">
        <v>5511</v>
      </c>
      <c r="N16" s="135" t="s">
        <v>3528</v>
      </c>
      <c r="O16" s="136" t="s">
        <v>5912</v>
      </c>
    </row>
    <row r="17" spans="2:15" ht="15.75" thickTop="1">
      <c r="B17" s="145">
        <f>IFERROR(INDEX('Truck Input'!$G:$G,MATCH("41",'Truck Input'!$H:$H,0)),"")</f>
        <v>44944</v>
      </c>
      <c r="C17" s="125" t="str">
        <f>IFERROR(INDEX('Truck Input'!$D:$D,MATCH("41",'Truck Input'!$H:$H,0)),"")</f>
        <v>MA</v>
      </c>
      <c r="D17" s="125" t="str">
        <f>IFERROR(INDEX('Truck Input'!$B:$B,MATCH("41",'Truck Input'!$H:$H,0)),"")</f>
        <v>Onyx</v>
      </c>
      <c r="E17" s="146">
        <f>IFERROR(INDEX('Truck Input'!$E:$E,MATCH("41",'Truck Input'!$H:$H,0)),"")</f>
        <v>92</v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>
        <f>IFERROR(INDEX('Truck Input'!$G:$G,MATCH("42",'Truck Input'!$H:$H,0)),"")</f>
        <v>44944</v>
      </c>
      <c r="C18" s="125" t="str">
        <f>IFERROR(INDEX('Truck Input'!$D:$D,MATCH("42",'Truck Input'!$H:$H,0)),"")</f>
        <v>NY</v>
      </c>
      <c r="D18" s="125" t="str">
        <f>IFERROR(INDEX('Truck Input'!$B:$B,MATCH("42",'Truck Input'!$H:$H,0)),"")</f>
        <v>Stone</v>
      </c>
      <c r="E18" s="146">
        <f>IFERROR(INDEX('Truck Input'!$E:$E,MATCH("42",'Truck Input'!$H:$H,0)),"")</f>
        <v>602</v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>
        <f>IFERROR(INDEX('Truck Input'!$G:$G,MATCH("43",'Truck Input'!$H:$H,0)),"")</f>
        <v>44944</v>
      </c>
      <c r="C19" s="125" t="str">
        <f>IFERROR(INDEX('Truck Input'!$D:$D,MATCH("43",'Truck Input'!$H:$H,0)),"")</f>
        <v>MI</v>
      </c>
      <c r="D19" s="125" t="str">
        <f>IFERROR(INDEX('Truck Input'!$B:$B,MATCH("43",'Truck Input'!$H:$H,0)),"")</f>
        <v>Lorin</v>
      </c>
      <c r="E19" s="146">
        <f>IFERROR(INDEX('Truck Input'!$E:$E,MATCH("43",'Truck Input'!$H:$H,0)),"")</f>
        <v>7000</v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>
        <f>IFERROR(INDEX('Truck Input'!$G:$G,MATCH("44",'Truck Input'!$H:$H,0)),"")</f>
        <v>44943</v>
      </c>
      <c r="C20" s="125" t="str">
        <f>IFERROR(INDEX('Truck Input'!$D:$D,MATCH("44",'Truck Input'!$H:$H,0)),"")</f>
        <v>VA</v>
      </c>
      <c r="D20" s="125" t="str">
        <f>IFERROR(INDEX('Truck Input'!$B:$B,MATCH("44",'Truck Input'!$H:$H,0)),"")</f>
        <v>BGF</v>
      </c>
      <c r="E20" s="146">
        <f>IFERROR(INDEX('Truck Input'!$E:$E,MATCH("44",'Truck Input'!$H:$H,0)),"")</f>
        <v>2000</v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54" t="s">
        <v>5913</v>
      </c>
      <c r="C23" s="255"/>
      <c r="D23" s="256"/>
      <c r="E23" s="129">
        <f>SUM(E17:E22)</f>
        <v>9694</v>
      </c>
      <c r="G23" s="254" t="s">
        <v>5913</v>
      </c>
      <c r="H23" s="255"/>
      <c r="I23" s="256"/>
      <c r="J23" s="129">
        <f>SUM(J17:J22)</f>
        <v>0</v>
      </c>
      <c r="L23" s="263" t="s">
        <v>5913</v>
      </c>
      <c r="M23" s="264"/>
      <c r="N23" s="265"/>
      <c r="O23" s="129">
        <f>SUM(O17:O22)</f>
        <v>0</v>
      </c>
    </row>
    <row r="24" spans="2:15">
      <c r="B24" s="252" t="s">
        <v>5898</v>
      </c>
      <c r="C24" s="253"/>
      <c r="D24" s="261" t="str">
        <f>IF('Truck Input'!$M$6="","",'Truck Input'!$M$6)</f>
        <v>heniff</v>
      </c>
      <c r="E24" s="262"/>
      <c r="G24" s="252" t="s">
        <v>5898</v>
      </c>
      <c r="H24" s="253"/>
      <c r="I24" s="261" t="str">
        <f>IF('Truck Input'!$M$7="","",'Truck Input'!$M$7)</f>
        <v/>
      </c>
      <c r="J24" s="262"/>
      <c r="L24" s="252" t="s">
        <v>5898</v>
      </c>
      <c r="M24" s="253"/>
      <c r="N24" s="261" t="str">
        <f>IF('Truck Input'!$M$8="","",'Truck Input'!$M$8)</f>
        <v/>
      </c>
      <c r="O24" s="262"/>
    </row>
    <row r="25" spans="2:15" ht="15.75" thickBot="1">
      <c r="B25" s="257" t="s">
        <v>5916</v>
      </c>
      <c r="C25" s="258"/>
      <c r="D25" s="259">
        <f>IF('Truck Input'!$L$6="","",'Truck Input'!$L$6)</f>
        <v>44946</v>
      </c>
      <c r="E25" s="260"/>
      <c r="G25" s="257" t="s">
        <v>5916</v>
      </c>
      <c r="H25" s="258"/>
      <c r="I25" s="259" t="str">
        <f>IF('Truck Input'!$L$7="","",'Truck Input'!$L$7)</f>
        <v/>
      </c>
      <c r="J25" s="260"/>
      <c r="L25" s="257" t="s">
        <v>5916</v>
      </c>
      <c r="M25" s="258"/>
      <c r="N25" s="259" t="str">
        <f>IF('Truck Input'!$L$8="","",'Truck Input'!$L$8)</f>
        <v/>
      </c>
      <c r="O25" s="260"/>
    </row>
    <row r="27" spans="2:15" ht="15.75" thickBot="1"/>
    <row r="28" spans="2:15" s="131" customFormat="1" ht="18.75">
      <c r="B28" s="271" t="s">
        <v>5917</v>
      </c>
      <c r="C28" s="272"/>
      <c r="D28" s="272"/>
      <c r="E28" s="273"/>
      <c r="G28" s="132"/>
    </row>
    <row r="29" spans="2:15" ht="28.5" customHeight="1" thickBot="1">
      <c r="B29" s="269" t="s">
        <v>5930</v>
      </c>
      <c r="C29" s="270"/>
      <c r="D29" s="123" t="s">
        <v>0</v>
      </c>
      <c r="E29" s="124" t="s">
        <v>5912</v>
      </c>
      <c r="J29" s="276" t="s">
        <v>5923</v>
      </c>
      <c r="K29" s="277"/>
      <c r="L29" s="278"/>
      <c r="M29" s="279" t="str">
        <f>_xlfn.CONCAT(" ",TEXT(SUM($E$10,$J$10,$O$10,$E$23,$J$23,$O$23,$E$30:$E$33),"##,#")," lbs.")</f>
        <v xml:space="preserve"> 11,990 lbs.</v>
      </c>
      <c r="N29" s="280"/>
    </row>
    <row r="30" spans="2:15" ht="16.5" customHeight="1" thickTop="1">
      <c r="B30" s="274" t="s">
        <v>5928</v>
      </c>
      <c r="C30" s="275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66" t="s">
        <v>5928</v>
      </c>
      <c r="C31" s="266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44922</v>
      </c>
    </row>
    <row r="32" spans="2:15" ht="15" customHeight="1">
      <c r="B32" s="267" t="s">
        <v>5929</v>
      </c>
      <c r="C32" s="268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67" t="s">
        <v>5929</v>
      </c>
      <c r="C33" s="268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97" priority="6">
      <formula>$E$10=0</formula>
    </cfRule>
  </conditionalFormatting>
  <conditionalFormatting sqref="G2:J12">
    <cfRule type="expression" dxfId="996" priority="5">
      <formula>$J$10=0</formula>
    </cfRule>
  </conditionalFormatting>
  <conditionalFormatting sqref="L2:O12">
    <cfRule type="expression" dxfId="995" priority="4">
      <formula>$O$10=0</formula>
    </cfRule>
  </conditionalFormatting>
  <conditionalFormatting sqref="B15:E25">
    <cfRule type="expression" dxfId="994" priority="3">
      <formula>$E$23=0</formula>
    </cfRule>
  </conditionalFormatting>
  <conditionalFormatting sqref="G15:J25">
    <cfRule type="expression" dxfId="993" priority="2">
      <formula>$J$23=0</formula>
    </cfRule>
  </conditionalFormatting>
  <conditionalFormatting sqref="L15:O25">
    <cfRule type="expression" dxfId="992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tabSelected="1" zoomScaleNormal="100" workbookViewId="0"/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9" t="s">
        <v>5891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R2" s="187"/>
    </row>
    <row r="3" spans="1:18" ht="24">
      <c r="A3" s="290" t="s">
        <v>5892</v>
      </c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4" spans="1:18" ht="15.75">
      <c r="G4" s="110" t="s">
        <v>6171</v>
      </c>
      <c r="I4" s="111">
        <f ca="1">TODAY()</f>
        <v>44922</v>
      </c>
      <c r="M4" s="107" t="s">
        <v>5893</v>
      </c>
    </row>
    <row r="5" spans="1:18" s="112" customFormat="1" ht="18.75">
      <c r="A5" s="108" t="s">
        <v>5894</v>
      </c>
      <c r="B5" s="108"/>
      <c r="C5" s="292" t="s">
        <v>5895</v>
      </c>
      <c r="D5" s="292"/>
      <c r="E5" s="292"/>
      <c r="F5" s="109"/>
      <c r="G5" s="108" t="s">
        <v>5896</v>
      </c>
      <c r="H5" s="108"/>
      <c r="I5" s="109" t="s">
        <v>5897</v>
      </c>
      <c r="J5" s="109"/>
      <c r="K5" s="110"/>
      <c r="L5" s="110"/>
      <c r="M5" s="111"/>
      <c r="O5" s="163" t="s">
        <v>6162</v>
      </c>
    </row>
    <row r="6" spans="1:18" s="112" customFormat="1" ht="16.5" thickBot="1">
      <c r="A6" s="108" t="s">
        <v>5898</v>
      </c>
      <c r="B6" s="108"/>
      <c r="C6" s="292" t="str">
        <f>IFERROR(IF(O7="Glat","Chapman",IF(INDEX('Truck Input'!$M:$M,MATCH($O$7,'Truck Input'!$K:$K,0))="","",INDEX('Truck Input'!$M:$M,MATCH($O$7,'Truck Input'!$K:$K,0)))),"")</f>
        <v/>
      </c>
      <c r="D6" s="292"/>
      <c r="E6" s="292"/>
      <c r="F6" s="109"/>
      <c r="I6" s="109" t="s">
        <v>5899</v>
      </c>
      <c r="J6" s="109"/>
      <c r="O6" s="162" t="s">
        <v>6163</v>
      </c>
    </row>
    <row r="7" spans="1:18" s="165" customFormat="1" ht="18.75" customHeight="1">
      <c r="A7" s="113" t="s">
        <v>5913</v>
      </c>
      <c r="B7" s="112"/>
      <c r="C7" s="185">
        <f>SUM(C24:M24)</f>
        <v>0</v>
      </c>
      <c r="D7" s="185"/>
      <c r="E7" s="186"/>
      <c r="G7" s="164" t="s">
        <v>5900</v>
      </c>
      <c r="H7" s="164"/>
      <c r="I7" s="166" t="s">
        <v>5901</v>
      </c>
      <c r="J7" s="166"/>
      <c r="O7" s="281"/>
      <c r="P7" s="282"/>
      <c r="Q7" s="283"/>
    </row>
    <row r="8" spans="1:18" s="112" customFormat="1" ht="21.75" customHeight="1" thickBot="1">
      <c r="E8" s="114"/>
      <c r="F8" s="114"/>
      <c r="G8" s="114"/>
      <c r="H8" s="114"/>
      <c r="I8" s="184" t="s">
        <v>5902</v>
      </c>
      <c r="J8" s="184"/>
      <c r="K8" s="293" t="str">
        <f ca="1">IFERROR(IF(O7="Glat",TODAY()+(7-WEEKDAY(TODAY(),2)+1),IF(INDEX('Truck Input'!$L:$L,MATCH($O$7,'Truck Input'!$K:$K,0))="","",INDEX('Truck Input'!$L:$L,MATCH($O$7,'Truck Input'!$K:$K,0)))),"")</f>
        <v/>
      </c>
      <c r="L8" s="293"/>
      <c r="M8" s="293"/>
      <c r="O8" s="284"/>
      <c r="P8" s="285"/>
      <c r="Q8" s="286"/>
    </row>
    <row r="9" spans="1:18" ht="2.25" customHeight="1" thickBot="1"/>
    <row r="10" spans="1:18" ht="23.1" customHeight="1" thickBot="1">
      <c r="A10" s="183" t="s">
        <v>5903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5904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87" t="s">
        <v>5905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8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6170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24.75" customHeight="1">
      <c r="A16" s="178" t="s">
        <v>5906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5907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5908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6169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5909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5910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5911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91" priority="5">
      <formula>LEN(TRIM(C5))=0</formula>
    </cfRule>
  </conditionalFormatting>
  <conditionalFormatting sqref="C24 M24 K24 I24 G24 E24">
    <cfRule type="containsText" dxfId="990" priority="829" operator="containsText" text="unknown">
      <formula>NOT(ISERROR(SEARCH("unknown",C24)))</formula>
    </cfRule>
    <cfRule type="expression" dxfId="989" priority="830">
      <formula>AND(C24="",#REF!&lt;&gt;"")</formula>
    </cfRule>
  </conditionalFormatting>
  <conditionalFormatting sqref="O7:Q8">
    <cfRule type="containsBlanks" dxfId="988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workbookViewId="0">
      <pane ySplit="1" topLeftCell="A2" activePane="bottomLeft" state="frozen"/>
      <selection pane="bottomLeft" activeCell="J21" sqref="J21"/>
    </sheetView>
  </sheetViews>
  <sheetFormatPr defaultRowHeight="21"/>
  <cols>
    <col min="1" max="1" width="31.85546875" style="218" customWidth="1"/>
    <col min="2" max="2" width="20.7109375" style="218" hidden="1" customWidth="1"/>
    <col min="3" max="3" width="24.28515625" style="218" customWidth="1"/>
    <col min="4" max="4" width="24.28515625" style="239" hidden="1" customWidth="1"/>
    <col min="5" max="5" width="24.28515625" style="239" customWidth="1"/>
    <col min="6" max="6" width="28.42578125" style="218" customWidth="1"/>
    <col min="7" max="8" width="9.140625" style="218"/>
    <col min="9" max="9" width="13.5703125" style="218" customWidth="1"/>
    <col min="10" max="16384" width="9.140625" style="218"/>
  </cols>
  <sheetData>
    <row r="1" spans="1:6" s="221" customFormat="1" ht="39" customHeight="1">
      <c r="A1" s="220" t="s">
        <v>6201</v>
      </c>
      <c r="B1" s="220" t="s">
        <v>5659</v>
      </c>
      <c r="C1" s="220" t="s">
        <v>5880</v>
      </c>
      <c r="D1" s="237" t="s">
        <v>6394</v>
      </c>
      <c r="E1" s="220" t="s">
        <v>6200</v>
      </c>
      <c r="F1" s="220" t="s">
        <v>7746</v>
      </c>
    </row>
    <row r="2" spans="1:6" ht="29.25" customHeight="1">
      <c r="A2" s="219" t="s">
        <v>5492</v>
      </c>
      <c r="B2" s="219" t="s">
        <v>267</v>
      </c>
      <c r="C2" s="219" t="s">
        <v>5509</v>
      </c>
      <c r="D2" s="238" t="s">
        <v>7734</v>
      </c>
      <c r="E2" s="238"/>
      <c r="F2" s="219" t="str">
        <f>IF(ISERROR(MATCH(D2,'SuppWorksheet 01'!I:I,0)),"no pickup","Pickup ID Required")</f>
        <v>Pickup ID Required</v>
      </c>
    </row>
    <row r="3" spans="1:6" ht="29.25" customHeight="1">
      <c r="A3" s="219" t="s">
        <v>5493</v>
      </c>
      <c r="B3" s="219" t="s">
        <v>3473</v>
      </c>
      <c r="C3" s="219" t="s">
        <v>5509</v>
      </c>
      <c r="D3" s="238" t="s">
        <v>7743</v>
      </c>
      <c r="E3" s="238"/>
      <c r="F3" s="219" t="str">
        <f>IF(ISERROR(MATCH(D3,'SuppWorksheet 01'!I:I,0)),"no pickup","Pickup ID Required")</f>
        <v>no pickup</v>
      </c>
    </row>
    <row r="4" spans="1:6" ht="29.25" customHeight="1">
      <c r="A4" s="219" t="s">
        <v>7732</v>
      </c>
      <c r="B4" s="219" t="s">
        <v>1028</v>
      </c>
      <c r="C4" s="219" t="s">
        <v>5509</v>
      </c>
      <c r="D4" s="238" t="s">
        <v>7738</v>
      </c>
      <c r="E4" s="238"/>
      <c r="F4" s="219" t="str">
        <f>IF(ISERROR(MATCH(D4,'SuppWorksheet 01'!I:I,0)),"no pickup","Pickup ID Required")</f>
        <v>Pickup ID Required</v>
      </c>
    </row>
    <row r="5" spans="1:6" ht="29.25" customHeight="1">
      <c r="A5" s="219" t="s">
        <v>3808</v>
      </c>
      <c r="B5" s="219" t="s">
        <v>325</v>
      </c>
      <c r="C5" s="219" t="s">
        <v>5509</v>
      </c>
      <c r="D5" s="238" t="s">
        <v>7744</v>
      </c>
      <c r="E5" s="238"/>
      <c r="F5" s="219" t="str">
        <f>IF(ISERROR(MATCH(D5,'SuppWorksheet 01'!I:I,0)),"no pickup","Pickup ID Required")</f>
        <v>no pickup</v>
      </c>
    </row>
    <row r="6" spans="1:6" ht="29.25" customHeight="1">
      <c r="A6" s="219" t="s">
        <v>3665</v>
      </c>
      <c r="B6" s="219" t="s">
        <v>992</v>
      </c>
      <c r="C6" s="219" t="s">
        <v>5509</v>
      </c>
      <c r="D6" s="238" t="s">
        <v>7735</v>
      </c>
      <c r="E6" s="238"/>
      <c r="F6" s="219" t="str">
        <f>IF(ISERROR(MATCH(D6,'SuppWorksheet 01'!I:I,0)),"no pickup","Pickup ID Required")</f>
        <v>Pickup ID Required</v>
      </c>
    </row>
    <row r="7" spans="1:6" ht="29.25" customHeight="1">
      <c r="A7" s="219" t="s">
        <v>3674</v>
      </c>
      <c r="B7" s="219" t="s">
        <v>318</v>
      </c>
      <c r="C7" s="219" t="s">
        <v>5509</v>
      </c>
      <c r="D7" s="238" t="s">
        <v>7736</v>
      </c>
      <c r="E7" s="238"/>
      <c r="F7" s="219" t="str">
        <f>IF(ISERROR(MATCH(D7,'SuppWorksheet 01'!I:I,0)),"no pickup","Pickup ID Required")</f>
        <v>Pickup ID Required</v>
      </c>
    </row>
    <row r="8" spans="1:6" ht="29.25" customHeight="1">
      <c r="A8" s="219" t="s">
        <v>894</v>
      </c>
      <c r="B8" s="219" t="s">
        <v>110</v>
      </c>
      <c r="C8" s="219" t="s">
        <v>894</v>
      </c>
      <c r="D8" s="238" t="s">
        <v>7737</v>
      </c>
      <c r="E8" s="238"/>
      <c r="F8" s="219" t="str">
        <f>IF(ISERROR(MATCH(D8,'SuppWorksheet 01'!I:I,0)),"no pickup","Pickup ID Required")</f>
        <v>Pickup ID Required</v>
      </c>
    </row>
    <row r="9" spans="1:6" ht="29.25" customHeight="1">
      <c r="A9" s="219" t="s">
        <v>3813</v>
      </c>
      <c r="B9" s="219" t="s">
        <v>68</v>
      </c>
      <c r="C9" s="219" t="s">
        <v>3813</v>
      </c>
      <c r="D9" s="238" t="s">
        <v>7739</v>
      </c>
      <c r="E9" s="238"/>
      <c r="F9" s="219" t="str">
        <f>IF(ISERROR(MATCH(D9,'SuppWorksheet 01'!I:I,0)),"no pickup","Pickup ID Required")</f>
        <v>Pickup ID Required</v>
      </c>
    </row>
    <row r="10" spans="1:6" ht="29.25" customHeight="1">
      <c r="A10" s="219" t="s">
        <v>3927</v>
      </c>
      <c r="B10" s="219" t="s">
        <v>101</v>
      </c>
      <c r="C10" s="219" t="s">
        <v>3907</v>
      </c>
      <c r="D10" s="238" t="s">
        <v>7745</v>
      </c>
      <c r="E10" s="238"/>
      <c r="F10" s="219" t="str">
        <f>IF(ISERROR(MATCH(D10,'SuppWorksheet 01'!I:I,0)),"no pickup","Pickup ID Required")</f>
        <v>no pickup</v>
      </c>
    </row>
    <row r="11" spans="1:6" ht="29.25" customHeight="1">
      <c r="A11" s="219" t="s">
        <v>3938</v>
      </c>
      <c r="B11" s="219" t="s">
        <v>329</v>
      </c>
      <c r="C11" s="219" t="s">
        <v>3941</v>
      </c>
      <c r="D11" s="238" t="s">
        <v>7741</v>
      </c>
      <c r="E11" s="238"/>
      <c r="F11" s="219" t="str">
        <f>IF(ISERROR(MATCH(D11,'SuppWorksheet 01'!I:I,0)),"no pickup","Pickup ID Required")</f>
        <v>Pickup ID Required</v>
      </c>
    </row>
    <row r="12" spans="1:6" ht="29.25" customHeight="1">
      <c r="A12" s="219" t="s">
        <v>3938</v>
      </c>
      <c r="B12" s="219" t="s">
        <v>329</v>
      </c>
      <c r="C12" s="219" t="s">
        <v>7733</v>
      </c>
      <c r="D12" s="238" t="s">
        <v>7742</v>
      </c>
      <c r="E12" s="238"/>
      <c r="F12" s="219" t="str">
        <f>IF(ISERROR(MATCH(D12,'SuppWorksheet 01'!I:I,0)),"no pickup","Pickup ID Required")</f>
        <v>Pickup ID Required</v>
      </c>
    </row>
    <row r="13" spans="1:6" ht="29.25" customHeight="1">
      <c r="A13" s="219" t="s">
        <v>3938</v>
      </c>
      <c r="B13" s="219" t="s">
        <v>329</v>
      </c>
      <c r="C13" s="219" t="s">
        <v>5508</v>
      </c>
      <c r="D13" s="238" t="s">
        <v>7740</v>
      </c>
      <c r="E13" s="238"/>
      <c r="F13" s="219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87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94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6212</v>
      </c>
      <c r="V1" s="1" t="s">
        <v>6214</v>
      </c>
      <c r="W1" s="1" t="s">
        <v>5505</v>
      </c>
      <c r="X1" s="1" t="s">
        <v>5510</v>
      </c>
      <c r="Y1" s="1" t="s">
        <v>5511</v>
      </c>
      <c r="Z1" s="1" t="s">
        <v>6197</v>
      </c>
      <c r="AA1" s="1" t="s">
        <v>6213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95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6198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95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6198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95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6198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95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6198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95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6198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95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6198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95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5872</v>
      </c>
      <c r="Y8" t="s">
        <v>5888</v>
      </c>
      <c r="Z8" t="s">
        <v>6199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95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6199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95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6198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95"/>
      <c r="Q11" t="s">
        <v>1028</v>
      </c>
      <c r="R11" t="s">
        <v>7732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6198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95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6198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95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6198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6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6198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5872</v>
      </c>
      <c r="Y15" t="s">
        <v>5888</v>
      </c>
      <c r="Z15" t="s">
        <v>6199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5872</v>
      </c>
      <c r="Y16" t="s">
        <v>5888</v>
      </c>
      <c r="Z16" t="s">
        <v>6199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5872</v>
      </c>
      <c r="Y17" t="s">
        <v>5888</v>
      </c>
      <c r="Z17" t="s">
        <v>6199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5872</v>
      </c>
      <c r="Y18" t="s">
        <v>5888</v>
      </c>
      <c r="Z18" t="s">
        <v>6199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5872</v>
      </c>
      <c r="Y19" t="s">
        <v>5888</v>
      </c>
      <c r="Z19" t="s">
        <v>6199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6198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6199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6199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6198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6198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6198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6198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6198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6199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5889</v>
      </c>
      <c r="R29" t="s">
        <v>5889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5872</v>
      </c>
      <c r="Y29" t="s">
        <v>5888</v>
      </c>
      <c r="Z29" t="s">
        <v>6199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6182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75" priority="14">
      <formula>$A2="Hun"</formula>
    </cfRule>
  </conditionalFormatting>
  <conditionalFormatting sqref="A2:B1048576">
    <cfRule type="expression" dxfId="974" priority="13">
      <formula>$U2="X"</formula>
    </cfRule>
  </conditionalFormatting>
  <conditionalFormatting sqref="A2:A63 A66:A80 A82:A1048561">
    <cfRule type="expression" dxfId="973" priority="12">
      <formula>$H2&lt;&gt;$H3</formula>
    </cfRule>
  </conditionalFormatting>
  <conditionalFormatting sqref="A2:A63 A82:B1048561 A66:B80">
    <cfRule type="expression" dxfId="972" priority="10">
      <formula>$G2="X"</formula>
    </cfRule>
    <cfRule type="expression" dxfId="971" priority="11">
      <formula>$R2&lt;&gt;$R3</formula>
    </cfRule>
  </conditionalFormatting>
  <conditionalFormatting sqref="A1048562:A1048576">
    <cfRule type="expression" dxfId="970" priority="15">
      <formula>#REF!&lt;&gt;$H1</formula>
    </cfRule>
  </conditionalFormatting>
  <conditionalFormatting sqref="A64:A65">
    <cfRule type="expression" dxfId="969" priority="16">
      <formula>$H64&lt;&gt;$H66</formula>
    </cfRule>
  </conditionalFormatting>
  <conditionalFormatting sqref="A1048562:A1048576">
    <cfRule type="expression" dxfId="968" priority="17">
      <formula>#REF!="X"</formula>
    </cfRule>
    <cfRule type="expression" dxfId="967" priority="18">
      <formula>#REF!&lt;&gt;$R1</formula>
    </cfRule>
  </conditionalFormatting>
  <conditionalFormatting sqref="A64:A65">
    <cfRule type="expression" dxfId="966" priority="19">
      <formula>$G64="X"</formula>
    </cfRule>
    <cfRule type="expression" dxfId="965" priority="20">
      <formula>$R64&lt;&gt;$R66</formula>
    </cfRule>
  </conditionalFormatting>
  <conditionalFormatting sqref="B2:B63">
    <cfRule type="expression" dxfId="964" priority="2">
      <formula>$G2="X"</formula>
    </cfRule>
    <cfRule type="expression" dxfId="963" priority="3">
      <formula>$R2&lt;&gt;$R3</formula>
    </cfRule>
  </conditionalFormatting>
  <conditionalFormatting sqref="B2:B1048576">
    <cfRule type="expression" dxfId="962" priority="1">
      <formula>AND($I2&lt;&gt;"",$A2=$L2)</formula>
    </cfRule>
  </conditionalFormatting>
  <conditionalFormatting sqref="B1048562:B1048576">
    <cfRule type="expression" dxfId="961" priority="6">
      <formula>#REF!="X"</formula>
    </cfRule>
    <cfRule type="expression" dxfId="960" priority="7">
      <formula>#REF!&lt;&gt;$R1</formula>
    </cfRule>
  </conditionalFormatting>
  <conditionalFormatting sqref="B64:B65">
    <cfRule type="expression" dxfId="959" priority="8">
      <formula>$G64="X"</formula>
    </cfRule>
    <cfRule type="expression" dxfId="958" priority="9">
      <formula>$R64&lt;&gt;$R66</formula>
    </cfRule>
  </conditionalFormatting>
  <conditionalFormatting sqref="A1048562:A1048576">
    <cfRule type="expression" dxfId="957" priority="937">
      <formula>$H1048562&lt;&gt;$H1</formula>
    </cfRule>
  </conditionalFormatting>
  <conditionalFormatting sqref="A81">
    <cfRule type="expression" dxfId="956" priority="939">
      <formula>$H81&lt;&gt;#REF!</formula>
    </cfRule>
  </conditionalFormatting>
  <conditionalFormatting sqref="A1048562:B1048576">
    <cfRule type="expression" dxfId="955" priority="943">
      <formula>$G1048562="X"</formula>
    </cfRule>
    <cfRule type="expression" dxfId="954" priority="944">
      <formula>$R1048562&lt;&gt;$R1</formula>
    </cfRule>
  </conditionalFormatting>
  <conditionalFormatting sqref="A81:B81">
    <cfRule type="expression" dxfId="953" priority="947">
      <formula>$G81="X"</formula>
    </cfRule>
    <cfRule type="expression" dxfId="952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6189</v>
      </c>
      <c r="B1" s="194" t="s">
        <v>6188</v>
      </c>
      <c r="C1" s="194" t="s">
        <v>53</v>
      </c>
      <c r="D1" s="194" t="s">
        <v>6191</v>
      </c>
      <c r="E1" s="194" t="s">
        <v>6190</v>
      </c>
      <c r="F1" s="195" t="s">
        <v>6192</v>
      </c>
      <c r="G1" s="194" t="s">
        <v>6193</v>
      </c>
      <c r="H1" s="194" t="s">
        <v>6194</v>
      </c>
      <c r="M1" s="225" t="s">
        <v>6540</v>
      </c>
      <c r="N1" s="225" t="s">
        <v>6541</v>
      </c>
    </row>
    <row r="2" spans="1:14">
      <c r="A2" s="1" t="s">
        <v>6508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6509</v>
      </c>
      <c r="B3" s="1" t="s">
        <v>575</v>
      </c>
      <c r="C3" s="1" t="s">
        <v>6516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6510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6511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6512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6513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6514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6515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6517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6518</v>
      </c>
      <c r="B11" s="1" t="s">
        <v>1835</v>
      </c>
      <c r="C11" s="1" t="s">
        <v>6519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6520</v>
      </c>
      <c r="B12" s="1" t="s">
        <v>6521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6522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6523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6196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6556</v>
      </c>
      <c r="B1" s="230" t="s">
        <v>6557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6558</v>
      </c>
      <c r="C3" s="12" t="s">
        <v>6559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6560</v>
      </c>
      <c r="C4" s="12" t="s">
        <v>6561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6562</v>
      </c>
      <c r="C5" s="12" t="s">
        <v>6563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6564</v>
      </c>
      <c r="C15" s="12" t="s">
        <v>6565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6566</v>
      </c>
      <c r="C16" s="12" t="s">
        <v>6567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6568</v>
      </c>
      <c r="C18" s="12" t="s">
        <v>6569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6570</v>
      </c>
      <c r="C19" s="12" t="s">
        <v>6571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6572</v>
      </c>
      <c r="C20" s="12" t="s">
        <v>6573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6574</v>
      </c>
      <c r="C21" s="12" t="s">
        <v>6575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6576</v>
      </c>
      <c r="C22" s="12" t="s">
        <v>6577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6578</v>
      </c>
      <c r="C23" s="12" t="s">
        <v>6579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6580</v>
      </c>
      <c r="C24" s="12" t="s">
        <v>6581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6582</v>
      </c>
      <c r="C26" s="12" t="s">
        <v>6583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6584</v>
      </c>
      <c r="C32" s="12" t="s">
        <v>6585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6586</v>
      </c>
      <c r="C37" s="12" t="s">
        <v>6587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6588</v>
      </c>
      <c r="C38" s="12" t="s">
        <v>6589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6590</v>
      </c>
      <c r="C39" s="12" t="s">
        <v>6591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6592</v>
      </c>
      <c r="C40" s="12" t="s">
        <v>6593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6594</v>
      </c>
      <c r="C43" s="12" t="s">
        <v>6595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6596</v>
      </c>
      <c r="C44" s="12" t="s">
        <v>6597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6598</v>
      </c>
      <c r="C45" s="12" t="s">
        <v>6599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6600</v>
      </c>
      <c r="C46" s="12" t="s">
        <v>6601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6602</v>
      </c>
      <c r="C47" s="12" t="s">
        <v>6603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6604</v>
      </c>
      <c r="C50" s="12" t="s">
        <v>6605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6606</v>
      </c>
      <c r="C51" s="12" t="s">
        <v>6607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6608</v>
      </c>
      <c r="C52" s="12" t="s">
        <v>6609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6610</v>
      </c>
      <c r="C53" s="12" t="s">
        <v>6611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6612</v>
      </c>
      <c r="C54" s="12" t="s">
        <v>6613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6614</v>
      </c>
      <c r="C55" s="12" t="s">
        <v>6615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6616</v>
      </c>
      <c r="C57" s="12" t="s">
        <v>6617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6618</v>
      </c>
      <c r="C58" s="12" t="s">
        <v>6619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6620</v>
      </c>
      <c r="C62" s="12" t="s">
        <v>6621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6622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6623</v>
      </c>
      <c r="C64" s="12" t="s">
        <v>6624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6625</v>
      </c>
      <c r="C65" s="12" t="s">
        <v>6626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6627</v>
      </c>
      <c r="C66" s="12" t="s">
        <v>6628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6629</v>
      </c>
      <c r="C67" s="12" t="s">
        <v>6630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6631</v>
      </c>
      <c r="C68" s="12" t="s">
        <v>6632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6633</v>
      </c>
      <c r="C69" s="12" t="s">
        <v>6634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6635</v>
      </c>
      <c r="C70" s="12" t="s">
        <v>6636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6637</v>
      </c>
      <c r="C71" s="12" t="s">
        <v>6638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6639</v>
      </c>
      <c r="C72" s="12" t="s">
        <v>6640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6641</v>
      </c>
      <c r="C76" s="12" t="s">
        <v>6642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6643</v>
      </c>
      <c r="C78" s="12" t="s">
        <v>6644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6645</v>
      </c>
      <c r="C79" s="12" t="s">
        <v>6646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6647</v>
      </c>
      <c r="C80" s="12" t="s">
        <v>6648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6649</v>
      </c>
      <c r="C81" s="12" t="s">
        <v>6650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6651</v>
      </c>
      <c r="C82" s="12" t="s">
        <v>6652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6653</v>
      </c>
      <c r="C85" s="12" t="s">
        <v>6654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6655</v>
      </c>
      <c r="C86" s="12" t="s">
        <v>6656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6657</v>
      </c>
      <c r="C90" s="12" t="s">
        <v>6658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6659</v>
      </c>
      <c r="C92" s="12" t="s">
        <v>6660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6661</v>
      </c>
      <c r="C93" s="12" t="s">
        <v>6662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6663</v>
      </c>
      <c r="C94" s="12" t="s">
        <v>6664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6665</v>
      </c>
      <c r="C97" s="12" t="s">
        <v>6666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6667</v>
      </c>
      <c r="C98" s="12" t="s">
        <v>6668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6669</v>
      </c>
      <c r="C99" s="12" t="s">
        <v>6670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6671</v>
      </c>
      <c r="C100" s="12" t="s">
        <v>6672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6673</v>
      </c>
      <c r="C101" s="12" t="s">
        <v>6674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6675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6676</v>
      </c>
      <c r="C103" s="12" t="s">
        <v>6677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6678</v>
      </c>
      <c r="C104" s="12" t="s">
        <v>6679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6680</v>
      </c>
      <c r="C105" s="12" t="s">
        <v>6681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6682</v>
      </c>
      <c r="C106" s="12" t="s">
        <v>6683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6684</v>
      </c>
      <c r="C107" s="12" t="s">
        <v>6685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6686</v>
      </c>
      <c r="C108" s="12" t="s">
        <v>6687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6688</v>
      </c>
      <c r="B109" s="12" t="s">
        <v>6689</v>
      </c>
      <c r="C109" s="12" t="s">
        <v>6690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6691</v>
      </c>
      <c r="C110" s="12" t="s">
        <v>6692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6693</v>
      </c>
      <c r="C111" s="12" t="s">
        <v>6694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6695</v>
      </c>
      <c r="C112" s="12" t="s">
        <v>6696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6697</v>
      </c>
      <c r="C113" s="12" t="s">
        <v>6698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6699</v>
      </c>
      <c r="C114" s="12" t="s">
        <v>6700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6701</v>
      </c>
      <c r="C115" s="12" t="s">
        <v>6702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6703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6704</v>
      </c>
      <c r="C117" s="12" t="s">
        <v>6705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6706</v>
      </c>
      <c r="C118" s="12" t="s">
        <v>6707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6708</v>
      </c>
      <c r="C119" s="12" t="s">
        <v>6709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6710</v>
      </c>
      <c r="C120" s="12" t="s">
        <v>6711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6712</v>
      </c>
      <c r="C121" s="12" t="s">
        <v>6713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6714</v>
      </c>
      <c r="C122" s="12" t="s">
        <v>6715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6716</v>
      </c>
      <c r="C123" s="12" t="s">
        <v>6717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6718</v>
      </c>
      <c r="C124" s="12" t="s">
        <v>6719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6720</v>
      </c>
      <c r="C125" s="12" t="s">
        <v>6721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6722</v>
      </c>
      <c r="C126" s="12" t="s">
        <v>6723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6724</v>
      </c>
      <c r="C127" s="12" t="s">
        <v>6725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6726</v>
      </c>
      <c r="C128" s="12" t="s">
        <v>6727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6728</v>
      </c>
      <c r="C129" s="12" t="s">
        <v>6729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6730</v>
      </c>
      <c r="C130" s="12" t="s">
        <v>6731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6732</v>
      </c>
      <c r="C131" s="12" t="s">
        <v>6733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6734</v>
      </c>
      <c r="C132" s="12" t="s">
        <v>6735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6736</v>
      </c>
      <c r="C133" s="12" t="s">
        <v>6737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6738</v>
      </c>
      <c r="C134" s="12" t="s">
        <v>6739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6740</v>
      </c>
      <c r="C135" s="12" t="s">
        <v>6741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6742</v>
      </c>
      <c r="C136" s="12" t="s">
        <v>6743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6744</v>
      </c>
      <c r="C138" s="12" t="s">
        <v>6624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6745</v>
      </c>
      <c r="C139" s="12" t="s">
        <v>6746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6747</v>
      </c>
      <c r="C140" s="12" t="s">
        <v>6748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6749</v>
      </c>
      <c r="C141" s="12" t="s">
        <v>6750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6751</v>
      </c>
      <c r="C142" s="12" t="s">
        <v>6752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6753</v>
      </c>
      <c r="C144" s="12" t="s">
        <v>6754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6755</v>
      </c>
      <c r="C145" s="12" t="s">
        <v>6756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6757</v>
      </c>
      <c r="C146" s="12" t="s">
        <v>6758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6759</v>
      </c>
      <c r="C147" s="12" t="s">
        <v>6760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6761</v>
      </c>
      <c r="C148" s="12" t="s">
        <v>6762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6763</v>
      </c>
      <c r="C149" s="12" t="s">
        <v>6764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6765</v>
      </c>
      <c r="C150" s="12" t="s">
        <v>6766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6767</v>
      </c>
      <c r="C151" s="12" t="s">
        <v>6768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6689</v>
      </c>
      <c r="C152" s="12" t="s">
        <v>6690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6769</v>
      </c>
      <c r="C153" s="12" t="s">
        <v>6770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6771</v>
      </c>
      <c r="C154" s="12" t="s">
        <v>6772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6773</v>
      </c>
      <c r="C155" s="12" t="s">
        <v>6774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6775</v>
      </c>
      <c r="C156" s="12" t="s">
        <v>6776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6777</v>
      </c>
      <c r="C157" s="12" t="s">
        <v>6778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6779</v>
      </c>
      <c r="C158" s="12" t="s">
        <v>6780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6781</v>
      </c>
      <c r="C159" s="12" t="s">
        <v>6782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6783</v>
      </c>
      <c r="C160" s="12" t="s">
        <v>6784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6785</v>
      </c>
      <c r="C161" s="12" t="s">
        <v>6786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6787</v>
      </c>
      <c r="C162" s="12" t="s">
        <v>6788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6789</v>
      </c>
      <c r="C163" s="12" t="s">
        <v>6790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6791</v>
      </c>
      <c r="C164" s="12" t="s">
        <v>6792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6793</v>
      </c>
      <c r="C165" s="12" t="s">
        <v>6794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6795</v>
      </c>
      <c r="C166" s="12" t="s">
        <v>6796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6797</v>
      </c>
      <c r="C167" s="12" t="s">
        <v>6798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6799</v>
      </c>
      <c r="C169" s="12" t="s">
        <v>6800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6801</v>
      </c>
      <c r="C170" s="12" t="s">
        <v>6802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6803</v>
      </c>
      <c r="C171" s="12" t="s">
        <v>6804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6805</v>
      </c>
      <c r="C172" s="12" t="s">
        <v>6806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6807</v>
      </c>
      <c r="C174" s="12" t="s">
        <v>6808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6809</v>
      </c>
      <c r="C176" s="12" t="s">
        <v>6810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6811</v>
      </c>
      <c r="C177" s="12" t="s">
        <v>6812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6813</v>
      </c>
      <c r="C178" s="12" t="s">
        <v>6814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6815</v>
      </c>
      <c r="C179" s="12" t="s">
        <v>6816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6817</v>
      </c>
      <c r="C180" s="12" t="s">
        <v>6818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6819</v>
      </c>
      <c r="C181" s="12" t="s">
        <v>6820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6821</v>
      </c>
      <c r="C182" s="12" t="s">
        <v>6822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6823</v>
      </c>
      <c r="C183" s="12" t="s">
        <v>6824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6825</v>
      </c>
      <c r="C184" s="12" t="s">
        <v>6826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6827</v>
      </c>
      <c r="C185" s="12" t="s">
        <v>6828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6829</v>
      </c>
      <c r="C186" s="12" t="s">
        <v>6830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6831</v>
      </c>
      <c r="C187" s="12" t="s">
        <v>6832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6833</v>
      </c>
      <c r="C188" s="12" t="s">
        <v>6834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6835</v>
      </c>
      <c r="C189" s="12" t="s">
        <v>6836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6837</v>
      </c>
      <c r="C190" s="12" t="s">
        <v>6838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6839</v>
      </c>
      <c r="C191" s="12" t="s">
        <v>6840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6841</v>
      </c>
      <c r="C192" s="12" t="s">
        <v>6842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6843</v>
      </c>
      <c r="C194" s="12" t="s">
        <v>6844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6845</v>
      </c>
      <c r="C195" s="12" t="s">
        <v>6846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6847</v>
      </c>
      <c r="C196" s="12" t="s">
        <v>6848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6849</v>
      </c>
      <c r="C198" s="12" t="s">
        <v>6850</v>
      </c>
      <c r="D198" s="12" t="s">
        <v>6851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6852</v>
      </c>
      <c r="C199" s="12" t="s">
        <v>6853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6854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6855</v>
      </c>
      <c r="C201" s="12" t="s">
        <v>6856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6857</v>
      </c>
      <c r="C203" s="12" t="s">
        <v>6858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6859</v>
      </c>
      <c r="C204" s="12" t="s">
        <v>6860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6861</v>
      </c>
      <c r="C205" s="12" t="s">
        <v>6862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6863</v>
      </c>
      <c r="C207" s="12" t="s">
        <v>6864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6865</v>
      </c>
      <c r="C208" s="12" t="s">
        <v>6866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6867</v>
      </c>
      <c r="C209" s="12" t="s">
        <v>6868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6869</v>
      </c>
      <c r="C210" s="12" t="s">
        <v>6870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6871</v>
      </c>
      <c r="C211" s="12" t="s">
        <v>6872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6873</v>
      </c>
      <c r="C212" s="12" t="s">
        <v>6874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6875</v>
      </c>
      <c r="C213" s="12" t="s">
        <v>6876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6877</v>
      </c>
      <c r="C214" s="12" t="s">
        <v>6878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6879</v>
      </c>
      <c r="C215" s="12" t="s">
        <v>6880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6881</v>
      </c>
      <c r="C217" s="12" t="s">
        <v>6882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6883</v>
      </c>
      <c r="C218" s="12" t="s">
        <v>6884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6885</v>
      </c>
      <c r="C219" s="12" t="s">
        <v>6886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6887</v>
      </c>
      <c r="C220" s="12" t="s">
        <v>6888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6889</v>
      </c>
      <c r="C221" s="12" t="s">
        <v>6890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6891</v>
      </c>
      <c r="C222" s="12" t="s">
        <v>6892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6893</v>
      </c>
      <c r="C223" s="12" t="s">
        <v>6894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6895</v>
      </c>
      <c r="C224" s="12" t="s">
        <v>6896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6897</v>
      </c>
      <c r="C228" s="12" t="s">
        <v>6898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6899</v>
      </c>
      <c r="C230" s="12" t="s">
        <v>6900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6901</v>
      </c>
      <c r="C232" s="12" t="s">
        <v>6902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6903</v>
      </c>
      <c r="C233" s="12" t="s">
        <v>6904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6905</v>
      </c>
      <c r="C235" s="12" t="s">
        <v>6906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6907</v>
      </c>
      <c r="C237" s="12" t="s">
        <v>6908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6909</v>
      </c>
      <c r="C238" s="12" t="s">
        <v>6910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6911</v>
      </c>
      <c r="C239" s="12" t="s">
        <v>6912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6913</v>
      </c>
      <c r="C242" s="12" t="s">
        <v>6914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6915</v>
      </c>
      <c r="C243" s="12" t="s">
        <v>6916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6917</v>
      </c>
      <c r="C244" s="12" t="s">
        <v>6918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6919</v>
      </c>
      <c r="C252" s="12" t="s">
        <v>6920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6921</v>
      </c>
      <c r="C253" s="12" t="s">
        <v>6922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6923</v>
      </c>
      <c r="C256" s="12" t="s">
        <v>6924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6925</v>
      </c>
      <c r="C257" s="12" t="s">
        <v>6926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6927</v>
      </c>
      <c r="C264" s="12" t="s">
        <v>6928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6929</v>
      </c>
      <c r="C265" s="12" t="s">
        <v>6930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6931</v>
      </c>
      <c r="C266" s="12" t="s">
        <v>6932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6933</v>
      </c>
      <c r="C268" s="12" t="s">
        <v>6934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6935</v>
      </c>
      <c r="C270" s="12" t="s">
        <v>6936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6937</v>
      </c>
      <c r="C275" s="12" t="s">
        <v>6938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6939</v>
      </c>
      <c r="C276" s="12" t="s">
        <v>6940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6941</v>
      </c>
      <c r="C278" s="12" t="s">
        <v>6942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6943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6944</v>
      </c>
      <c r="C281" s="12" t="s">
        <v>6945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6946</v>
      </c>
      <c r="C282" s="12" t="s">
        <v>6947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6948</v>
      </c>
      <c r="C285" s="12" t="s">
        <v>6949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6950</v>
      </c>
      <c r="C286" s="12" t="s">
        <v>6951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6952</v>
      </c>
      <c r="C287" s="12" t="s">
        <v>6953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6954</v>
      </c>
      <c r="C288" s="12" t="s">
        <v>6955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6956</v>
      </c>
      <c r="C294" s="12" t="s">
        <v>6957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6958</v>
      </c>
      <c r="C295" s="12" t="s">
        <v>6959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6960</v>
      </c>
      <c r="C298" s="12" t="s">
        <v>6961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6962</v>
      </c>
      <c r="C299" s="12" t="s">
        <v>6963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6964</v>
      </c>
      <c r="C300" s="12" t="s">
        <v>6965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6966</v>
      </c>
      <c r="C301" s="12" t="s">
        <v>6967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6968</v>
      </c>
      <c r="C302" s="12" t="s">
        <v>6969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6970</v>
      </c>
      <c r="C303" s="12" t="s">
        <v>6971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6972</v>
      </c>
      <c r="C304" s="12" t="s">
        <v>6973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6974</v>
      </c>
      <c r="C305" s="12" t="s">
        <v>6975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6976</v>
      </c>
      <c r="C306" s="12" t="s">
        <v>6977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6978</v>
      </c>
      <c r="C307" s="12" t="s">
        <v>6979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6980</v>
      </c>
      <c r="C308" s="12" t="s">
        <v>6981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6982</v>
      </c>
      <c r="C309" s="12" t="s">
        <v>6983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6984</v>
      </c>
      <c r="C310" s="12" t="s">
        <v>6985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6986</v>
      </c>
      <c r="C311" s="12" t="s">
        <v>6987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6988</v>
      </c>
      <c r="C312" s="12" t="s">
        <v>6989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6990</v>
      </c>
      <c r="C313" s="12" t="s">
        <v>6991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6992</v>
      </c>
      <c r="C316" s="12" t="s">
        <v>6993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6994</v>
      </c>
      <c r="C317" s="12" t="s">
        <v>6995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6996</v>
      </c>
      <c r="C318" s="12" t="s">
        <v>6997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6998</v>
      </c>
      <c r="C319" s="12" t="s">
        <v>6999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7000</v>
      </c>
      <c r="C320" s="12" t="s">
        <v>7001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7002</v>
      </c>
      <c r="C321" s="12" t="s">
        <v>7003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7004</v>
      </c>
      <c r="C323" s="12" t="s">
        <v>7005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7006</v>
      </c>
      <c r="C324" s="12" t="s">
        <v>7007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7008</v>
      </c>
      <c r="C325" s="12" t="s">
        <v>7009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7010</v>
      </c>
      <c r="C326" s="12" t="s">
        <v>7011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7012</v>
      </c>
      <c r="C327" s="12" t="s">
        <v>7013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7014</v>
      </c>
      <c r="C328" s="12" t="s">
        <v>7015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7016</v>
      </c>
      <c r="C329" s="12" t="s">
        <v>7017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7018</v>
      </c>
      <c r="C330" s="12" t="s">
        <v>7019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7020</v>
      </c>
      <c r="C331" s="12" t="s">
        <v>7021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7022</v>
      </c>
      <c r="C332" s="12" t="s">
        <v>7023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7024</v>
      </c>
      <c r="C333" s="12" t="s">
        <v>7025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7026</v>
      </c>
      <c r="C334" s="12" t="s">
        <v>7027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7028</v>
      </c>
      <c r="C335" s="12" t="s">
        <v>7029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7030</v>
      </c>
      <c r="C336" s="12" t="s">
        <v>7031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7032</v>
      </c>
      <c r="C337" s="12" t="s">
        <v>7033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7034</v>
      </c>
      <c r="C338" s="12" t="s">
        <v>7035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7036</v>
      </c>
      <c r="C339" s="12" t="s">
        <v>7037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7038</v>
      </c>
      <c r="C340" s="12" t="s">
        <v>7039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7040</v>
      </c>
      <c r="C341" s="12" t="s">
        <v>7041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7042</v>
      </c>
      <c r="C342" s="12" t="s">
        <v>7043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7044</v>
      </c>
      <c r="C343" s="12" t="s">
        <v>7045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7046</v>
      </c>
      <c r="C344" s="12" t="s">
        <v>7047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7048</v>
      </c>
      <c r="C345" s="12" t="s">
        <v>7049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7050</v>
      </c>
      <c r="C346" s="12" t="s">
        <v>7051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7052</v>
      </c>
      <c r="C347" s="12" t="s">
        <v>7053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7054</v>
      </c>
      <c r="C348" s="12" t="s">
        <v>7055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7056</v>
      </c>
      <c r="C349" s="12" t="s">
        <v>7057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7058</v>
      </c>
      <c r="C350" s="12" t="s">
        <v>7059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7060</v>
      </c>
      <c r="C351" s="12" t="s">
        <v>7061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7062</v>
      </c>
      <c r="C352" s="12" t="s">
        <v>7063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7064</v>
      </c>
      <c r="C353" s="12" t="s">
        <v>7065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7066</v>
      </c>
      <c r="C354" s="12" t="s">
        <v>7067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7068</v>
      </c>
      <c r="C357" s="12" t="s">
        <v>7069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7070</v>
      </c>
      <c r="C358" s="12" t="s">
        <v>7071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7072</v>
      </c>
      <c r="C359" s="12" t="s">
        <v>7073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7074</v>
      </c>
      <c r="C360" s="12" t="s">
        <v>7075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7076</v>
      </c>
      <c r="C362" s="12" t="s">
        <v>7077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7078</v>
      </c>
      <c r="C363" s="12" t="s">
        <v>7079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7080</v>
      </c>
      <c r="C365" s="12" t="s">
        <v>7081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7082</v>
      </c>
      <c r="C366" s="12" t="s">
        <v>7083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7084</v>
      </c>
      <c r="C367" s="12" t="s">
        <v>7085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7086</v>
      </c>
      <c r="C369" s="12" t="s">
        <v>7087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7088</v>
      </c>
      <c r="C371" s="12" t="s">
        <v>7089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7090</v>
      </c>
      <c r="C374" s="12" t="s">
        <v>7091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7092</v>
      </c>
      <c r="C376" s="12" t="s">
        <v>7093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7094</v>
      </c>
      <c r="C377" s="12" t="s">
        <v>7095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7096</v>
      </c>
      <c r="C382" s="12" t="s">
        <v>7097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7098</v>
      </c>
      <c r="C384" s="12" t="s">
        <v>7099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7100</v>
      </c>
      <c r="C385" s="12" t="s">
        <v>7101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7102</v>
      </c>
      <c r="C386" s="12" t="s">
        <v>7103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7104</v>
      </c>
      <c r="C390" s="12" t="s">
        <v>7105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7106</v>
      </c>
      <c r="C392" s="12" t="s">
        <v>7107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7108</v>
      </c>
      <c r="C395" s="12" t="s">
        <v>7109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7110</v>
      </c>
      <c r="C396" s="12" t="s">
        <v>7111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7112</v>
      </c>
      <c r="C397" s="12" t="s">
        <v>7113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7114</v>
      </c>
      <c r="C403" s="12" t="s">
        <v>7115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7116</v>
      </c>
      <c r="C404" s="12" t="s">
        <v>7117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7118</v>
      </c>
      <c r="C406" s="12" t="s">
        <v>7119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7120</v>
      </c>
      <c r="C407" s="12" t="s">
        <v>7121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7122</v>
      </c>
      <c r="C408" s="12" t="s">
        <v>7123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7124</v>
      </c>
      <c r="C409" s="12" t="s">
        <v>7125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7126</v>
      </c>
      <c r="C412" s="12" t="s">
        <v>7127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7128</v>
      </c>
      <c r="C413" s="12" t="s">
        <v>7129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7130</v>
      </c>
      <c r="C414" s="12" t="s">
        <v>7131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7132</v>
      </c>
      <c r="C415" s="12" t="s">
        <v>7133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7134</v>
      </c>
      <c r="C418" s="12" t="s">
        <v>7135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7136</v>
      </c>
      <c r="C419" s="12" t="s">
        <v>7137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7138</v>
      </c>
      <c r="C421" s="12" t="s">
        <v>7139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7140</v>
      </c>
      <c r="C425" s="12" t="s">
        <v>7141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7142</v>
      </c>
      <c r="C428" s="12" t="s">
        <v>7143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7144</v>
      </c>
      <c r="C429" s="12" t="s">
        <v>7145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7146</v>
      </c>
      <c r="C431" s="12" t="s">
        <v>7147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7148</v>
      </c>
      <c r="C433" s="12" t="s">
        <v>7149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7150</v>
      </c>
      <c r="C435" s="12" t="s">
        <v>7135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7151</v>
      </c>
      <c r="C436" s="12" t="s">
        <v>7137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7152</v>
      </c>
      <c r="C437" s="12" t="s">
        <v>7153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7154</v>
      </c>
      <c r="C438" s="12" t="s">
        <v>7155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7156</v>
      </c>
      <c r="C440" s="12" t="s">
        <v>7157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7158</v>
      </c>
      <c r="C441" s="12" t="s">
        <v>7159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7160</v>
      </c>
      <c r="C442" s="12" t="s">
        <v>7161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7162</v>
      </c>
      <c r="C443" s="12" t="s">
        <v>7163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7164</v>
      </c>
      <c r="C444" s="12" t="s">
        <v>7165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7166</v>
      </c>
      <c r="C445" s="12" t="s">
        <v>7167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7168</v>
      </c>
      <c r="C448" s="12" t="s">
        <v>7169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7170</v>
      </c>
      <c r="C450" s="12" t="s">
        <v>7171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7172</v>
      </c>
      <c r="C451" s="12" t="s">
        <v>7173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7174</v>
      </c>
      <c r="C452" s="12" t="s">
        <v>7175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7176</v>
      </c>
      <c r="C453" s="12" t="s">
        <v>7177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7178</v>
      </c>
      <c r="C454" s="12" t="s">
        <v>7179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7180</v>
      </c>
      <c r="C455" s="12" t="s">
        <v>7181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7182</v>
      </c>
      <c r="C458" s="12" t="s">
        <v>7183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7184</v>
      </c>
      <c r="C459" s="12" t="s">
        <v>7185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7186</v>
      </c>
      <c r="C460" s="12" t="s">
        <v>7187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7188</v>
      </c>
      <c r="C461" s="12" t="s">
        <v>7189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7190</v>
      </c>
      <c r="C462" s="12" t="s">
        <v>7191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7192</v>
      </c>
      <c r="C463" s="12" t="s">
        <v>7193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7194</v>
      </c>
      <c r="C464" s="12" t="s">
        <v>7195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7196</v>
      </c>
      <c r="C465" s="12" t="s">
        <v>7197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7198</v>
      </c>
      <c r="C466" s="12" t="s">
        <v>7199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7200</v>
      </c>
      <c r="C467" s="12" t="s">
        <v>7201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7202</v>
      </c>
      <c r="C468" s="12" t="s">
        <v>7203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7204</v>
      </c>
      <c r="C469" s="12" t="s">
        <v>7205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7206</v>
      </c>
      <c r="C471" s="12" t="s">
        <v>7207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7208</v>
      </c>
      <c r="C472" s="12" t="s">
        <v>7209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7210</v>
      </c>
      <c r="C474" s="12" t="s">
        <v>7211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7212</v>
      </c>
      <c r="C475" s="12" t="s">
        <v>7213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7214</v>
      </c>
      <c r="C476" s="12" t="s">
        <v>7215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7216</v>
      </c>
      <c r="C479" s="12" t="s">
        <v>7217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7218</v>
      </c>
      <c r="C480" s="12" t="s">
        <v>7219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7220</v>
      </c>
      <c r="C481" s="12" t="s">
        <v>7221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7222</v>
      </c>
      <c r="C482" s="12" t="s">
        <v>7223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7224</v>
      </c>
      <c r="C484" s="12" t="s">
        <v>7225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7226</v>
      </c>
      <c r="C485" s="12" t="s">
        <v>7227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7228</v>
      </c>
      <c r="C486" s="12" t="s">
        <v>7229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7230</v>
      </c>
      <c r="C492" s="12" t="s">
        <v>7231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7232</v>
      </c>
      <c r="C493" s="12" t="s">
        <v>7233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7234</v>
      </c>
      <c r="C494" s="12" t="s">
        <v>7235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7236</v>
      </c>
      <c r="C495" s="12" t="s">
        <v>7237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7238</v>
      </c>
      <c r="C497" s="12" t="s">
        <v>7239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7240</v>
      </c>
      <c r="C498" s="12" t="s">
        <v>7241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7242</v>
      </c>
      <c r="C499" s="12" t="s">
        <v>7243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7244</v>
      </c>
      <c r="C500" s="12" t="s">
        <v>7245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7246</v>
      </c>
      <c r="C502" s="12" t="s">
        <v>7247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7248</v>
      </c>
      <c r="C503" s="12" t="s">
        <v>7249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7250</v>
      </c>
      <c r="C504" s="12" t="s">
        <v>7251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7252</v>
      </c>
      <c r="C505" s="12" t="s">
        <v>7253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7254</v>
      </c>
      <c r="C508" s="12" t="s">
        <v>7255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7256</v>
      </c>
      <c r="C512" s="12" t="s">
        <v>7257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7258</v>
      </c>
      <c r="C513" s="12" t="s">
        <v>7259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7260</v>
      </c>
      <c r="C515" s="12" t="s">
        <v>7261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7262</v>
      </c>
      <c r="C516" s="12" t="s">
        <v>7263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7264</v>
      </c>
      <c r="C519" s="12" t="s">
        <v>7265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7266</v>
      </c>
      <c r="C520" s="12" t="s">
        <v>7267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7268</v>
      </c>
      <c r="C521" s="12" t="s">
        <v>7269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7270</v>
      </c>
      <c r="C522" s="12" t="s">
        <v>7271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7272</v>
      </c>
      <c r="C523" s="12" t="s">
        <v>7273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7274</v>
      </c>
      <c r="C524" s="12" t="s">
        <v>7275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7276</v>
      </c>
      <c r="C525" s="12" t="s">
        <v>7277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7278</v>
      </c>
      <c r="C528" s="12" t="s">
        <v>7279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7280</v>
      </c>
      <c r="C529" s="12" t="s">
        <v>7167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7281</v>
      </c>
      <c r="C530" s="12" t="s">
        <v>7282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7283</v>
      </c>
      <c r="C531" s="12" t="s">
        <v>7284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7285</v>
      </c>
      <c r="C532" s="12" t="s">
        <v>7286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7287</v>
      </c>
      <c r="C533" s="12" t="s">
        <v>7288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7289</v>
      </c>
      <c r="C536" s="12" t="s">
        <v>7290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7291</v>
      </c>
      <c r="C537" s="12" t="s">
        <v>7292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7293</v>
      </c>
      <c r="C538" s="12" t="s">
        <v>7294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7295</v>
      </c>
      <c r="C539" s="12" t="s">
        <v>7296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7297</v>
      </c>
      <c r="C540" s="12" t="s">
        <v>7298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7299</v>
      </c>
      <c r="C545" s="12" t="s">
        <v>7300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7301</v>
      </c>
      <c r="C546" s="12" t="s">
        <v>7302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7303</v>
      </c>
      <c r="C547" s="12" t="s">
        <v>7304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7305</v>
      </c>
      <c r="C549" s="12" t="s">
        <v>7306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7307</v>
      </c>
      <c r="C550" s="12" t="s">
        <v>7308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7309</v>
      </c>
      <c r="C553" s="12" t="s">
        <v>7310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7311</v>
      </c>
      <c r="C554" s="12" t="s">
        <v>7312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7313</v>
      </c>
      <c r="C555" s="12" t="s">
        <v>7314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7315</v>
      </c>
      <c r="C556" s="12" t="s">
        <v>7316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7317</v>
      </c>
      <c r="C558" s="12" t="s">
        <v>7318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7319</v>
      </c>
      <c r="C559" s="12" t="s">
        <v>7320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7321</v>
      </c>
      <c r="C561" s="12" t="s">
        <v>7322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7323</v>
      </c>
      <c r="C562" s="12" t="s">
        <v>7324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7325</v>
      </c>
      <c r="C563" s="12" t="s">
        <v>7326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7327</v>
      </c>
      <c r="C564" s="12" t="s">
        <v>7328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7329</v>
      </c>
      <c r="C565" s="12" t="s">
        <v>7330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7331</v>
      </c>
      <c r="C567" s="12" t="s">
        <v>7332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7333</v>
      </c>
      <c r="C571" s="12" t="s">
        <v>7334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7335</v>
      </c>
      <c r="C572" s="12" t="s">
        <v>7336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7337</v>
      </c>
      <c r="C574" s="12" t="s">
        <v>7338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7339</v>
      </c>
      <c r="C575" s="12" t="s">
        <v>7340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7341</v>
      </c>
      <c r="C576" s="12" t="s">
        <v>7342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7343</v>
      </c>
      <c r="C577" s="12" t="s">
        <v>7344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7345</v>
      </c>
      <c r="C579" s="12" t="s">
        <v>7346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7347</v>
      </c>
      <c r="C580" s="12" t="s">
        <v>7348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7349</v>
      </c>
      <c r="C581" s="12" t="s">
        <v>7350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7351</v>
      </c>
      <c r="C586" s="12" t="s">
        <v>7352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7353</v>
      </c>
      <c r="C588" s="12" t="s">
        <v>7354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7355</v>
      </c>
      <c r="C589" s="12" t="s">
        <v>7356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7357</v>
      </c>
      <c r="C591" s="12" t="s">
        <v>7358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7359</v>
      </c>
      <c r="C592" s="12" t="s">
        <v>7360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7361</v>
      </c>
      <c r="C593" s="12" t="s">
        <v>7362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7363</v>
      </c>
      <c r="C594" s="12" t="s">
        <v>7364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7365</v>
      </c>
      <c r="C595" s="12" t="s">
        <v>7366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7367</v>
      </c>
      <c r="C596" s="12" t="s">
        <v>7368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7369</v>
      </c>
      <c r="C601" s="12" t="s">
        <v>7370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7371</v>
      </c>
      <c r="C602" s="12" t="s">
        <v>7372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7373</v>
      </c>
      <c r="C603" s="12" t="s">
        <v>7374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7375</v>
      </c>
      <c r="C605" s="12" t="s">
        <v>7376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7377</v>
      </c>
      <c r="C607" s="12" t="s">
        <v>7378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7379</v>
      </c>
      <c r="C608" s="12" t="s">
        <v>7380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7381</v>
      </c>
      <c r="C609" s="12" t="s">
        <v>7382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7383</v>
      </c>
      <c r="C610" s="12" t="s">
        <v>7384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7385</v>
      </c>
      <c r="C611" s="12" t="s">
        <v>7386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7387</v>
      </c>
      <c r="C612" s="12" t="s">
        <v>7388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7389</v>
      </c>
      <c r="C617" s="12" t="s">
        <v>7390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7391</v>
      </c>
      <c r="C623" s="12" t="s">
        <v>7392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7393</v>
      </c>
      <c r="C624" s="12" t="s">
        <v>7394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7395</v>
      </c>
      <c r="C625" s="12" t="s">
        <v>7396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7397</v>
      </c>
      <c r="C626" s="12" t="s">
        <v>7398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7399</v>
      </c>
      <c r="C627" s="12" t="s">
        <v>7400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7401</v>
      </c>
      <c r="C631" s="12" t="s">
        <v>7402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7403</v>
      </c>
      <c r="C633" s="12" t="s">
        <v>7404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7405</v>
      </c>
      <c r="C635" s="12" t="s">
        <v>7406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7407</v>
      </c>
      <c r="C636" s="12" t="s">
        <v>7368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7408</v>
      </c>
      <c r="C637" s="12" t="s">
        <v>7409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7410</v>
      </c>
      <c r="C638" s="12" t="s">
        <v>7411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7412</v>
      </c>
      <c r="C640" s="12" t="s">
        <v>7413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7414</v>
      </c>
      <c r="C642" s="12" t="s">
        <v>7415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7416</v>
      </c>
      <c r="C645" s="12" t="s">
        <v>7417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7418</v>
      </c>
      <c r="C646" s="12" t="s">
        <v>7419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7420</v>
      </c>
      <c r="C647" s="12" t="s">
        <v>7421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7422</v>
      </c>
      <c r="C648" s="12" t="s">
        <v>7423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7424</v>
      </c>
      <c r="C649" s="12" t="s">
        <v>7425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7426</v>
      </c>
      <c r="C650" s="12" t="s">
        <v>7427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7428</v>
      </c>
      <c r="C651" s="12" t="s">
        <v>7429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7430</v>
      </c>
      <c r="C652" s="12" t="s">
        <v>7431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7432</v>
      </c>
      <c r="C653" s="12" t="s">
        <v>7433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7434</v>
      </c>
      <c r="C654" s="12" t="s">
        <v>7435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7436</v>
      </c>
      <c r="C655" s="12" t="s">
        <v>7437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7438</v>
      </c>
      <c r="C656" s="12" t="s">
        <v>7439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7440</v>
      </c>
      <c r="C666" s="12" t="s">
        <v>7441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7442</v>
      </c>
      <c r="C668" s="12" t="s">
        <v>7443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7444</v>
      </c>
      <c r="C669" s="12" t="s">
        <v>7445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7446</v>
      </c>
      <c r="C671" s="12" t="s">
        <v>7447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7448</v>
      </c>
      <c r="C678" s="12" t="s">
        <v>7449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7450</v>
      </c>
      <c r="C679" s="12" t="s">
        <v>7451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7452</v>
      </c>
      <c r="C682" s="12" t="s">
        <v>7453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7454</v>
      </c>
      <c r="C683" s="12" t="s">
        <v>7455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7456</v>
      </c>
      <c r="C684" s="12" t="s">
        <v>7457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7458</v>
      </c>
      <c r="C685" s="12" t="s">
        <v>7459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7460</v>
      </c>
      <c r="C686" s="12" t="s">
        <v>7461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7462</v>
      </c>
      <c r="C690" s="12" t="s">
        <v>7463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7464</v>
      </c>
      <c r="C691" s="12" t="s">
        <v>7465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7466</v>
      </c>
      <c r="C692" s="12" t="s">
        <v>7467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7468</v>
      </c>
      <c r="C693" s="12" t="s">
        <v>7469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7470</v>
      </c>
      <c r="C695" s="12" t="s">
        <v>6674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7471</v>
      </c>
      <c r="C696" s="12" t="s">
        <v>7472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7473</v>
      </c>
      <c r="C697" s="12" t="s">
        <v>7474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7475</v>
      </c>
      <c r="C699" s="12" t="s">
        <v>7476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7477</v>
      </c>
      <c r="C702" s="12" t="s">
        <v>7478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7479</v>
      </c>
      <c r="C703" s="12" t="s">
        <v>7480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7481</v>
      </c>
      <c r="C704" s="12" t="s">
        <v>7482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7483</v>
      </c>
      <c r="C705" s="12" t="s">
        <v>7484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7485</v>
      </c>
      <c r="C707" s="12" t="s">
        <v>7486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7487</v>
      </c>
      <c r="C710" s="12" t="s">
        <v>7488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7489</v>
      </c>
      <c r="C713" s="12" t="s">
        <v>7490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7491</v>
      </c>
      <c r="C715" s="12" t="s">
        <v>7492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7493</v>
      </c>
      <c r="C716" s="12" t="s">
        <v>7494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7495</v>
      </c>
      <c r="C717" s="12" t="s">
        <v>7496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7497</v>
      </c>
      <c r="C718" s="12" t="s">
        <v>7498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7499</v>
      </c>
      <c r="C719" s="12" t="s">
        <v>7500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7501</v>
      </c>
      <c r="C720" s="12" t="s">
        <v>7502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7503</v>
      </c>
      <c r="C721" s="12" t="s">
        <v>7504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7505</v>
      </c>
      <c r="C723" s="12" t="s">
        <v>7506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7507</v>
      </c>
      <c r="C724" s="12" t="s">
        <v>7508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7509</v>
      </c>
      <c r="C725" s="12" t="s">
        <v>7510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7511</v>
      </c>
      <c r="C728" s="12" t="s">
        <v>7512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7513</v>
      </c>
      <c r="C737" s="12" t="s">
        <v>7514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7515</v>
      </c>
      <c r="C738" s="12" t="s">
        <v>7516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7517</v>
      </c>
      <c r="C739" s="12" t="s">
        <v>7518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7519</v>
      </c>
      <c r="C740" s="12" t="s">
        <v>7520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7521</v>
      </c>
      <c r="C743" s="12" t="s">
        <v>7522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7523</v>
      </c>
      <c r="C745" s="12" t="s">
        <v>7524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7525</v>
      </c>
      <c r="C746" s="12" t="s">
        <v>7526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7527</v>
      </c>
      <c r="C753" s="12" t="s">
        <v>7528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7529</v>
      </c>
      <c r="C754" s="12" t="s">
        <v>7530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7531</v>
      </c>
      <c r="C755" s="12" t="s">
        <v>7532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7533</v>
      </c>
      <c r="C756" s="12" t="s">
        <v>7534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7535</v>
      </c>
      <c r="C758" s="12" t="s">
        <v>7536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7537</v>
      </c>
      <c r="C759" s="12" t="s">
        <v>7538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7539</v>
      </c>
      <c r="C761" s="12" t="s">
        <v>7540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7541</v>
      </c>
      <c r="C764" s="12" t="s">
        <v>7542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7543</v>
      </c>
      <c r="C765" s="12" t="s">
        <v>7544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7545</v>
      </c>
      <c r="C766" s="12" t="s">
        <v>7546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7547</v>
      </c>
      <c r="C768" s="12" t="s">
        <v>7548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7549</v>
      </c>
      <c r="C769" s="12" t="s">
        <v>7550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7551</v>
      </c>
      <c r="C770" s="12" t="s">
        <v>7552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7553</v>
      </c>
      <c r="C773" s="12" t="s">
        <v>7554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7555</v>
      </c>
      <c r="C774" s="12" t="s">
        <v>7556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7557</v>
      </c>
      <c r="C775" s="12" t="s">
        <v>7558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7559</v>
      </c>
      <c r="C776" s="12" t="s">
        <v>7560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7561</v>
      </c>
      <c r="C777" s="12" t="s">
        <v>7562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7563</v>
      </c>
      <c r="C778" s="12" t="s">
        <v>7564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7565</v>
      </c>
      <c r="C781" s="12" t="s">
        <v>7566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7567</v>
      </c>
      <c r="C782" s="12" t="s">
        <v>7568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7569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7570</v>
      </c>
      <c r="C784" s="12" t="s">
        <v>7571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7572</v>
      </c>
      <c r="C786" s="12" t="s">
        <v>7573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7574</v>
      </c>
      <c r="C787" s="12" t="s">
        <v>7575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7576</v>
      </c>
      <c r="C789" s="12" t="s">
        <v>6940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7577</v>
      </c>
      <c r="C791" s="12" t="s">
        <v>7578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7579</v>
      </c>
      <c r="C792" s="12" t="s">
        <v>7580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7581</v>
      </c>
      <c r="C793" s="12" t="s">
        <v>7582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7583</v>
      </c>
      <c r="C794" s="12" t="s">
        <v>7584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A30" sqref="A30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5871</v>
      </c>
      <c r="C1" s="90" t="s">
        <v>5873</v>
      </c>
      <c r="D1" s="90" t="s">
        <v>5870</v>
      </c>
      <c r="E1" s="90" t="s">
        <v>5510</v>
      </c>
      <c r="F1" s="90" t="s">
        <v>5869</v>
      </c>
      <c r="G1" s="91" t="s">
        <v>5675</v>
      </c>
      <c r="H1" s="90" t="s">
        <v>5877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6164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5872</v>
      </c>
      <c r="M2" s="93"/>
      <c r="N2" s="93" t="s">
        <v>5872</v>
      </c>
      <c r="O2" s="93" t="s">
        <v>5872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6165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5872</v>
      </c>
      <c r="I4" s="92" t="s">
        <v>5703</v>
      </c>
      <c r="J4" s="92" t="s">
        <v>5704</v>
      </c>
      <c r="L4" s="94" t="s">
        <v>6166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6165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5875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6165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5876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6165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6165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6167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6165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6165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5872</v>
      </c>
      <c r="E12" s="93" t="s">
        <v>5872</v>
      </c>
      <c r="F12" s="93" t="s">
        <v>5872</v>
      </c>
      <c r="G12" s="93" t="s">
        <v>5872</v>
      </c>
      <c r="H12" s="93" t="s">
        <v>5872</v>
      </c>
      <c r="I12" s="93" t="s">
        <v>5872</v>
      </c>
      <c r="J12" s="93" t="s">
        <v>5872</v>
      </c>
      <c r="K12" s="93" t="s">
        <v>5872</v>
      </c>
      <c r="L12" s="93" t="s">
        <v>5872</v>
      </c>
      <c r="M12" s="93"/>
      <c r="N12" s="93" t="s">
        <v>5872</v>
      </c>
      <c r="O12" s="93" t="s">
        <v>5872</v>
      </c>
      <c r="P12" s="93" t="s">
        <v>5872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5872</v>
      </c>
      <c r="E13" s="93" t="s">
        <v>5872</v>
      </c>
      <c r="F13" s="93" t="s">
        <v>5872</v>
      </c>
      <c r="G13" s="93" t="s">
        <v>5872</v>
      </c>
      <c r="H13" s="93" t="s">
        <v>5872</v>
      </c>
      <c r="I13" s="93" t="s">
        <v>5872</v>
      </c>
      <c r="J13" s="93" t="s">
        <v>5872</v>
      </c>
      <c r="K13" s="93" t="s">
        <v>5872</v>
      </c>
      <c r="L13" s="93" t="s">
        <v>5872</v>
      </c>
      <c r="M13" s="93"/>
      <c r="N13" s="93" t="s">
        <v>5872</v>
      </c>
      <c r="O13" s="93" t="s">
        <v>5872</v>
      </c>
      <c r="P13" s="93" t="s">
        <v>5872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5872</v>
      </c>
      <c r="E14" s="93" t="s">
        <v>5872</v>
      </c>
      <c r="F14" s="93" t="s">
        <v>5872</v>
      </c>
      <c r="G14" s="93" t="s">
        <v>5872</v>
      </c>
      <c r="H14" s="93" t="s">
        <v>5872</v>
      </c>
      <c r="I14" s="93" t="s">
        <v>5872</v>
      </c>
      <c r="J14" s="93" t="s">
        <v>5872</v>
      </c>
      <c r="K14" s="93" t="s">
        <v>5872</v>
      </c>
      <c r="L14" s="93" t="s">
        <v>5872</v>
      </c>
      <c r="M14" s="93"/>
      <c r="N14" s="93" t="s">
        <v>5872</v>
      </c>
      <c r="O14" s="93" t="s">
        <v>5872</v>
      </c>
      <c r="P14" s="93" t="s">
        <v>5872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5872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6165</v>
      </c>
      <c r="N16" s="94" t="s">
        <v>5772</v>
      </c>
      <c r="O16" s="92" t="s">
        <v>5736</v>
      </c>
      <c r="P16" s="93" t="s">
        <v>5872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6165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6165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5874</v>
      </c>
      <c r="C19" s="92" t="s">
        <v>5874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6165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6165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6165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6165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6165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5872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6165</v>
      </c>
      <c r="N27" s="94" t="s">
        <v>5722</v>
      </c>
      <c r="O27" s="92" t="s">
        <v>5847</v>
      </c>
      <c r="P27" s="93" t="s">
        <v>5872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7747</v>
      </c>
      <c r="B29" s="92" t="s">
        <v>5508</v>
      </c>
      <c r="C29" s="92" t="s">
        <v>3938</v>
      </c>
      <c r="D29" s="92" t="s">
        <v>5855</v>
      </c>
      <c r="E29" s="92" t="s">
        <v>5588</v>
      </c>
      <c r="F29" s="90" t="s">
        <v>5515</v>
      </c>
      <c r="G29" s="91" t="s">
        <v>5856</v>
      </c>
      <c r="H29" s="92" t="s">
        <v>5857</v>
      </c>
      <c r="I29" s="92" t="s">
        <v>5858</v>
      </c>
      <c r="K29" s="51" t="s">
        <v>5859</v>
      </c>
      <c r="L29" s="94" t="s">
        <v>6168</v>
      </c>
      <c r="M29" s="94"/>
      <c r="N29" s="94" t="s">
        <v>5860</v>
      </c>
      <c r="O29" s="92" t="s">
        <v>5861</v>
      </c>
      <c r="P29" s="92" t="s">
        <v>5691</v>
      </c>
    </row>
    <row r="30" spans="1:16">
      <c r="A30" s="88" t="s">
        <v>5879</v>
      </c>
      <c r="B30" s="88" t="s">
        <v>5878</v>
      </c>
      <c r="C30" s="88"/>
      <c r="D30" s="88" t="s">
        <v>5862</v>
      </c>
      <c r="E30" s="88" t="s">
        <v>5863</v>
      </c>
      <c r="F30" s="89" t="s">
        <v>5864</v>
      </c>
      <c r="G30" s="99" t="s">
        <v>5865</v>
      </c>
      <c r="H30" s="88" t="s">
        <v>5866</v>
      </c>
      <c r="I30" s="88" t="s">
        <v>5867</v>
      </c>
      <c r="J30" s="88"/>
      <c r="K30" s="88" t="s">
        <v>5868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7586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7586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6216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7587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5931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5931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6397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6025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6008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6009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7588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6524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6010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6010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6010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6217</v>
      </c>
      <c r="E457">
        <v>120</v>
      </c>
      <c r="AG457" t="s">
        <v>6218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6011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6011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6011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7589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7590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6268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7591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6269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7591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6012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6013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6014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6015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6398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6398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6016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6525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5932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6270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6399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6398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6017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6400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6271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7591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6401</v>
      </c>
      <c r="B1161" t="s">
        <v>6402</v>
      </c>
      <c r="C1161" t="s">
        <v>110</v>
      </c>
      <c r="D1161" t="s">
        <v>6403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7591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6018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6404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6405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6406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6025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7592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7591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6019</v>
      </c>
      <c r="B1503" t="s">
        <v>6020</v>
      </c>
      <c r="C1503" t="s">
        <v>68</v>
      </c>
      <c r="D1503" t="s">
        <v>6021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6022</v>
      </c>
      <c r="B1523" t="s">
        <v>6023</v>
      </c>
      <c r="C1523" t="s">
        <v>318</v>
      </c>
      <c r="D1523" t="s">
        <v>6024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6407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7665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6526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6526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6408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7593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6409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7591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6026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6027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7594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7595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7596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6028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6195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6272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7597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6273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6274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6275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6276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6277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6278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6279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6280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7666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6281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6282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6283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7667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7598</v>
      </c>
      <c r="B96" t="s">
        <v>7599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6284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6285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6286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6287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6288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6289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6290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6291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6292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6293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6294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6295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6296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6297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6298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6299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6300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6301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6302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6303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6304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6305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6306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6307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6308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6309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6310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6311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6312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6313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6314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6315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6316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6317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6318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6319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6320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6321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6322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6323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6324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6325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6326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6327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6328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6329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6330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6331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6332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6333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6334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6335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6336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6337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7667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6338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6339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6340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6341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6342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6343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6344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6345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6346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6347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6348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6349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6350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6351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6352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6353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7667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6354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7667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6355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7667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6356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6527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6357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6358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6359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6360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6361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6362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6363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6364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6365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6366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6367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6368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6369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6370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6371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6372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6373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6374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6375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6376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6377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6378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6029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6030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7600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6031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6032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6033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7668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6414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6221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6222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6219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6415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6223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6528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6034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6035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6036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6037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6038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6426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6224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6224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6225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6225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6224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6226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6427</v>
      </c>
      <c r="Q31" s="5" t="s">
        <v>3898</v>
      </c>
      <c r="R31" s="5" t="s">
        <v>7603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7605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6226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6226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6227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6226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6226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6224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6227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6224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6228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7606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5935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6224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6226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6228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6043</v>
      </c>
      <c r="Q50" s="5" t="s">
        <v>894</v>
      </c>
      <c r="R50" s="5" t="s">
        <v>6044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6045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6043</v>
      </c>
      <c r="Q51" s="5" t="s">
        <v>894</v>
      </c>
      <c r="R51" s="5" t="s">
        <v>6044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6045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5941</v>
      </c>
      <c r="I66" s="32" t="s">
        <v>3537</v>
      </c>
      <c r="J66" s="34" t="s">
        <v>3811</v>
      </c>
      <c r="K66" s="7" t="s">
        <v>3811</v>
      </c>
      <c r="L66" s="7" t="s">
        <v>5942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5941</v>
      </c>
      <c r="I67" s="32" t="s">
        <v>3537</v>
      </c>
      <c r="J67" s="34" t="s">
        <v>3811</v>
      </c>
      <c r="K67" s="7" t="s">
        <v>3811</v>
      </c>
      <c r="L67" s="7" t="s">
        <v>5942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6047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5947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6048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5948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5949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6533</v>
      </c>
      <c r="F75" s="32" t="s">
        <v>3811</v>
      </c>
      <c r="G75" s="34" t="s">
        <v>6230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5967</v>
      </c>
      <c r="M75" s="34" t="s">
        <v>6479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6174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5967</v>
      </c>
      <c r="M76" s="34" t="s">
        <v>6480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6534</v>
      </c>
      <c r="F77" s="32" t="s">
        <v>3811</v>
      </c>
      <c r="G77" s="34" t="s">
        <v>6231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5967</v>
      </c>
      <c r="M77" s="34" t="s">
        <v>6481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6154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6154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6049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7620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6050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7620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6232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6052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6053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6054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6055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7690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6054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6058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6486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6487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6063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6488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6535</v>
      </c>
      <c r="F124" s="32" t="s">
        <v>3811</v>
      </c>
      <c r="G124" s="34" t="s">
        <v>3858</v>
      </c>
      <c r="H124" s="7" t="s">
        <v>6255</v>
      </c>
      <c r="I124" s="32" t="s">
        <v>3670</v>
      </c>
      <c r="J124" s="34" t="s">
        <v>3811</v>
      </c>
      <c r="K124" s="7" t="s">
        <v>3811</v>
      </c>
      <c r="L124" s="7" t="s">
        <v>5967</v>
      </c>
      <c r="M124" s="34" t="s">
        <v>6489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6536</v>
      </c>
      <c r="F125" s="32" t="s">
        <v>3811</v>
      </c>
      <c r="G125" s="34" t="s">
        <v>3858</v>
      </c>
      <c r="H125" s="7" t="s">
        <v>6255</v>
      </c>
      <c r="I125" s="32" t="s">
        <v>3670</v>
      </c>
      <c r="J125" s="34" t="s">
        <v>3811</v>
      </c>
      <c r="K125" s="7" t="s">
        <v>3811</v>
      </c>
      <c r="L125" s="7" t="s">
        <v>5967</v>
      </c>
      <c r="M125" s="34" t="s">
        <v>6490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6068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7627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6241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6242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6076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6155</v>
      </c>
      <c r="I137" s="32" t="s">
        <v>3537</v>
      </c>
      <c r="J137" s="34" t="s">
        <v>3811</v>
      </c>
      <c r="K137" s="7" t="s">
        <v>3811</v>
      </c>
      <c r="L137" s="7" t="s">
        <v>6156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7628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6077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6078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6442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6443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6244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7629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6444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6445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6410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7630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6491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6089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6245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6090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7705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6172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6096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6096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6096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6096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1901</v>
      </c>
      <c r="B181" s="32">
        <v>7201</v>
      </c>
      <c r="C181" s="32" t="s">
        <v>6250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6251</v>
      </c>
      <c r="Q181" s="5" t="s">
        <v>894</v>
      </c>
      <c r="R181" s="5" t="s">
        <v>6248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6252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6253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6254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6097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7620</v>
      </c>
      <c r="M186" s="34" t="s">
        <v>6098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6099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7620</v>
      </c>
      <c r="M191" s="34" t="s">
        <v>6100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6101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7620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7710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6172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6172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6106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6107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6108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6109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6451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6257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6496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6497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6453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6454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5983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5984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6114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6115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6114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6116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6455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6117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6118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6117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6119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6458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7640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6121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6538</v>
      </c>
      <c r="F228" s="32" t="s">
        <v>3811</v>
      </c>
      <c r="G228" s="34" t="s">
        <v>6498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6499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5985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6459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6460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6461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6462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6174</v>
      </c>
      <c r="F232" s="32" t="s">
        <v>5566</v>
      </c>
      <c r="G232" s="34" t="s">
        <v>3542</v>
      </c>
      <c r="H232" s="7" t="s">
        <v>6173</v>
      </c>
      <c r="I232" s="32" t="s">
        <v>3537</v>
      </c>
      <c r="J232" s="34" t="s">
        <v>3538</v>
      </c>
      <c r="M232" s="34" t="s">
        <v>6175</v>
      </c>
      <c r="N232" s="32" t="s">
        <v>3539</v>
      </c>
      <c r="O232" s="36" t="s">
        <v>3633</v>
      </c>
      <c r="Q232" s="5" t="s">
        <v>5493</v>
      </c>
      <c r="R232" s="5" t="s">
        <v>6122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6123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7642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6466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6467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7643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6468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6469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6470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6124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6125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6124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6126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6500</v>
      </c>
      <c r="F239" s="32" t="s">
        <v>3811</v>
      </c>
      <c r="G239" s="34" t="s">
        <v>3824</v>
      </c>
      <c r="H239" s="7" t="s">
        <v>6255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6472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7713</v>
      </c>
      <c r="F240" s="32" t="s">
        <v>3811</v>
      </c>
      <c r="G240" s="34" t="s">
        <v>3580</v>
      </c>
      <c r="H240" s="7" t="s">
        <v>6255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6501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6539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6135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5986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6136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5987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7651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6502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6503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6172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7654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5950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5950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5992</v>
      </c>
      <c r="Q267" s="5" t="s">
        <v>894</v>
      </c>
      <c r="R267" s="5" t="s">
        <v>5958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5993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6474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6096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6151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7620</v>
      </c>
      <c r="M283" s="34" t="s">
        <v>6001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6152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7620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t="shared" ca="1" si="4"/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t="shared" ca="1" si="4"/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t="shared" ca="1" si="4"/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t="shared" ca="1" si="4"/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t="shared" ca="1" si="4"/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t="shared" ca="1" si="4"/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5933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5933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t="shared" ca="1" si="4"/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t="shared" ca="1" si="4"/>
        <v>Past Due</v>
      </c>
    </row>
    <row r="298" spans="1:37">
      <c r="A298" s="32" t="s">
        <v>83</v>
      </c>
      <c r="B298" s="32" t="s">
        <v>6416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6084</v>
      </c>
      <c r="I298" s="32" t="s">
        <v>3811</v>
      </c>
      <c r="J298" s="34" t="s">
        <v>3811</v>
      </c>
      <c r="K298" s="7" t="s">
        <v>3811</v>
      </c>
      <c r="L298" s="7" t="s">
        <v>6417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6416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6418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t="shared" ca="1" si="4"/>
        <v>within range</v>
      </c>
    </row>
    <row r="299" spans="1:37">
      <c r="A299" s="32" t="s">
        <v>87</v>
      </c>
      <c r="B299" s="32" t="s">
        <v>6416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6084</v>
      </c>
      <c r="I299" s="32" t="s">
        <v>3811</v>
      </c>
      <c r="J299" s="34" t="s">
        <v>3811</v>
      </c>
      <c r="K299" s="7" t="s">
        <v>3811</v>
      </c>
      <c r="L299" s="7" t="s">
        <v>6417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6416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6419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t="shared" ca="1" si="4"/>
        <v>within range</v>
      </c>
    </row>
    <row r="300" spans="1:37">
      <c r="A300" s="32" t="s">
        <v>92</v>
      </c>
      <c r="B300" s="32" t="s">
        <v>6416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6420</v>
      </c>
      <c r="H300" s="7" t="s">
        <v>6084</v>
      </c>
      <c r="I300" s="32" t="s">
        <v>3811</v>
      </c>
      <c r="J300" s="34" t="s">
        <v>3811</v>
      </c>
      <c r="K300" s="7" t="s">
        <v>3811</v>
      </c>
      <c r="L300" s="7" t="s">
        <v>6417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6416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6421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t="shared" ca="1" si="4"/>
        <v>within range</v>
      </c>
    </row>
    <row r="301" spans="1:37">
      <c r="A301" s="32" t="s">
        <v>94</v>
      </c>
      <c r="B301" s="32" t="s">
        <v>6416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6087</v>
      </c>
      <c r="H301" s="7" t="s">
        <v>6084</v>
      </c>
      <c r="I301" s="32" t="s">
        <v>3811</v>
      </c>
      <c r="J301" s="34" t="s">
        <v>3811</v>
      </c>
      <c r="K301" s="7" t="s">
        <v>3811</v>
      </c>
      <c r="L301" s="7" t="s">
        <v>6417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6416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6422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t="shared" ca="1" si="4"/>
        <v>within range</v>
      </c>
    </row>
    <row r="302" spans="1:37">
      <c r="A302" s="32" t="s">
        <v>95</v>
      </c>
      <c r="B302" s="32" t="s">
        <v>6416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6084</v>
      </c>
      <c r="I302" s="32" t="s">
        <v>3811</v>
      </c>
      <c r="J302" s="34" t="s">
        <v>3811</v>
      </c>
      <c r="K302" s="7" t="s">
        <v>3811</v>
      </c>
      <c r="L302" s="7" t="s">
        <v>6417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6416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6423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t="shared" ca="1" si="4"/>
        <v>within range</v>
      </c>
    </row>
    <row r="303" spans="1:37">
      <c r="A303" s="32" t="s">
        <v>102</v>
      </c>
      <c r="B303" s="32" t="s">
        <v>7669</v>
      </c>
      <c r="C303" s="32" t="s">
        <v>7670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6172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7669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7671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t="shared" ca="1" si="4"/>
        <v>within range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t="shared" ca="1" si="4"/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5951</v>
      </c>
      <c r="I305" s="32" t="s">
        <v>3811</v>
      </c>
      <c r="J305" s="34" t="s">
        <v>3811</v>
      </c>
      <c r="K305" s="7" t="s">
        <v>3811</v>
      </c>
      <c r="L305" s="7" t="s">
        <v>7601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5934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t="shared" ca="1" si="4"/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t="shared" ca="1" si="4"/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6424</v>
      </c>
      <c r="I307" s="32" t="s">
        <v>3811</v>
      </c>
      <c r="J307" s="34" t="s">
        <v>3811</v>
      </c>
      <c r="K307" s="7" t="s">
        <v>3811</v>
      </c>
      <c r="L307" s="7" t="s">
        <v>6425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t="shared" ca="1" si="4"/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6529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6530</v>
      </c>
      <c r="Q309" s="5" t="s">
        <v>4019</v>
      </c>
      <c r="R309" s="5" t="s">
        <v>6040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7602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t="shared" ca="1" si="4"/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6531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t="shared" ca="1" si="4"/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6427</v>
      </c>
      <c r="Q311" s="5" t="s">
        <v>3898</v>
      </c>
      <c r="R311" s="5" t="s">
        <v>7603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7604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t="shared" ca="1" si="4"/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6427</v>
      </c>
      <c r="Q312" s="5" t="s">
        <v>3898</v>
      </c>
      <c r="R312" s="5" t="s">
        <v>6428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6429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t="shared" ca="1" si="4"/>
        <v>within range</v>
      </c>
    </row>
    <row r="313" spans="1:37">
      <c r="A313" s="32" t="s">
        <v>224</v>
      </c>
      <c r="B313" s="32">
        <v>111373</v>
      </c>
      <c r="C313" s="32" t="s">
        <v>7672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7673</v>
      </c>
      <c r="Q313" s="5" t="s">
        <v>3898</v>
      </c>
      <c r="R313" s="5" t="s">
        <v>7674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7675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t="shared" ca="1" si="4"/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6229</v>
      </c>
      <c r="Q314" s="5" t="s">
        <v>3898</v>
      </c>
      <c r="R314" s="5" t="s">
        <v>6041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7607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t="shared" ca="1" si="4"/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6229</v>
      </c>
      <c r="Q315" s="5" t="s">
        <v>3898</v>
      </c>
      <c r="R315" s="5" t="s">
        <v>6041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6042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t="shared" ca="1" si="4"/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5936</v>
      </c>
      <c r="Q316" s="5" t="s">
        <v>894</v>
      </c>
      <c r="R316" s="5" t="s">
        <v>5937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5938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t="shared" ca="1" si="4"/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5939</v>
      </c>
      <c r="Q317" s="5" t="s">
        <v>894</v>
      </c>
      <c r="R317" s="5" t="s">
        <v>5937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5940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t="shared" ca="1" si="4"/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t="shared" ca="1" si="4"/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t="shared" ca="1" si="4"/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t="shared" ca="1" si="4"/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t="shared" ca="1" si="4"/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t="shared" ca="1" si="5"/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t="shared" ca="1" si="5"/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t="shared" ca="1" si="5"/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t="shared" ca="1" si="5"/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t="shared" ca="1" si="5"/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6046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t="shared" ca="1" si="5"/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t="shared" ca="1" si="5"/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t="shared" ca="1" si="5"/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t="shared" ca="1" si="5"/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t="shared" ca="1" si="5"/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t="shared" ca="1" si="5"/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t="shared" ca="1" si="5"/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t="shared" ca="1" si="5"/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t="shared" ca="1" si="5"/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t="shared" ca="1" si="5"/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t="shared" ca="1" si="5"/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6060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t="shared" ca="1" si="5"/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6060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t="shared" ca="1" si="5"/>
        <v>within range</v>
      </c>
    </row>
    <row r="343" spans="1:37">
      <c r="A343" s="32" t="s">
        <v>3930</v>
      </c>
      <c r="B343" s="32" t="s">
        <v>5944</v>
      </c>
      <c r="C343" s="32" t="s">
        <v>5943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6478</v>
      </c>
      <c r="I343" s="32" t="s">
        <v>3769</v>
      </c>
      <c r="J343" s="34" t="s">
        <v>3811</v>
      </c>
      <c r="K343" s="7" t="s">
        <v>3811</v>
      </c>
      <c r="L343" s="7" t="s">
        <v>6430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5944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5945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4532</v>
      </c>
      <c r="B344" s="32" t="s">
        <v>5944</v>
      </c>
      <c r="C344" s="32" t="s">
        <v>5943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6478</v>
      </c>
      <c r="I344" s="32" t="s">
        <v>3769</v>
      </c>
      <c r="J344" s="34" t="s">
        <v>3811</v>
      </c>
      <c r="K344" s="7" t="s">
        <v>3811</v>
      </c>
      <c r="L344" s="7" t="s">
        <v>6430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5944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5946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t="shared" ca="1" si="5"/>
        <v>run complete</v>
      </c>
    </row>
    <row r="345" spans="1:37">
      <c r="A345" s="32" t="s">
        <v>601</v>
      </c>
      <c r="B345" s="32" t="s">
        <v>6431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6039</v>
      </c>
      <c r="M345" s="34" t="s">
        <v>7676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6431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6432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t="shared" ca="1" si="5"/>
        <v>Past Due</v>
      </c>
    </row>
    <row r="346" spans="1:37">
      <c r="A346" s="32" t="s">
        <v>602</v>
      </c>
      <c r="B346" s="32" t="s">
        <v>6431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6039</v>
      </c>
      <c r="M346" s="34" t="s">
        <v>6472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6431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6433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t="shared" ca="1" si="5"/>
        <v>Past Due</v>
      </c>
    </row>
    <row r="347" spans="1:37">
      <c r="A347" s="32" t="s">
        <v>607</v>
      </c>
      <c r="B347" s="32" t="s">
        <v>6532</v>
      </c>
      <c r="C347" s="32" t="s">
        <v>7677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7678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6532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7608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610</v>
      </c>
      <c r="B348" s="32" t="s">
        <v>6532</v>
      </c>
      <c r="C348" s="32" t="s">
        <v>7677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7678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6532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7609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611</v>
      </c>
      <c r="B349" s="32" t="s">
        <v>6532</v>
      </c>
      <c r="C349" s="32" t="s">
        <v>7677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7678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6532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7610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612</v>
      </c>
      <c r="B350" s="32" t="s">
        <v>6532</v>
      </c>
      <c r="C350" s="32" t="s">
        <v>7677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7678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6532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7611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t="shared" ca="1" si="5"/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t="shared" ca="1" si="5"/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t="shared" ca="1" si="5"/>
        <v>run complete</v>
      </c>
    </row>
    <row r="353" spans="1:37">
      <c r="A353" s="32" t="s">
        <v>647</v>
      </c>
      <c r="B353" s="32" t="s">
        <v>7612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7613</v>
      </c>
      <c r="I353" s="32" t="s">
        <v>3811</v>
      </c>
      <c r="J353" s="34" t="s">
        <v>3811</v>
      </c>
      <c r="K353" s="7" t="s">
        <v>3811</v>
      </c>
      <c r="L353" s="7" t="s">
        <v>7614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7612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7615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t="shared" ca="1" si="5"/>
        <v>within range</v>
      </c>
    </row>
    <row r="354" spans="1:37">
      <c r="A354" s="32" t="s">
        <v>650</v>
      </c>
      <c r="B354" s="32" t="s">
        <v>7612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7613</v>
      </c>
      <c r="I354" s="32" t="s">
        <v>3811</v>
      </c>
      <c r="J354" s="34" t="s">
        <v>3811</v>
      </c>
      <c r="K354" s="7" t="s">
        <v>3811</v>
      </c>
      <c r="L354" s="7" t="s">
        <v>7614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7612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7616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t="shared" ca="1" si="5"/>
        <v>within range</v>
      </c>
    </row>
    <row r="355" spans="1:37">
      <c r="A355" s="32" t="s">
        <v>796</v>
      </c>
      <c r="B355" s="32" t="s">
        <v>6482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6156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6482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6483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t="shared" ca="1" si="5"/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7617</v>
      </c>
      <c r="I356" s="32" t="s">
        <v>3811</v>
      </c>
      <c r="J356" s="34" t="s">
        <v>3811</v>
      </c>
      <c r="K356" s="7" t="s">
        <v>3811</v>
      </c>
      <c r="L356" s="7" t="s">
        <v>7618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5952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t="shared" ca="1" si="5"/>
        <v>within range</v>
      </c>
    </row>
    <row r="357" spans="1:37">
      <c r="A357" s="32" t="s">
        <v>797</v>
      </c>
      <c r="B357" s="32" t="s">
        <v>6482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7679</v>
      </c>
      <c r="I357" s="32" t="s">
        <v>3811</v>
      </c>
      <c r="J357" s="34" t="s">
        <v>3811</v>
      </c>
      <c r="K357" s="7" t="s">
        <v>3811</v>
      </c>
      <c r="L357" s="7" t="s">
        <v>7680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6482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6484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t="shared" ca="1" si="5"/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5953</v>
      </c>
      <c r="Q358" s="5" t="s">
        <v>894</v>
      </c>
      <c r="R358" s="5" t="s">
        <v>5937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5954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t="shared" ca="1" si="5"/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5955</v>
      </c>
      <c r="Q359" s="5" t="s">
        <v>894</v>
      </c>
      <c r="R359" s="5" t="s">
        <v>5937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5956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t="shared" ca="1" si="5"/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t="shared" ca="1" si="5"/>
        <v>within range</v>
      </c>
    </row>
    <row r="361" spans="1:37">
      <c r="A361" s="32" t="s">
        <v>846</v>
      </c>
      <c r="B361" s="32" t="s">
        <v>7681</v>
      </c>
      <c r="C361" s="32" t="s">
        <v>7682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7681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7683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7666</v>
      </c>
      <c r="B362" s="32" t="s">
        <v>7681</v>
      </c>
      <c r="C362" s="32" t="s">
        <v>7684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7681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7685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t="shared" ca="1" si="5"/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7619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7619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t="shared" ca="1" si="5"/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t="shared" ca="1" si="5"/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t="shared" ca="1" si="5"/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t="shared" ca="1" si="5"/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t="shared" ca="1" si="5"/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t="shared" ca="1" si="5"/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t="shared" ca="1" si="5"/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5957</v>
      </c>
      <c r="Q372" s="5" t="s">
        <v>894</v>
      </c>
      <c r="R372" s="5" t="s">
        <v>5958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5959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t="shared" ca="1" si="5"/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5960</v>
      </c>
      <c r="Q373" s="5" t="s">
        <v>894</v>
      </c>
      <c r="R373" s="5" t="s">
        <v>5958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5961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t="shared" ca="1" si="5"/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5962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5963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t="shared" ca="1" si="5"/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t="shared" ca="1" si="5"/>
        <v>within range</v>
      </c>
    </row>
    <row r="377" spans="1:37">
      <c r="A377" s="32" t="s">
        <v>955</v>
      </c>
      <c r="B377" s="32" t="s">
        <v>5965</v>
      </c>
      <c r="C377" s="32" t="s">
        <v>5964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7686</v>
      </c>
      <c r="I377" s="32" t="s">
        <v>3769</v>
      </c>
      <c r="J377" s="34">
        <v>2429.4941272400001</v>
      </c>
      <c r="K377" s="7" t="s">
        <v>3811</v>
      </c>
      <c r="L377" s="7" t="s">
        <v>7687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5965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5966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t="shared" ca="1" si="5"/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6233</v>
      </c>
      <c r="I378" s="32" t="s">
        <v>3811</v>
      </c>
      <c r="J378" s="34" t="s">
        <v>3811</v>
      </c>
      <c r="K378" s="7" t="s">
        <v>3811</v>
      </c>
      <c r="L378" s="7" t="s">
        <v>6234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t="shared" ca="1" si="5"/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5967</v>
      </c>
      <c r="M379" s="34" t="s">
        <v>7688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t="shared" ca="1" si="5"/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5967</v>
      </c>
      <c r="M380" s="34" t="s">
        <v>7689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t="shared" ca="1" si="5"/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t="shared" ca="1" si="5"/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t="shared" ca="1" si="5"/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6434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6056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6057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t="shared" ca="1" si="5"/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6434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6056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6059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t="shared" ca="1" si="5"/>
        <v>within range</v>
      </c>
    </row>
    <row r="385" spans="1:37">
      <c r="A385" s="32" t="s">
        <v>1006</v>
      </c>
      <c r="B385" s="32" t="s">
        <v>7691</v>
      </c>
      <c r="C385" s="32" t="s">
        <v>7692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7693</v>
      </c>
      <c r="I385" s="32" t="s">
        <v>3811</v>
      </c>
      <c r="J385" s="34" t="s">
        <v>3811</v>
      </c>
      <c r="K385" s="7" t="s">
        <v>3811</v>
      </c>
      <c r="L385" s="7" t="s">
        <v>7694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7691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7695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t="shared" ca="1" si="5"/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6060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t="shared" ca="1" si="6"/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6060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t="shared" ca="1" si="6"/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7658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6061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6062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t="shared" ca="1" si="6"/>
        <v>within range</v>
      </c>
    </row>
    <row r="390" spans="1:37">
      <c r="A390" s="32" t="s">
        <v>1021</v>
      </c>
      <c r="B390" s="32" t="s">
        <v>7612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6084</v>
      </c>
      <c r="I390" s="32" t="s">
        <v>3811</v>
      </c>
      <c r="J390" s="34" t="s">
        <v>3811</v>
      </c>
      <c r="K390" s="7" t="s">
        <v>3811</v>
      </c>
      <c r="L390" s="7" t="s">
        <v>6417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7612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7621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t="shared" ca="1" si="6"/>
        <v>within range</v>
      </c>
    </row>
    <row r="391" spans="1:37">
      <c r="A391" s="32" t="s">
        <v>1024</v>
      </c>
      <c r="B391" s="32" t="s">
        <v>7612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6084</v>
      </c>
      <c r="I391" s="32" t="s">
        <v>3811</v>
      </c>
      <c r="J391" s="34" t="s">
        <v>3811</v>
      </c>
      <c r="K391" s="7" t="s">
        <v>3811</v>
      </c>
      <c r="L391" s="7" t="s">
        <v>6417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7612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7622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t="shared" ca="1" si="6"/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t="shared" ca="1" si="6"/>
        <v>within range</v>
      </c>
    </row>
    <row r="393" spans="1:37">
      <c r="A393" s="32" t="s">
        <v>3854</v>
      </c>
      <c r="B393" s="32" t="s">
        <v>6235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6492</v>
      </c>
      <c r="I393" s="32" t="s">
        <v>3811</v>
      </c>
      <c r="J393" s="34" t="s">
        <v>3811</v>
      </c>
      <c r="K393" s="7" t="s">
        <v>3811</v>
      </c>
      <c r="L393" s="7" t="s">
        <v>6236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6235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6237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t="shared" ca="1" si="6"/>
        <v>Past Due</v>
      </c>
    </row>
    <row r="394" spans="1:37">
      <c r="A394" s="32" t="s">
        <v>3856</v>
      </c>
      <c r="B394" s="32" t="s">
        <v>6235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6492</v>
      </c>
      <c r="I394" s="32" t="s">
        <v>3811</v>
      </c>
      <c r="J394" s="34" t="s">
        <v>3811</v>
      </c>
      <c r="K394" s="7" t="s">
        <v>3811</v>
      </c>
      <c r="L394" s="7" t="s">
        <v>6236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6235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6238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t="shared" ca="1" si="6"/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6435</v>
      </c>
      <c r="K395" s="7" t="s">
        <v>5563</v>
      </c>
      <c r="M395" s="34" t="s">
        <v>6220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6064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t="shared" ca="1" si="6"/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t="shared" ca="1" si="6"/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7623</v>
      </c>
      <c r="Q399" s="5" t="s">
        <v>3674</v>
      </c>
      <c r="R399" s="5" t="s">
        <v>6239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6240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t="shared" ca="1" si="6"/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t="shared" ca="1" si="6"/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7624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t="shared" ca="1" si="6"/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7624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t="shared" ca="1" si="6"/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7625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t="shared" ca="1" si="6"/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7625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t="shared" ca="1" si="6"/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t="shared" ca="1" si="6"/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6436</v>
      </c>
      <c r="I406" s="32" t="s">
        <v>3537</v>
      </c>
      <c r="J406" s="34" t="s">
        <v>6437</v>
      </c>
      <c r="K406" s="7" t="s">
        <v>6492</v>
      </c>
      <c r="N406" s="32" t="s">
        <v>3539</v>
      </c>
      <c r="O406" s="36" t="s">
        <v>5296</v>
      </c>
      <c r="Q406" s="5" t="s">
        <v>5493</v>
      </c>
      <c r="R406" s="5" t="s">
        <v>6065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6066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6436</v>
      </c>
      <c r="I407" s="32" t="s">
        <v>3537</v>
      </c>
      <c r="J407" s="34" t="s">
        <v>6438</v>
      </c>
      <c r="K407" s="7" t="s">
        <v>6492</v>
      </c>
      <c r="M407" s="34" t="s">
        <v>6412</v>
      </c>
      <c r="N407" s="32" t="s">
        <v>3539</v>
      </c>
      <c r="O407" s="36" t="s">
        <v>5296</v>
      </c>
      <c r="Q407" s="5" t="s">
        <v>5493</v>
      </c>
      <c r="R407" s="5" t="s">
        <v>6065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6067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t="shared" ca="1" si="6"/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7696</v>
      </c>
      <c r="I408" s="32" t="s">
        <v>3811</v>
      </c>
      <c r="J408" s="34" t="s">
        <v>3811</v>
      </c>
      <c r="K408" s="7" t="s">
        <v>3811</v>
      </c>
      <c r="L408" s="7" t="s">
        <v>7697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t="shared" ca="1" si="6"/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7696</v>
      </c>
      <c r="I409" s="32" t="s">
        <v>3811</v>
      </c>
      <c r="J409" s="34" t="s">
        <v>3811</v>
      </c>
      <c r="K409" s="7" t="s">
        <v>3811</v>
      </c>
      <c r="L409" s="7" t="s">
        <v>7697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t="shared" ca="1" si="6"/>
        <v>within range</v>
      </c>
    </row>
    <row r="410" spans="1:37">
      <c r="A410" s="32" t="s">
        <v>1414</v>
      </c>
      <c r="B410" s="32" t="s">
        <v>6069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6492</v>
      </c>
      <c r="I410" s="32" t="s">
        <v>3811</v>
      </c>
      <c r="J410" s="34" t="s">
        <v>3811</v>
      </c>
      <c r="K410" s="7" t="s">
        <v>3811</v>
      </c>
      <c r="L410" s="7" t="s">
        <v>6039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6069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6070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6069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6492</v>
      </c>
      <c r="I411" s="32" t="s">
        <v>3811</v>
      </c>
      <c r="J411" s="34" t="s">
        <v>3811</v>
      </c>
      <c r="K411" s="7" t="s">
        <v>3811</v>
      </c>
      <c r="L411" s="7" t="s">
        <v>6039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6069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6071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t="shared" ca="1" si="6"/>
        <v>Past Due</v>
      </c>
    </row>
    <row r="412" spans="1:37">
      <c r="A412" s="32" t="s">
        <v>1418</v>
      </c>
      <c r="B412" s="32" t="s">
        <v>3932</v>
      </c>
      <c r="C412" s="32" t="s">
        <v>5968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7626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t="shared" ca="1" si="6"/>
        <v>run complete</v>
      </c>
    </row>
    <row r="413" spans="1:37">
      <c r="A413" s="32" t="s">
        <v>1421</v>
      </c>
      <c r="B413" s="32" t="s">
        <v>3932</v>
      </c>
      <c r="C413" s="32" t="s">
        <v>5968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7626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t="shared" ca="1" si="6"/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6424</v>
      </c>
      <c r="I414" s="32" t="s">
        <v>3811</v>
      </c>
      <c r="J414" s="34" t="s">
        <v>3811</v>
      </c>
      <c r="K414" s="7" t="s">
        <v>3811</v>
      </c>
      <c r="L414" s="7" t="s">
        <v>7698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6424</v>
      </c>
      <c r="I415" s="32" t="s">
        <v>3811</v>
      </c>
      <c r="J415" s="34" t="s">
        <v>3811</v>
      </c>
      <c r="K415" s="7" t="s">
        <v>3811</v>
      </c>
      <c r="L415" s="7" t="s">
        <v>7698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t="shared" ca="1" si="6"/>
        <v>within range</v>
      </c>
    </row>
    <row r="416" spans="1:37">
      <c r="A416" s="32" t="s">
        <v>1431</v>
      </c>
      <c r="B416" s="32" t="s">
        <v>5577</v>
      </c>
      <c r="C416" s="32" t="s">
        <v>5969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5942</v>
      </c>
      <c r="I416" s="32" t="s">
        <v>3811</v>
      </c>
      <c r="J416" s="34" t="s">
        <v>3811</v>
      </c>
      <c r="K416" s="7" t="s">
        <v>3811</v>
      </c>
      <c r="L416" s="7" t="s">
        <v>6485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5970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t="shared" ca="1" si="6"/>
        <v>within range</v>
      </c>
    </row>
    <row r="417" spans="1:37">
      <c r="A417" s="32" t="s">
        <v>1434</v>
      </c>
      <c r="B417" s="32" t="s">
        <v>5577</v>
      </c>
      <c r="C417" s="32" t="s">
        <v>5969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5942</v>
      </c>
      <c r="I417" s="32" t="s">
        <v>3811</v>
      </c>
      <c r="J417" s="34" t="s">
        <v>3811</v>
      </c>
      <c r="K417" s="7" t="s">
        <v>3811</v>
      </c>
      <c r="L417" s="7" t="s">
        <v>6485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5971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t="shared" ca="1" si="6"/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7659</v>
      </c>
      <c r="M418" s="34" t="s">
        <v>7660</v>
      </c>
      <c r="N418" s="32" t="s">
        <v>3539</v>
      </c>
      <c r="O418" s="36" t="s">
        <v>6439</v>
      </c>
      <c r="Q418" s="5" t="s">
        <v>5493</v>
      </c>
      <c r="R418" s="5" t="s">
        <v>6073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6074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t="shared" ca="1" si="6"/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7661</v>
      </c>
      <c r="N419" s="32" t="s">
        <v>3539</v>
      </c>
      <c r="O419" s="36" t="s">
        <v>6439</v>
      </c>
      <c r="Q419" s="5" t="s">
        <v>5493</v>
      </c>
      <c r="R419" s="5" t="s">
        <v>6073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6075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t="shared" ca="1" si="6"/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6243</v>
      </c>
      <c r="I420" s="32" t="s">
        <v>3537</v>
      </c>
      <c r="J420" s="34" t="s">
        <v>6440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6080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6081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6243</v>
      </c>
      <c r="I421" s="32" t="s">
        <v>3537</v>
      </c>
      <c r="J421" s="34" t="s">
        <v>6441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6080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6082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t="shared" ca="1" si="6"/>
        <v>run complete</v>
      </c>
    </row>
    <row r="422" spans="1:37">
      <c r="A422" s="32" t="s">
        <v>1561</v>
      </c>
      <c r="B422" s="32" t="s">
        <v>5972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6084</v>
      </c>
      <c r="I422" s="32" t="s">
        <v>3811</v>
      </c>
      <c r="J422" s="34" t="s">
        <v>3811</v>
      </c>
      <c r="K422" s="7" t="s">
        <v>3811</v>
      </c>
      <c r="L422" s="7" t="s">
        <v>6417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5972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5973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t="shared" ca="1" si="6"/>
        <v>within range</v>
      </c>
    </row>
    <row r="423" spans="1:37">
      <c r="A423" s="32" t="s">
        <v>1564</v>
      </c>
      <c r="B423" s="32" t="s">
        <v>5972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6084</v>
      </c>
      <c r="I423" s="32" t="s">
        <v>3811</v>
      </c>
      <c r="J423" s="34" t="s">
        <v>3811</v>
      </c>
      <c r="K423" s="7" t="s">
        <v>3811</v>
      </c>
      <c r="L423" s="7" t="s">
        <v>6417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5972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5974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t="shared" ca="1" si="6"/>
        <v>within range</v>
      </c>
    </row>
    <row r="424" spans="1:37">
      <c r="A424" s="32" t="s">
        <v>1565</v>
      </c>
      <c r="B424" s="32" t="s">
        <v>7699</v>
      </c>
      <c r="C424" s="32" t="s">
        <v>7700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7701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7699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7702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t="shared" ca="1" si="6"/>
        <v>within range</v>
      </c>
    </row>
    <row r="425" spans="1:37">
      <c r="A425" s="32" t="s">
        <v>1567</v>
      </c>
      <c r="B425" s="32" t="s">
        <v>7699</v>
      </c>
      <c r="C425" s="32" t="s">
        <v>7700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7701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7699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7703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t="shared" ca="1" si="6"/>
        <v>within range</v>
      </c>
    </row>
    <row r="426" spans="1:37">
      <c r="A426" s="32" t="s">
        <v>1580</v>
      </c>
      <c r="B426" s="32" t="s">
        <v>6069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6083</v>
      </c>
      <c r="H426" s="7" t="s">
        <v>6084</v>
      </c>
      <c r="I426" s="32" t="s">
        <v>3811</v>
      </c>
      <c r="J426" s="34" t="s">
        <v>3811</v>
      </c>
      <c r="K426" s="7" t="s">
        <v>3811</v>
      </c>
      <c r="L426" s="7" t="s">
        <v>6085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6069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6086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t="shared" ca="1" si="6"/>
        <v>within range</v>
      </c>
    </row>
    <row r="427" spans="1:37">
      <c r="A427" s="32" t="s">
        <v>1581</v>
      </c>
      <c r="B427" s="32" t="s">
        <v>6069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6087</v>
      </c>
      <c r="H427" s="7" t="s">
        <v>6084</v>
      </c>
      <c r="I427" s="32" t="s">
        <v>3811</v>
      </c>
      <c r="J427" s="34" t="s">
        <v>3811</v>
      </c>
      <c r="K427" s="7" t="s">
        <v>3811</v>
      </c>
      <c r="L427" s="7" t="s">
        <v>6085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6069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6088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t="shared" ca="1" si="6"/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t="shared" ca="1" si="6"/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7631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7632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7631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7633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t="shared" ca="1" si="6"/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t="shared" ca="1" si="6"/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t="shared" ca="1" si="6"/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t="shared" ca="1" si="6"/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t="shared" ca="1" si="6"/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t="shared" ca="1" si="6"/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t="shared" ca="1" si="6"/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t="shared" ca="1" si="6"/>
        <v>within range</v>
      </c>
    </row>
    <row r="439" spans="1:37">
      <c r="A439" s="32" t="s">
        <v>1717</v>
      </c>
      <c r="B439" s="32">
        <v>7201</v>
      </c>
      <c r="C439" s="32" t="s">
        <v>6246</v>
      </c>
      <c r="G439" s="34">
        <v>400</v>
      </c>
      <c r="H439" s="7">
        <v>44945</v>
      </c>
      <c r="P439" s="32" t="s">
        <v>6247</v>
      </c>
      <c r="Q439" s="5" t="s">
        <v>894</v>
      </c>
      <c r="R439" s="5" t="s">
        <v>6248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6249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1717</v>
      </c>
      <c r="B440" s="32">
        <v>7201</v>
      </c>
      <c r="C440" s="32" t="s">
        <v>6246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6247</v>
      </c>
      <c r="Q440" s="5" t="s">
        <v>894</v>
      </c>
      <c r="R440" s="5" t="s">
        <v>6248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6249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t="shared" ca="1" si="6"/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7704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t="shared" ca="1" si="6"/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t="shared" ca="1" si="6"/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t="shared" ca="1" si="6"/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t="shared" ca="1" si="6"/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t="shared" ca="1" si="6"/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t="shared" ca="1" si="6"/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6446</v>
      </c>
      <c r="I451" s="32" t="s">
        <v>3537</v>
      </c>
      <c r="J451" s="34" t="s">
        <v>6050</v>
      </c>
      <c r="K451" s="7" t="s">
        <v>6492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t="shared" ca="1" si="7"/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6447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t="shared" ca="1" si="7"/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6448</v>
      </c>
      <c r="K453" s="7" t="s">
        <v>5563</v>
      </c>
      <c r="M453" s="34" t="s">
        <v>6413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t="shared" ca="1" si="7"/>
        <v>run complete</v>
      </c>
    </row>
    <row r="454" spans="1:37">
      <c r="A454" s="32" t="s">
        <v>1864</v>
      </c>
      <c r="B454" s="32">
        <v>7206</v>
      </c>
      <c r="C454" s="32" t="s">
        <v>7706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7707</v>
      </c>
      <c r="Q454" s="5" t="s">
        <v>894</v>
      </c>
      <c r="R454" s="5" t="s">
        <v>7708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7709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t="shared" ca="1" si="7"/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6091</v>
      </c>
      <c r="Q455" s="5" t="s">
        <v>894</v>
      </c>
      <c r="R455" s="5" t="s">
        <v>6092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6093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6091</v>
      </c>
      <c r="Q456" s="5" t="s">
        <v>894</v>
      </c>
      <c r="R456" s="5" t="s">
        <v>6092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6093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t="shared" ca="1" si="7"/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6094</v>
      </c>
      <c r="Q457" s="5" t="s">
        <v>894</v>
      </c>
      <c r="R457" s="5" t="s">
        <v>6092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6095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6094</v>
      </c>
      <c r="Q458" s="5" t="s">
        <v>894</v>
      </c>
      <c r="R458" s="5" t="s">
        <v>6092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6095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t="shared" ca="1" si="7"/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7662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t="shared" ca="1" si="7"/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7662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t="shared" ca="1" si="7"/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t="shared" ca="1" si="7"/>
        <v>within range</v>
      </c>
    </row>
    <row r="462" spans="1:37">
      <c r="A462" s="32" t="s">
        <v>1901</v>
      </c>
      <c r="B462" s="32">
        <v>7201</v>
      </c>
      <c r="C462" s="32" t="s">
        <v>6250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6251</v>
      </c>
      <c r="Q462" s="5" t="s">
        <v>894</v>
      </c>
      <c r="R462" s="5" t="s">
        <v>6248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6252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t="shared" ca="1" si="7"/>
        <v>Past Due</v>
      </c>
    </row>
    <row r="463" spans="1:37">
      <c r="A463" s="32" t="s">
        <v>1913</v>
      </c>
      <c r="B463" s="32" t="s">
        <v>5975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5975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5976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t="shared" ca="1" si="7"/>
        <v>within range</v>
      </c>
    </row>
    <row r="464" spans="1:37">
      <c r="A464" s="32" t="s">
        <v>1916</v>
      </c>
      <c r="B464" s="32" t="s">
        <v>5975</v>
      </c>
      <c r="C464" s="32" t="s">
        <v>5977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5975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5978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t="shared" ca="1" si="7"/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t="shared" ca="1" si="7"/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6493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6494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6493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6495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t="shared" ca="1" si="7"/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1935</v>
      </c>
      <c r="B470" s="32" t="s">
        <v>5350</v>
      </c>
      <c r="C470" s="32" t="s">
        <v>6537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7634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t="shared" ca="1" si="7"/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t="shared" ca="1" si="7"/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t="shared" ca="1" si="7"/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t="shared" ca="1" si="7"/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t="shared" ca="1" si="7"/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t="shared" ca="1" si="7"/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t="shared" ca="1" si="7"/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t="shared" ca="1" si="7"/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t="shared" ca="1" si="7"/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t="shared" ca="1" si="7"/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t="shared" ca="1" si="7"/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t="shared" ca="1" si="7"/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t="shared" ca="1" si="7"/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5979</v>
      </c>
      <c r="Q484" s="5" t="s">
        <v>894</v>
      </c>
      <c r="R484" s="5" t="s">
        <v>5937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5980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t="shared" ca="1" si="7"/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6079</v>
      </c>
      <c r="I485" s="32" t="s">
        <v>3537</v>
      </c>
      <c r="J485" s="34" t="s">
        <v>6449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t="shared" ca="1" si="7"/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6079</v>
      </c>
      <c r="I486" s="32" t="s">
        <v>3537</v>
      </c>
      <c r="J486" s="34" t="s">
        <v>6450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t="shared" ca="1" si="7"/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2238</v>
      </c>
      <c r="B488" s="32">
        <v>7193</v>
      </c>
      <c r="C488" s="32" t="s">
        <v>6102</v>
      </c>
      <c r="G488" s="34">
        <v>3000</v>
      </c>
      <c r="H488" s="7">
        <v>44973</v>
      </c>
      <c r="P488" s="32" t="s">
        <v>6103</v>
      </c>
      <c r="Q488" s="5" t="s">
        <v>894</v>
      </c>
      <c r="R488" s="5" t="s">
        <v>6104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6105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t="shared" ca="1" si="7"/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6256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6256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t="shared" ca="1" si="7"/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5981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5982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t="shared" ca="1" si="7"/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6452</v>
      </c>
      <c r="Q492" s="5" t="s">
        <v>4019</v>
      </c>
      <c r="R492" s="5" t="s">
        <v>6040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6110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t="shared" ca="1" si="7"/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t="shared" ca="1" si="7"/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t="shared" ca="1" si="7"/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t="shared" ca="1" si="7"/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t="shared" ca="1" si="7"/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t="shared" ca="1" si="7"/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6051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t="shared" ca="1" si="7"/>
        <v>run complete</v>
      </c>
    </row>
    <row r="500" spans="1:37">
      <c r="A500" s="32" t="s">
        <v>2498</v>
      </c>
      <c r="B500" s="32" t="s">
        <v>7635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7696</v>
      </c>
      <c r="I500" s="32" t="s">
        <v>3811</v>
      </c>
      <c r="J500" s="34" t="s">
        <v>3811</v>
      </c>
      <c r="K500" s="7" t="s">
        <v>3811</v>
      </c>
      <c r="L500" s="7" t="s">
        <v>7697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7635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7637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t="shared" ca="1" si="7"/>
        <v>within range</v>
      </c>
    </row>
    <row r="501" spans="1:37">
      <c r="A501" s="32" t="s">
        <v>2500</v>
      </c>
      <c r="B501" s="32" t="s">
        <v>7635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7696</v>
      </c>
      <c r="I501" s="32" t="s">
        <v>3811</v>
      </c>
      <c r="J501" s="34" t="s">
        <v>3811</v>
      </c>
      <c r="K501" s="7" t="s">
        <v>3811</v>
      </c>
      <c r="L501" s="7" t="s">
        <v>7697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7635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7638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t="shared" ca="1" si="7"/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6258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6259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t="shared" ca="1" si="7"/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6258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t="shared" ca="1" si="7"/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7663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6111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6112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7663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6111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6113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6456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6457</v>
      </c>
      <c r="K507" s="7" t="s">
        <v>5563</v>
      </c>
      <c r="M507" s="34" t="s">
        <v>6411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t="shared" ca="1" si="7"/>
        <v>run complete</v>
      </c>
    </row>
    <row r="508" spans="1:37">
      <c r="A508" s="32" t="s">
        <v>2559</v>
      </c>
      <c r="B508" s="32" t="s">
        <v>7612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7636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7612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7639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t="shared" ca="1" si="7"/>
        <v>within range</v>
      </c>
    </row>
    <row r="509" spans="1:37">
      <c r="A509" s="32" t="s">
        <v>2561</v>
      </c>
      <c r="B509" s="32" t="s">
        <v>7612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7636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7612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7641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t="shared" ca="1" si="7"/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6084</v>
      </c>
      <c r="I510" s="32" t="s">
        <v>3811</v>
      </c>
      <c r="J510" s="34" t="s">
        <v>3811</v>
      </c>
      <c r="K510" s="7" t="s">
        <v>3811</v>
      </c>
      <c r="L510" s="7" t="s">
        <v>6417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t="shared" ca="1" si="7"/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6084</v>
      </c>
      <c r="I511" s="32" t="s">
        <v>3811</v>
      </c>
      <c r="J511" s="34" t="s">
        <v>3811</v>
      </c>
      <c r="K511" s="7" t="s">
        <v>3811</v>
      </c>
      <c r="L511" s="7" t="s">
        <v>6417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t="shared" ca="1" si="7"/>
        <v>within range</v>
      </c>
    </row>
    <row r="512" spans="1:37">
      <c r="A512" s="32" t="s">
        <v>2605</v>
      </c>
      <c r="B512" s="32" t="s">
        <v>6431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6463</v>
      </c>
      <c r="M512" s="34" t="s">
        <v>7711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6431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6464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t="shared" ca="1" si="7"/>
        <v>Past Due</v>
      </c>
    </row>
    <row r="513" spans="1:37">
      <c r="A513" s="32" t="s">
        <v>2608</v>
      </c>
      <c r="B513" s="32" t="s">
        <v>6431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6463</v>
      </c>
      <c r="M513" s="34" t="s">
        <v>7712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6431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6465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t="shared" ca="1" si="7"/>
        <v>Past Due</v>
      </c>
    </row>
    <row r="514" spans="1:37">
      <c r="A514" s="32" t="s">
        <v>2717</v>
      </c>
      <c r="B514" s="32" t="s">
        <v>6128</v>
      </c>
      <c r="C514" s="32" t="s">
        <v>6129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6471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6128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6130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6128</v>
      </c>
      <c r="C515" s="32" t="s">
        <v>6129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6471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6128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6131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t="shared" ca="1" si="8"/>
        <v>run complete</v>
      </c>
    </row>
    <row r="516" spans="1:37">
      <c r="A516" s="32" t="s">
        <v>2768</v>
      </c>
      <c r="B516" s="32" t="s">
        <v>7612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6424</v>
      </c>
      <c r="I516" s="32" t="s">
        <v>3811</v>
      </c>
      <c r="J516" s="34" t="s">
        <v>3811</v>
      </c>
      <c r="K516" s="7" t="s">
        <v>3811</v>
      </c>
      <c r="L516" s="7" t="s">
        <v>7644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7612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7645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t="shared" ca="1" si="8"/>
        <v>within range</v>
      </c>
    </row>
    <row r="517" spans="1:37">
      <c r="A517" s="32" t="s">
        <v>2770</v>
      </c>
      <c r="B517" s="32" t="s">
        <v>7612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6424</v>
      </c>
      <c r="I517" s="32" t="s">
        <v>3811</v>
      </c>
      <c r="J517" s="34" t="s">
        <v>3811</v>
      </c>
      <c r="K517" s="7" t="s">
        <v>3811</v>
      </c>
      <c r="L517" s="7" t="s">
        <v>7644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7612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7646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t="shared" ca="1" si="8"/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5950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6132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6133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5950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6132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6134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t="shared" ca="1" si="8"/>
        <v>within range</v>
      </c>
    </row>
    <row r="520" spans="1:37">
      <c r="A520" s="32" t="s">
        <v>2795</v>
      </c>
      <c r="B520" s="32" t="s">
        <v>7647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6424</v>
      </c>
      <c r="I520" s="32" t="s">
        <v>3811</v>
      </c>
      <c r="J520" s="34" t="s">
        <v>3811</v>
      </c>
      <c r="K520" s="7" t="s">
        <v>3811</v>
      </c>
      <c r="L520" s="7" t="s">
        <v>7648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7647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7649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t="shared" ca="1" si="8"/>
        <v>within range</v>
      </c>
    </row>
    <row r="521" spans="1:37">
      <c r="A521" s="32" t="s">
        <v>2798</v>
      </c>
      <c r="B521" s="32" t="s">
        <v>7647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6424</v>
      </c>
      <c r="I521" s="32" t="s">
        <v>3811</v>
      </c>
      <c r="J521" s="34" t="s">
        <v>3811</v>
      </c>
      <c r="K521" s="7" t="s">
        <v>3811</v>
      </c>
      <c r="L521" s="7" t="s">
        <v>7648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7647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7650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t="shared" ca="1" si="8"/>
        <v>within range</v>
      </c>
    </row>
    <row r="522" spans="1:37">
      <c r="A522" s="32" t="s">
        <v>2822</v>
      </c>
      <c r="B522" s="32" t="s">
        <v>7714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7715</v>
      </c>
      <c r="I522" s="32" t="s">
        <v>3811</v>
      </c>
      <c r="J522" s="34" t="s">
        <v>3811</v>
      </c>
      <c r="K522" s="7" t="s">
        <v>3811</v>
      </c>
      <c r="L522" s="7" t="s">
        <v>7716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7714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7717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t="shared" ca="1" si="8"/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6051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t="shared" ca="1" si="8"/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6051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6473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t="shared" ca="1" si="8"/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7652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t="shared" ca="1" si="8"/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t="shared" ca="1" si="8"/>
        <v>run complete</v>
      </c>
    </row>
    <row r="527" spans="1:37">
      <c r="A527" s="32" t="s">
        <v>2847</v>
      </c>
      <c r="B527" s="32">
        <v>7194</v>
      </c>
      <c r="C527" s="32" t="s">
        <v>6138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6139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6140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t="shared" ca="1" si="8"/>
        <v>run complete</v>
      </c>
    </row>
    <row r="528" spans="1:37">
      <c r="A528" s="32" t="s">
        <v>2849</v>
      </c>
      <c r="B528" s="32">
        <v>7194</v>
      </c>
      <c r="C528" s="32" t="s">
        <v>6138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6139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6141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t="shared" ca="1" si="8"/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t="shared" ca="1" si="8"/>
        <v>within range</v>
      </c>
    </row>
    <row r="530" spans="1:37">
      <c r="A530" s="32" t="s">
        <v>2854</v>
      </c>
      <c r="B530" s="32" t="s">
        <v>6260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6260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6261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t="shared" ca="1" si="8"/>
        <v>within range</v>
      </c>
    </row>
    <row r="531" spans="1:37">
      <c r="A531" s="32" t="s">
        <v>2856</v>
      </c>
      <c r="B531" s="32" t="s">
        <v>6260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6260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6262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t="shared" ca="1" si="8"/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t="shared" ca="1" si="8"/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t="shared" ca="1" si="8"/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t="shared" ca="1" si="8"/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t="shared" ca="1" si="8"/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t="shared" ca="1" si="8"/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t="shared" ca="1" si="8"/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t="shared" ca="1" si="8"/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t="shared" ca="1" si="8"/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t="shared" ca="1" si="8"/>
        <v>run complete</v>
      </c>
    </row>
    <row r="542" spans="1:37">
      <c r="A542" s="32" t="s">
        <v>2971</v>
      </c>
      <c r="B542" s="32" t="s">
        <v>6142</v>
      </c>
      <c r="C542" s="32" t="s">
        <v>3647</v>
      </c>
      <c r="E542" s="34" t="s">
        <v>3538</v>
      </c>
      <c r="F542" s="32" t="s">
        <v>3535</v>
      </c>
      <c r="G542" s="34" t="s">
        <v>6143</v>
      </c>
      <c r="H542" s="7" t="s">
        <v>5423</v>
      </c>
      <c r="I542" s="32" t="s">
        <v>3537</v>
      </c>
      <c r="J542" s="34" t="s">
        <v>7653</v>
      </c>
      <c r="K542" s="7" t="s">
        <v>6492</v>
      </c>
      <c r="M542" s="34" t="s">
        <v>6504</v>
      </c>
      <c r="N542" s="32" t="s">
        <v>3543</v>
      </c>
      <c r="O542" s="36" t="s">
        <v>6144</v>
      </c>
      <c r="Q542" s="5" t="s">
        <v>5492</v>
      </c>
      <c r="R542" s="5" t="s">
        <v>6142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6145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t="shared" ca="1" si="8"/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t="shared" ca="1" si="8"/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6146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t="shared" ca="1" si="8"/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6146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t="shared" ca="1" si="8"/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5988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5989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t="shared" ca="1" si="8"/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5988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5990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5988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5991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t="shared" ca="1" si="8"/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t="shared" ca="1" si="8"/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6176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t="shared" ca="1" si="8"/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6176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t="shared" ca="1" si="8"/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t="shared" ca="1" si="8"/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6051</v>
      </c>
      <c r="J555" s="34">
        <v>4600</v>
      </c>
      <c r="N555" s="32">
        <v>3</v>
      </c>
      <c r="O555" s="36">
        <v>4.99</v>
      </c>
      <c r="P555" s="32" t="s">
        <v>5994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t="shared" ca="1" si="8"/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6051</v>
      </c>
      <c r="J556" s="34">
        <v>10400</v>
      </c>
      <c r="N556" s="32">
        <v>3</v>
      </c>
      <c r="O556" s="36">
        <v>4.99</v>
      </c>
      <c r="P556" s="32" t="s">
        <v>5994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t="shared" ca="1" si="8"/>
        <v>run complete</v>
      </c>
    </row>
    <row r="557" spans="1:37">
      <c r="A557" s="32" t="s">
        <v>3080</v>
      </c>
      <c r="B557" s="32" t="s">
        <v>6177</v>
      </c>
      <c r="C557" s="32" t="s">
        <v>6178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6177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6179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3083</v>
      </c>
      <c r="B558" s="32" t="s">
        <v>6177</v>
      </c>
      <c r="C558" s="32" t="s">
        <v>6180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6177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6181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t="shared" ca="1" si="8"/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t="shared" ca="1" si="8"/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t="shared" ca="1" si="8"/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t="shared" ca="1" si="8"/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5995</v>
      </c>
      <c r="Q563" s="5" t="s">
        <v>894</v>
      </c>
      <c r="R563" s="5" t="s">
        <v>5937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5996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t="shared" ca="1" si="8"/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6147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6148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t="shared" ca="1" si="8"/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6147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6149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t="shared" ca="1" si="8"/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6150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t="shared" ca="1" si="8"/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7718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7719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t="shared" ca="1" si="8"/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6150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t="shared" ca="1" si="8"/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7718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7720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t="shared" ca="1" si="8"/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7662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t="shared" ca="1" si="8"/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5997</v>
      </c>
      <c r="Q571" s="5" t="s">
        <v>894</v>
      </c>
      <c r="R571" s="5" t="s">
        <v>5937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5998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t="shared" ca="1" si="8"/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5999</v>
      </c>
      <c r="Q572" s="5" t="s">
        <v>894</v>
      </c>
      <c r="R572" s="5" t="s">
        <v>5937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6000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t="shared" ca="1" si="8"/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t="shared" ca="1" si="8"/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t="shared" ca="1" si="8"/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t="shared" ca="1" si="8"/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t="shared" ca="1" si="8"/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t="shared" ref="AK578:AK597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6263</v>
      </c>
      <c r="C579" s="32" t="s">
        <v>6264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6263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6265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3228</v>
      </c>
      <c r="B580" s="32" t="s">
        <v>6263</v>
      </c>
      <c r="C580" s="32" t="s">
        <v>6264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6263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6265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t="shared" ca="1" si="9"/>
        <v>within range</v>
      </c>
    </row>
    <row r="581" spans="1:37">
      <c r="A581" s="32" t="s">
        <v>3230</v>
      </c>
      <c r="B581" s="32" t="s">
        <v>6263</v>
      </c>
      <c r="C581" s="32" t="s">
        <v>6266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6263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6267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t="shared" ca="1" si="9"/>
        <v>within range</v>
      </c>
    </row>
    <row r="582" spans="1:37">
      <c r="A582" s="32" t="s">
        <v>3230</v>
      </c>
      <c r="B582" s="32" t="s">
        <v>6263</v>
      </c>
      <c r="C582" s="32" t="s">
        <v>6266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6263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6267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t="shared" ca="1" si="9"/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7721</v>
      </c>
      <c r="H583" s="7" t="s">
        <v>6505</v>
      </c>
      <c r="J583" s="34" t="s">
        <v>3538</v>
      </c>
      <c r="N583" s="32" t="s">
        <v>3543</v>
      </c>
      <c r="O583" s="36" t="s">
        <v>7722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6002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t="shared" ca="1" si="9"/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6505</v>
      </c>
      <c r="J584" s="34" t="s">
        <v>3538</v>
      </c>
      <c r="N584" s="32" t="s">
        <v>3543</v>
      </c>
      <c r="O584" s="36" t="s">
        <v>7722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t="shared" ca="1" si="9"/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t="shared" ca="1" si="9"/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t="shared" ca="1" si="9"/>
        <v>within range</v>
      </c>
    </row>
    <row r="587" spans="1:37">
      <c r="A587" s="32" t="s">
        <v>3246</v>
      </c>
      <c r="B587" s="32" t="s">
        <v>7681</v>
      </c>
      <c r="C587" s="32" t="s">
        <v>7723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7681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7724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3248</v>
      </c>
      <c r="B588" s="32" t="s">
        <v>7681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7681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7725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t="shared" ca="1" si="9"/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6003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6004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t="shared" ca="1" si="9"/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t="shared" ca="1" si="9"/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6176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7655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7656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t="shared" ca="1" si="9"/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7655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7657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t="shared" ca="1" si="9"/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6153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t="shared" ca="1" si="9"/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t="shared" ca="1" si="9"/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7726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t="shared" ca="1" si="9"/>
        <v>missing supplier data</v>
      </c>
    </row>
    <row r="597" spans="1:37">
      <c r="A597" s="32" t="s">
        <v>6475</v>
      </c>
      <c r="B597" s="32" t="s">
        <v>6476</v>
      </c>
      <c r="C597" s="32" t="s">
        <v>6475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6476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6477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t="shared" ca="1" si="9"/>
        <v>within range</v>
      </c>
    </row>
  </sheetData>
  <sortState xmlns:xlrd2="http://schemas.microsoft.com/office/spreadsheetml/2017/richdata2" ref="A2:AK598">
    <sortCondition descending="1" ref="Y2:Y2680"/>
    <sortCondition ref="A2:A2680"/>
    <sortCondition ref="R2:R2680"/>
    <sortCondition ref="X2:X2680"/>
  </sortState>
  <conditionalFormatting sqref="AB1:AB1048576">
    <cfRule type="duplicateValues" dxfId="933" priority="1"/>
    <cfRule type="duplicateValues" dxfId="932" priority="2"/>
    <cfRule type="duplicateValues" dxfId="931" priority="3"/>
    <cfRule type="duplicateValues" dxfId="930" priority="4"/>
    <cfRule type="duplicateValues" dxfId="929" priority="5"/>
    <cfRule type="duplicateValues" dxfId="928" priority="6"/>
    <cfRule type="duplicateValues" dxfId="927" priority="7"/>
    <cfRule type="duplicateValues" dxfId="926" priority="8"/>
    <cfRule type="duplicateValues" dxfId="925" priority="9"/>
    <cfRule type="duplicateValues" dxfId="924" priority="10"/>
    <cfRule type="duplicateValues" dxfId="923" priority="11"/>
    <cfRule type="duplicateValues" dxfId="922" priority="12"/>
    <cfRule type="duplicateValues" dxfId="921" priority="13"/>
    <cfRule type="duplicateValues" dxfId="920" priority="14"/>
    <cfRule type="duplicateValues" dxfId="919" priority="15"/>
    <cfRule type="duplicateValues" dxfId="918" priority="16"/>
    <cfRule type="duplicateValues" dxfId="917" priority="17"/>
    <cfRule type="duplicateValues" dxfId="916" priority="18"/>
    <cfRule type="duplicateValues" dxfId="915" priority="19"/>
    <cfRule type="duplicateValues" dxfId="914" priority="20"/>
    <cfRule type="duplicateValues" dxfId="913" priority="21"/>
    <cfRule type="duplicateValues" dxfId="912" priority="22"/>
    <cfRule type="duplicateValues" dxfId="911" priority="23"/>
    <cfRule type="duplicateValues" dxfId="910" priority="24"/>
    <cfRule type="duplicateValues" dxfId="909" priority="25"/>
    <cfRule type="duplicateValues" dxfId="908" priority="26"/>
    <cfRule type="duplicateValues" dxfId="907" priority="27"/>
    <cfRule type="duplicateValues" dxfId="906" priority="28"/>
    <cfRule type="duplicateValues" dxfId="905" priority="29"/>
    <cfRule type="duplicateValues" dxfId="904" priority="30"/>
    <cfRule type="duplicateValues" dxfId="903" priority="31"/>
    <cfRule type="duplicateValues" dxfId="902" priority="32"/>
    <cfRule type="duplicateValues" dxfId="901" priority="33"/>
    <cfRule type="duplicateValues" dxfId="900" priority="34"/>
    <cfRule type="duplicateValues" dxfId="899" priority="35"/>
    <cfRule type="duplicateValues" dxfId="898" priority="36"/>
    <cfRule type="duplicateValues" dxfId="897" priority="37"/>
    <cfRule type="duplicateValues" dxfId="896" priority="38"/>
    <cfRule type="duplicateValues" dxfId="895" priority="39"/>
    <cfRule type="duplicateValues" dxfId="894" priority="40"/>
    <cfRule type="duplicateValues" dxfId="893" priority="41"/>
    <cfRule type="duplicateValues" dxfId="892" priority="42"/>
    <cfRule type="duplicateValues" dxfId="891" priority="43"/>
    <cfRule type="duplicateValues" dxfId="890" priority="44"/>
    <cfRule type="duplicateValues" dxfId="889" priority="45"/>
    <cfRule type="duplicateValues" dxfId="888" priority="46"/>
    <cfRule type="duplicateValues" dxfId="887" priority="47"/>
    <cfRule type="duplicateValues" dxfId="886" priority="48"/>
    <cfRule type="duplicateValues" dxfId="885" priority="49"/>
    <cfRule type="duplicateValues" dxfId="884" priority="50"/>
    <cfRule type="duplicateValues" dxfId="883" priority="51"/>
    <cfRule type="duplicateValues" dxfId="882" priority="52"/>
    <cfRule type="duplicateValues" dxfId="881" priority="53"/>
    <cfRule type="duplicateValues" dxfId="880" priority="54"/>
    <cfRule type="duplicateValues" dxfId="879" priority="55"/>
    <cfRule type="duplicateValues" dxfId="878" priority="56"/>
    <cfRule type="duplicateValues" dxfId="877" priority="57"/>
    <cfRule type="duplicateValues" dxfId="876" priority="58"/>
    <cfRule type="duplicateValues" dxfId="875" priority="59"/>
    <cfRule type="duplicateValues" dxfId="874" priority="60"/>
    <cfRule type="duplicateValues" dxfId="873" priority="61"/>
    <cfRule type="duplicateValues" dxfId="872" priority="62"/>
    <cfRule type="duplicateValues" dxfId="871" priority="63"/>
    <cfRule type="duplicateValues" dxfId="870" priority="64"/>
    <cfRule type="duplicateValues" dxfId="869" priority="65"/>
    <cfRule type="duplicateValues" dxfId="868" priority="66"/>
    <cfRule type="duplicateValues" dxfId="867" priority="67"/>
    <cfRule type="duplicateValues" dxfId="866" priority="68"/>
    <cfRule type="duplicateValues" dxfId="865" priority="69"/>
    <cfRule type="duplicateValues" dxfId="864" priority="70"/>
    <cfRule type="duplicateValues" dxfId="863" priority="71"/>
    <cfRule type="duplicateValues" dxfId="862" priority="72"/>
    <cfRule type="duplicateValues" dxfId="861" priority="73"/>
    <cfRule type="duplicateValues" dxfId="860" priority="74"/>
    <cfRule type="duplicateValues" dxfId="859" priority="75"/>
    <cfRule type="duplicateValues" dxfId="858" priority="76"/>
    <cfRule type="duplicateValues" dxfId="857" priority="77"/>
    <cfRule type="duplicateValues" dxfId="856" priority="78"/>
    <cfRule type="duplicateValues" dxfId="855" priority="79"/>
    <cfRule type="duplicateValues" dxfId="854" priority="80"/>
    <cfRule type="duplicateValues" dxfId="853" priority="81"/>
    <cfRule type="duplicateValues" dxfId="852" priority="82"/>
    <cfRule type="duplicateValues" dxfId="851" priority="83"/>
    <cfRule type="duplicateValues" dxfId="850" priority="84"/>
    <cfRule type="duplicateValues" dxfId="849" priority="85"/>
    <cfRule type="duplicateValues" dxfId="848" priority="86"/>
    <cfRule type="duplicateValues" dxfId="847" priority="87"/>
    <cfRule type="duplicateValues" dxfId="846" priority="88"/>
    <cfRule type="duplicateValues" dxfId="845" priority="89"/>
    <cfRule type="duplicateValues" dxfId="844" priority="90"/>
    <cfRule type="duplicateValues" dxfId="843" priority="91"/>
    <cfRule type="duplicateValues" dxfId="842" priority="92"/>
    <cfRule type="duplicateValues" dxfId="841" priority="93"/>
    <cfRule type="duplicateValues" dxfId="840" priority="94"/>
    <cfRule type="duplicateValues" dxfId="839" priority="95"/>
    <cfRule type="duplicateValues" dxfId="838" priority="96"/>
    <cfRule type="duplicateValues" dxfId="837" priority="97"/>
    <cfRule type="duplicateValues" dxfId="836" priority="98"/>
    <cfRule type="duplicateValues" dxfId="835" priority="99"/>
    <cfRule type="duplicateValues" dxfId="834" priority="100"/>
    <cfRule type="duplicateValues" dxfId="833" priority="101"/>
    <cfRule type="duplicateValues" dxfId="832" priority="102"/>
    <cfRule type="duplicateValues" dxfId="831" priority="103"/>
    <cfRule type="duplicateValues" dxfId="830" priority="104"/>
    <cfRule type="duplicateValues" dxfId="829" priority="105"/>
    <cfRule type="duplicateValues" dxfId="828" priority="106"/>
    <cfRule type="duplicateValues" dxfId="827" priority="107"/>
    <cfRule type="duplicateValues" dxfId="826" priority="108"/>
    <cfRule type="duplicateValues" dxfId="825" priority="109"/>
    <cfRule type="duplicateValues" dxfId="824" priority="110"/>
    <cfRule type="duplicateValues" dxfId="823" priority="111"/>
    <cfRule type="duplicateValues" dxfId="822" priority="112"/>
    <cfRule type="duplicateValues" dxfId="821" priority="113"/>
    <cfRule type="duplicateValues" dxfId="820" priority="114"/>
    <cfRule type="duplicateValues" dxfId="819" priority="115"/>
    <cfRule type="duplicateValues" dxfId="818" priority="116"/>
    <cfRule type="duplicateValues" dxfId="817" priority="117"/>
    <cfRule type="duplicateValues" dxfId="816" priority="118"/>
    <cfRule type="duplicateValues" dxfId="815" priority="119"/>
    <cfRule type="duplicateValues" dxfId="814" priority="120"/>
    <cfRule type="duplicateValues" dxfId="813" priority="121"/>
    <cfRule type="duplicateValues" dxfId="812" priority="122"/>
    <cfRule type="duplicateValues" dxfId="811" priority="123"/>
    <cfRule type="duplicateValues" dxfId="810" priority="124"/>
    <cfRule type="duplicateValues" dxfId="809" priority="125"/>
    <cfRule type="duplicateValues" dxfId="808" priority="126"/>
    <cfRule type="duplicateValues" dxfId="807" priority="127"/>
    <cfRule type="duplicateValues" dxfId="806" priority="128"/>
    <cfRule type="duplicateValues" dxfId="805" priority="129"/>
    <cfRule type="duplicateValues" dxfId="804" priority="130"/>
    <cfRule type="duplicateValues" dxfId="803" priority="131"/>
    <cfRule type="duplicateValues" dxfId="802" priority="132"/>
    <cfRule type="duplicateValues" dxfId="801" priority="133"/>
    <cfRule type="duplicateValues" dxfId="800" priority="134"/>
    <cfRule type="duplicateValues" dxfId="799" priority="135"/>
    <cfRule type="duplicateValues" dxfId="798" priority="136"/>
    <cfRule type="duplicateValues" dxfId="797" priority="137"/>
    <cfRule type="duplicateValues" dxfId="796" priority="138"/>
    <cfRule type="duplicateValues" dxfId="795" priority="139"/>
    <cfRule type="duplicateValues" dxfId="794" priority="140"/>
    <cfRule type="duplicateValues" dxfId="793" priority="141"/>
    <cfRule type="duplicateValues" dxfId="792" priority="142"/>
    <cfRule type="duplicateValues" dxfId="791" priority="143"/>
    <cfRule type="duplicateValues" dxfId="790" priority="144"/>
    <cfRule type="duplicateValues" dxfId="789" priority="145"/>
    <cfRule type="duplicateValues" dxfId="788" priority="146"/>
    <cfRule type="duplicateValues" dxfId="787" priority="147"/>
    <cfRule type="duplicateValues" dxfId="786" priority="148"/>
    <cfRule type="duplicateValues" dxfId="785" priority="149"/>
    <cfRule type="duplicateValues" dxfId="784" priority="150"/>
    <cfRule type="duplicateValues" dxfId="783" priority="151"/>
    <cfRule type="duplicateValues" dxfId="782" priority="152"/>
    <cfRule type="duplicateValues" dxfId="781" priority="153"/>
    <cfRule type="duplicateValues" dxfId="780" priority="154"/>
    <cfRule type="duplicateValues" dxfId="779" priority="155"/>
    <cfRule type="duplicateValues" dxfId="778" priority="156"/>
    <cfRule type="duplicateValues" dxfId="777" priority="157"/>
    <cfRule type="duplicateValues" dxfId="776" priority="158"/>
    <cfRule type="duplicateValues" dxfId="775" priority="159"/>
    <cfRule type="duplicateValues" dxfId="774" priority="160"/>
    <cfRule type="duplicateValues" dxfId="773" priority="161"/>
    <cfRule type="duplicateValues" dxfId="772" priority="162"/>
    <cfRule type="duplicateValues" dxfId="771" priority="163"/>
    <cfRule type="duplicateValues" dxfId="770" priority="164"/>
    <cfRule type="duplicateValues" dxfId="769" priority="165"/>
    <cfRule type="duplicateValues" dxfId="768" priority="166"/>
    <cfRule type="duplicateValues" dxfId="767" priority="167"/>
    <cfRule type="duplicateValues" dxfId="766" priority="168"/>
    <cfRule type="duplicateValues" dxfId="765" priority="169"/>
    <cfRule type="duplicateValues" dxfId="764" priority="170"/>
    <cfRule type="duplicateValues" dxfId="763" priority="171"/>
    <cfRule type="duplicateValues" dxfId="762" priority="172"/>
    <cfRule type="duplicateValues" dxfId="761" priority="173"/>
    <cfRule type="duplicateValues" dxfId="760" priority="174"/>
    <cfRule type="duplicateValues" dxfId="759" priority="175"/>
    <cfRule type="duplicateValues" dxfId="758" priority="176"/>
    <cfRule type="duplicateValues" dxfId="757" priority="177"/>
    <cfRule type="duplicateValues" dxfId="756" priority="178"/>
    <cfRule type="duplicateValues" dxfId="755" priority="179"/>
    <cfRule type="duplicateValues" dxfId="754" priority="180"/>
    <cfRule type="duplicateValues" dxfId="753" priority="181"/>
    <cfRule type="duplicateValues" dxfId="752" priority="182"/>
    <cfRule type="duplicateValues" dxfId="751" priority="183"/>
    <cfRule type="duplicateValues" dxfId="750" priority="184"/>
    <cfRule type="duplicateValues" dxfId="749" priority="185"/>
    <cfRule type="duplicateValues" dxfId="748" priority="186"/>
    <cfRule type="duplicateValues" dxfId="747" priority="187"/>
    <cfRule type="duplicateValues" dxfId="746" priority="188"/>
    <cfRule type="duplicateValues" dxfId="745" priority="189"/>
    <cfRule type="duplicateValues" dxfId="744" priority="190"/>
    <cfRule type="duplicateValues" dxfId="743" priority="191"/>
    <cfRule type="duplicateValues" dxfId="742" priority="192"/>
    <cfRule type="duplicateValues" dxfId="741" priority="193"/>
    <cfRule type="duplicateValues" dxfId="740" priority="194"/>
    <cfRule type="duplicateValues" dxfId="739" priority="195"/>
    <cfRule type="duplicateValues" dxfId="738" priority="196"/>
    <cfRule type="duplicateValues" dxfId="737" priority="197"/>
    <cfRule type="duplicateValues" dxfId="736" priority="198"/>
    <cfRule type="duplicateValues" dxfId="735" priority="199"/>
    <cfRule type="duplicateValues" dxfId="734" priority="200"/>
    <cfRule type="duplicateValues" dxfId="733" priority="201"/>
    <cfRule type="duplicateValues" dxfId="732" priority="202"/>
    <cfRule type="duplicateValues" dxfId="731" priority="203"/>
    <cfRule type="duplicateValues" dxfId="730" priority="204"/>
    <cfRule type="duplicateValues" dxfId="729" priority="205"/>
    <cfRule type="duplicateValues" dxfId="728" priority="206"/>
    <cfRule type="duplicateValues" dxfId="727" priority="207"/>
    <cfRule type="duplicateValues" dxfId="726" priority="208"/>
    <cfRule type="duplicateValues" dxfId="725" priority="209"/>
    <cfRule type="duplicateValues" dxfId="724" priority="210"/>
    <cfRule type="duplicateValues" dxfId="723" priority="211"/>
    <cfRule type="duplicateValues" dxfId="722" priority="212"/>
    <cfRule type="duplicateValues" dxfId="721" priority="213"/>
    <cfRule type="duplicateValues" dxfId="720" priority="214"/>
    <cfRule type="duplicateValues" dxfId="719" priority="215"/>
    <cfRule type="duplicateValues" dxfId="718" priority="216"/>
    <cfRule type="duplicateValues" dxfId="717" priority="217"/>
    <cfRule type="duplicateValues" dxfId="716" priority="218"/>
    <cfRule type="duplicateValues" dxfId="715" priority="219"/>
    <cfRule type="duplicateValues" dxfId="714" priority="220"/>
    <cfRule type="duplicateValues" dxfId="713" priority="221"/>
    <cfRule type="duplicateValues" dxfId="712" priority="222"/>
    <cfRule type="duplicateValues" dxfId="711" priority="223"/>
    <cfRule type="duplicateValues" dxfId="710" priority="224"/>
    <cfRule type="duplicateValues" dxfId="709" priority="225"/>
    <cfRule type="duplicateValues" dxfId="708" priority="226"/>
    <cfRule type="duplicateValues" dxfId="707" priority="227"/>
    <cfRule type="duplicateValues" dxfId="706" priority="228"/>
    <cfRule type="duplicateValues" dxfId="705" priority="229"/>
    <cfRule type="duplicateValues" dxfId="704" priority="230"/>
    <cfRule type="duplicateValues" dxfId="703" priority="231"/>
    <cfRule type="duplicateValues" dxfId="702" priority="232"/>
    <cfRule type="duplicateValues" dxfId="701" priority="233"/>
    <cfRule type="duplicateValues" dxfId="700" priority="234"/>
    <cfRule type="duplicateValues" dxfId="699" priority="235"/>
    <cfRule type="duplicateValues" dxfId="698" priority="236"/>
    <cfRule type="duplicateValues" dxfId="697" priority="237"/>
    <cfRule type="duplicateValues" dxfId="696" priority="238"/>
    <cfRule type="duplicateValues" dxfId="695" priority="239"/>
    <cfRule type="duplicateValues" dxfId="694" priority="240"/>
    <cfRule type="duplicateValues" dxfId="693" priority="241"/>
    <cfRule type="duplicateValues" dxfId="692" priority="242"/>
    <cfRule type="duplicateValues" dxfId="691" priority="243"/>
    <cfRule type="duplicateValues" dxfId="690" priority="244"/>
    <cfRule type="duplicateValues" dxfId="689" priority="245"/>
    <cfRule type="duplicateValues" dxfId="688" priority="246"/>
    <cfRule type="duplicateValues" dxfId="687" priority="247"/>
    <cfRule type="duplicateValues" dxfId="686" priority="248"/>
    <cfRule type="duplicateValues" dxfId="685" priority="249"/>
    <cfRule type="duplicateValues" dxfId="684" priority="250"/>
    <cfRule type="duplicateValues" dxfId="683" priority="251"/>
    <cfRule type="duplicateValues" dxfId="682" priority="252"/>
    <cfRule type="duplicateValues" dxfId="681" priority="253"/>
    <cfRule type="duplicateValues" dxfId="680" priority="254"/>
    <cfRule type="duplicateValues" dxfId="679" priority="255"/>
    <cfRule type="duplicateValues" dxfId="678" priority="256"/>
    <cfRule type="duplicateValues" dxfId="677" priority="257"/>
    <cfRule type="duplicateValues" dxfId="676" priority="258"/>
    <cfRule type="duplicateValues" dxfId="675" priority="259"/>
    <cfRule type="duplicateValues" dxfId="674" priority="260"/>
    <cfRule type="duplicateValues" dxfId="673" priority="261"/>
    <cfRule type="duplicateValues" dxfId="672" priority="262"/>
    <cfRule type="duplicateValues" dxfId="671" priority="263"/>
    <cfRule type="duplicateValues" dxfId="670" priority="264"/>
    <cfRule type="duplicateValues" dxfId="669" priority="265"/>
    <cfRule type="duplicateValues" dxfId="668" priority="266"/>
    <cfRule type="duplicateValues" dxfId="667" priority="267"/>
    <cfRule type="duplicateValues" dxfId="666" priority="268"/>
    <cfRule type="duplicateValues" dxfId="665" priority="269"/>
    <cfRule type="duplicateValues" dxfId="664" priority="270"/>
    <cfRule type="duplicateValues" dxfId="663" priority="271"/>
    <cfRule type="duplicateValues" dxfId="662" priority="272"/>
    <cfRule type="duplicateValues" dxfId="661" priority="273"/>
    <cfRule type="duplicateValues" dxfId="660" priority="274"/>
    <cfRule type="duplicateValues" dxfId="659" priority="275"/>
    <cfRule type="duplicateValues" dxfId="658" priority="276"/>
    <cfRule type="duplicateValues" dxfId="657" priority="277"/>
    <cfRule type="duplicateValues" dxfId="656" priority="278"/>
    <cfRule type="duplicateValues" dxfId="655" priority="279"/>
    <cfRule type="duplicateValues" dxfId="654" priority="280"/>
    <cfRule type="duplicateValues" dxfId="653" priority="281"/>
    <cfRule type="duplicateValues" dxfId="652" priority="282"/>
    <cfRule type="duplicateValues" dxfId="651" priority="283"/>
    <cfRule type="duplicateValues" dxfId="650" priority="284"/>
    <cfRule type="duplicateValues" dxfId="649" priority="285"/>
    <cfRule type="duplicateValues" dxfId="648" priority="286"/>
    <cfRule type="duplicateValues" dxfId="647" priority="287"/>
    <cfRule type="duplicateValues" dxfId="646" priority="288"/>
    <cfRule type="duplicateValues" dxfId="645" priority="289"/>
    <cfRule type="duplicateValues" dxfId="644" priority="290"/>
    <cfRule type="duplicateValues" dxfId="643" priority="291"/>
    <cfRule type="duplicateValues" dxfId="642" priority="292"/>
    <cfRule type="duplicateValues" dxfId="641" priority="293"/>
    <cfRule type="duplicateValues" dxfId="640" priority="294"/>
    <cfRule type="duplicateValues" dxfId="639" priority="295"/>
    <cfRule type="duplicateValues" dxfId="638" priority="296"/>
    <cfRule type="duplicateValues" dxfId="637" priority="297"/>
    <cfRule type="duplicateValues" dxfId="636" priority="298"/>
    <cfRule type="duplicateValues" dxfId="635" priority="299"/>
    <cfRule type="duplicateValues" dxfId="634" priority="300"/>
    <cfRule type="duplicateValues" dxfId="633" priority="301"/>
    <cfRule type="duplicateValues" dxfId="632" priority="302"/>
    <cfRule type="duplicateValues" dxfId="631" priority="303"/>
    <cfRule type="duplicateValues" dxfId="630" priority="304"/>
    <cfRule type="duplicateValues" dxfId="629" priority="305"/>
    <cfRule type="duplicateValues" dxfId="628" priority="306"/>
    <cfRule type="duplicateValues" dxfId="627" priority="307"/>
    <cfRule type="duplicateValues" dxfId="626" priority="308"/>
    <cfRule type="duplicateValues" dxfId="625" priority="309"/>
    <cfRule type="duplicateValues" dxfId="624" priority="310"/>
    <cfRule type="duplicateValues" dxfId="623" priority="311"/>
    <cfRule type="duplicateValues" dxfId="622" priority="312"/>
    <cfRule type="duplicateValues" dxfId="621" priority="313"/>
    <cfRule type="duplicateValues" dxfId="620" priority="314"/>
    <cfRule type="duplicateValues" dxfId="619" priority="315"/>
    <cfRule type="duplicateValues" dxfId="618" priority="316"/>
    <cfRule type="duplicateValues" dxfId="617" priority="317"/>
    <cfRule type="duplicateValues" dxfId="616" priority="318"/>
    <cfRule type="duplicateValues" dxfId="615" priority="319"/>
    <cfRule type="duplicateValues" dxfId="614" priority="320"/>
    <cfRule type="duplicateValues" dxfId="613" priority="321"/>
    <cfRule type="duplicateValues" dxfId="612" priority="322"/>
    <cfRule type="duplicateValues" dxfId="611" priority="323"/>
    <cfRule type="duplicateValues" dxfId="610" priority="324"/>
    <cfRule type="duplicateValues" dxfId="609" priority="325"/>
    <cfRule type="duplicateValues" dxfId="608" priority="326"/>
    <cfRule type="duplicateValues" dxfId="607" priority="327"/>
    <cfRule type="duplicateValues" dxfId="606" priority="328"/>
    <cfRule type="duplicateValues" dxfId="605" priority="329"/>
    <cfRule type="duplicateValues" dxfId="604" priority="330"/>
    <cfRule type="duplicateValues" dxfId="603" priority="331"/>
    <cfRule type="duplicateValues" dxfId="602" priority="332"/>
    <cfRule type="duplicateValues" dxfId="601" priority="333"/>
    <cfRule type="duplicateValues" dxfId="600" priority="334"/>
    <cfRule type="duplicateValues" dxfId="599" priority="335"/>
    <cfRule type="duplicateValues" dxfId="598" priority="336"/>
    <cfRule type="duplicateValues" dxfId="597" priority="337"/>
    <cfRule type="duplicateValues" dxfId="596" priority="338"/>
    <cfRule type="duplicateValues" dxfId="595" priority="339"/>
    <cfRule type="duplicateValues" dxfId="594" priority="340"/>
    <cfRule type="duplicateValues" dxfId="593" priority="341"/>
    <cfRule type="duplicateValues" dxfId="592" priority="342"/>
    <cfRule type="duplicateValues" dxfId="591" priority="343"/>
    <cfRule type="duplicateValues" dxfId="590" priority="344"/>
    <cfRule type="duplicateValues" dxfId="589" priority="345"/>
    <cfRule type="duplicateValues" dxfId="588" priority="346"/>
    <cfRule type="duplicateValues" dxfId="587" priority="347"/>
    <cfRule type="duplicateValues" dxfId="586" priority="348"/>
    <cfRule type="duplicateValues" dxfId="585" priority="349"/>
    <cfRule type="duplicateValues" dxfId="584" priority="350"/>
    <cfRule type="duplicateValues" dxfId="583" priority="351"/>
    <cfRule type="duplicateValues" dxfId="582" priority="352"/>
    <cfRule type="duplicateValues" dxfId="581" priority="353"/>
    <cfRule type="duplicateValues" dxfId="580" priority="354"/>
    <cfRule type="duplicateValues" dxfId="579" priority="355"/>
    <cfRule type="duplicateValues" dxfId="578" priority="356"/>
    <cfRule type="duplicateValues" dxfId="577" priority="357"/>
    <cfRule type="duplicateValues" dxfId="576" priority="358"/>
    <cfRule type="duplicateValues" dxfId="575" priority="359"/>
    <cfRule type="duplicateValues" dxfId="574" priority="360"/>
    <cfRule type="duplicateValues" dxfId="573" priority="361"/>
    <cfRule type="duplicateValues" dxfId="572" priority="362"/>
    <cfRule type="duplicateValues" dxfId="571" priority="363"/>
    <cfRule type="duplicateValues" dxfId="570" priority="364"/>
    <cfRule type="duplicateValues" dxfId="569" priority="365"/>
    <cfRule type="duplicateValues" dxfId="568" priority="366"/>
    <cfRule type="duplicateValues" dxfId="567" priority="367"/>
    <cfRule type="duplicateValues" dxfId="566" priority="368"/>
    <cfRule type="duplicateValues" dxfId="565" priority="369"/>
    <cfRule type="duplicateValues" dxfId="564" priority="370"/>
    <cfRule type="duplicateValues" dxfId="563" priority="371"/>
    <cfRule type="duplicateValues" dxfId="562" priority="372"/>
    <cfRule type="duplicateValues" dxfId="561" priority="373"/>
    <cfRule type="duplicateValues" dxfId="560" priority="374"/>
    <cfRule type="duplicateValues" dxfId="559" priority="375"/>
    <cfRule type="duplicateValues" dxfId="558" priority="376"/>
    <cfRule type="duplicateValues" dxfId="557" priority="377"/>
    <cfRule type="duplicateValues" dxfId="556" priority="378"/>
    <cfRule type="duplicateValues" dxfId="555" priority="379"/>
    <cfRule type="duplicateValues" dxfId="554" priority="380"/>
    <cfRule type="duplicateValues" dxfId="553" priority="381"/>
    <cfRule type="duplicateValues" dxfId="552" priority="382"/>
    <cfRule type="duplicateValues" dxfId="551" priority="383"/>
    <cfRule type="duplicateValues" dxfId="550" priority="384"/>
    <cfRule type="duplicateValues" dxfId="549" priority="385"/>
    <cfRule type="duplicateValues" dxfId="548" priority="386"/>
    <cfRule type="duplicateValues" dxfId="547" priority="387"/>
    <cfRule type="duplicateValues" dxfId="546" priority="388"/>
    <cfRule type="duplicateValues" dxfId="545" priority="389"/>
    <cfRule type="duplicateValues" dxfId="544" priority="390"/>
    <cfRule type="duplicateValues" dxfId="543" priority="391"/>
    <cfRule type="duplicateValues" dxfId="542" priority="392"/>
    <cfRule type="duplicateValues" dxfId="541" priority="393"/>
    <cfRule type="duplicateValues" dxfId="540" priority="394"/>
    <cfRule type="duplicateValues" dxfId="539" priority="395"/>
    <cfRule type="duplicateValues" dxfId="538" priority="396"/>
    <cfRule type="duplicateValues" dxfId="537" priority="397"/>
    <cfRule type="duplicateValues" dxfId="536" priority="398"/>
    <cfRule type="duplicateValues" dxfId="535" priority="399"/>
    <cfRule type="duplicateValues" dxfId="534" priority="400"/>
    <cfRule type="duplicateValues" dxfId="533" priority="401"/>
    <cfRule type="duplicateValues" dxfId="532" priority="402"/>
    <cfRule type="duplicateValues" dxfId="531" priority="403"/>
    <cfRule type="duplicateValues" dxfId="530" priority="404"/>
    <cfRule type="duplicateValues" dxfId="529" priority="405"/>
    <cfRule type="duplicateValues" dxfId="528" priority="406"/>
    <cfRule type="duplicateValues" dxfId="527" priority="407"/>
    <cfRule type="duplicateValues" dxfId="526" priority="408"/>
    <cfRule type="duplicateValues" dxfId="525" priority="409"/>
    <cfRule type="duplicateValues" dxfId="524" priority="410"/>
    <cfRule type="duplicateValues" dxfId="523" priority="411"/>
    <cfRule type="duplicateValues" dxfId="522" priority="412"/>
    <cfRule type="duplicateValues" dxfId="521" priority="413"/>
    <cfRule type="duplicateValues" dxfId="520" priority="414"/>
    <cfRule type="duplicateValues" dxfId="519" priority="415"/>
    <cfRule type="duplicateValues" dxfId="518" priority="416"/>
    <cfRule type="duplicateValues" dxfId="517" priority="417"/>
    <cfRule type="duplicateValues" dxfId="516" priority="418"/>
    <cfRule type="duplicateValues" dxfId="515" priority="419"/>
    <cfRule type="duplicateValues" dxfId="514" priority="420"/>
    <cfRule type="duplicateValues" dxfId="513" priority="421"/>
    <cfRule type="duplicateValues" dxfId="512" priority="422"/>
    <cfRule type="duplicateValues" dxfId="511" priority="423"/>
    <cfRule type="duplicateValues" dxfId="510" priority="424"/>
    <cfRule type="duplicateValues" dxfId="509" priority="425"/>
    <cfRule type="duplicateValues" dxfId="508" priority="426"/>
    <cfRule type="duplicateValues" dxfId="507" priority="427"/>
    <cfRule type="duplicateValues" dxfId="506" priority="428"/>
    <cfRule type="duplicateValues" dxfId="505" priority="429"/>
    <cfRule type="duplicateValues" dxfId="504" priority="430"/>
    <cfRule type="duplicateValues" dxfId="503" priority="431"/>
    <cfRule type="duplicateValues" dxfId="502" priority="432"/>
    <cfRule type="duplicateValues" dxfId="501" priority="433"/>
    <cfRule type="duplicateValues" dxfId="500" priority="434"/>
    <cfRule type="duplicateValues" dxfId="499" priority="435"/>
    <cfRule type="duplicateValues" dxfId="498" priority="436"/>
    <cfRule type="duplicateValues" dxfId="497" priority="437"/>
    <cfRule type="duplicateValues" dxfId="496" priority="438"/>
    <cfRule type="duplicateValues" dxfId="495" priority="439"/>
    <cfRule type="duplicateValues" dxfId="494" priority="440"/>
    <cfRule type="duplicateValues" dxfId="493" priority="441"/>
    <cfRule type="duplicateValues" dxfId="492" priority="442"/>
    <cfRule type="duplicateValues" dxfId="491" priority="443"/>
    <cfRule type="duplicateValues" dxfId="490" priority="444"/>
    <cfRule type="duplicateValues" dxfId="489" priority="445"/>
    <cfRule type="duplicateValues" dxfId="488" priority="446"/>
    <cfRule type="duplicateValues" dxfId="487" priority="447"/>
    <cfRule type="duplicateValues" dxfId="486" priority="448"/>
    <cfRule type="duplicateValues" dxfId="485" priority="449"/>
    <cfRule type="duplicateValues" dxfId="484" priority="450"/>
    <cfRule type="duplicateValues" dxfId="483" priority="451"/>
    <cfRule type="duplicateValues" dxfId="482" priority="452"/>
    <cfRule type="duplicateValues" dxfId="481" priority="453"/>
    <cfRule type="duplicateValues" dxfId="480" priority="454"/>
    <cfRule type="duplicateValues" dxfId="479" priority="455"/>
    <cfRule type="duplicateValues" dxfId="478" priority="456"/>
    <cfRule type="duplicateValues" dxfId="477" priority="457"/>
    <cfRule type="duplicateValues" dxfId="476" priority="458"/>
    <cfRule type="duplicateValues" dxfId="475" priority="459"/>
    <cfRule type="duplicateValues" dxfId="474" priority="460"/>
    <cfRule type="duplicateValues" dxfId="473" priority="461"/>
    <cfRule type="duplicateValues" dxfId="472" priority="462"/>
    <cfRule type="duplicateValues" dxfId="471" priority="463"/>
    <cfRule type="duplicateValues" dxfId="470" priority="464"/>
    <cfRule type="duplicateValues" dxfId="469" priority="465"/>
    <cfRule type="duplicateValues" dxfId="468" priority="466"/>
    <cfRule type="duplicateValues" dxfId="467" priority="467"/>
    <cfRule type="duplicateValues" dxfId="466" priority="468"/>
    <cfRule type="duplicateValues" dxfId="465" priority="469"/>
    <cfRule type="duplicateValues" dxfId="464" priority="470"/>
    <cfRule type="duplicateValues" dxfId="463" priority="471"/>
    <cfRule type="duplicateValues" dxfId="462" priority="472"/>
    <cfRule type="duplicateValues" dxfId="461" priority="473"/>
    <cfRule type="duplicateValues" dxfId="460" priority="474"/>
    <cfRule type="duplicateValues" dxfId="459" priority="475"/>
    <cfRule type="duplicateValues" dxfId="458" priority="476"/>
    <cfRule type="duplicateValues" dxfId="457" priority="477"/>
    <cfRule type="duplicateValues" dxfId="456" priority="478"/>
    <cfRule type="duplicateValues" dxfId="455" priority="479"/>
    <cfRule type="duplicateValues" dxfId="454" priority="480"/>
    <cfRule type="duplicateValues" dxfId="453" priority="481"/>
    <cfRule type="duplicateValues" dxfId="452" priority="482"/>
    <cfRule type="duplicateValues" dxfId="451" priority="483"/>
    <cfRule type="duplicateValues" dxfId="450" priority="484"/>
    <cfRule type="duplicateValues" dxfId="449" priority="485"/>
    <cfRule type="duplicateValues" dxfId="448" priority="486"/>
    <cfRule type="duplicateValues" dxfId="447" priority="487"/>
    <cfRule type="duplicateValues" dxfId="446" priority="488"/>
    <cfRule type="duplicateValues" dxfId="445" priority="489"/>
    <cfRule type="duplicateValues" dxfId="444" priority="490"/>
    <cfRule type="duplicateValues" dxfId="443" priority="491"/>
    <cfRule type="duplicateValues" dxfId="442" priority="492"/>
    <cfRule type="duplicateValues" dxfId="441" priority="493"/>
    <cfRule type="duplicateValues" dxfId="440" priority="494"/>
    <cfRule type="duplicateValues" dxfId="439" priority="495"/>
    <cfRule type="duplicateValues" dxfId="438" priority="496"/>
    <cfRule type="duplicateValues" dxfId="437" priority="497"/>
    <cfRule type="duplicateValues" dxfId="436" priority="498"/>
    <cfRule type="duplicateValues" dxfId="435" priority="499"/>
    <cfRule type="duplicateValues" dxfId="434" priority="500"/>
    <cfRule type="duplicateValues" dxfId="433" priority="501"/>
    <cfRule type="duplicateValues" dxfId="432" priority="502"/>
    <cfRule type="duplicateValues" dxfId="431" priority="503"/>
    <cfRule type="duplicateValues" dxfId="430" priority="504"/>
    <cfRule type="duplicateValues" dxfId="429" priority="505"/>
    <cfRule type="duplicateValues" dxfId="428" priority="506"/>
    <cfRule type="duplicateValues" dxfId="427" priority="507"/>
    <cfRule type="duplicateValues" dxfId="426" priority="508"/>
    <cfRule type="duplicateValues" dxfId="425" priority="509"/>
    <cfRule type="duplicateValues" dxfId="424" priority="510"/>
    <cfRule type="duplicateValues" dxfId="423" priority="511"/>
    <cfRule type="duplicateValues" dxfId="422" priority="512"/>
    <cfRule type="duplicateValues" dxfId="421" priority="513"/>
    <cfRule type="duplicateValues" dxfId="420" priority="514"/>
    <cfRule type="duplicateValues" dxfId="419" priority="515"/>
    <cfRule type="duplicateValues" dxfId="418" priority="516"/>
    <cfRule type="duplicateValues" dxfId="417" priority="517"/>
    <cfRule type="duplicateValues" dxfId="416" priority="518"/>
    <cfRule type="duplicateValues" dxfId="415" priority="519"/>
    <cfRule type="duplicateValues" dxfId="414" priority="520"/>
    <cfRule type="duplicateValues" dxfId="413" priority="521"/>
    <cfRule type="duplicateValues" dxfId="412" priority="522"/>
    <cfRule type="duplicateValues" dxfId="411" priority="523"/>
    <cfRule type="duplicateValues" dxfId="410" priority="524"/>
    <cfRule type="duplicateValues" dxfId="409" priority="525"/>
    <cfRule type="duplicateValues" dxfId="408" priority="526"/>
    <cfRule type="duplicateValues" dxfId="407" priority="527"/>
    <cfRule type="duplicateValues" dxfId="406" priority="528"/>
    <cfRule type="duplicateValues" dxfId="405" priority="529"/>
    <cfRule type="duplicateValues" dxfId="404" priority="530"/>
    <cfRule type="duplicateValues" dxfId="403" priority="531"/>
    <cfRule type="duplicateValues" dxfId="402" priority="532"/>
    <cfRule type="duplicateValues" dxfId="401" priority="533"/>
    <cfRule type="duplicateValues" dxfId="400" priority="534"/>
    <cfRule type="duplicateValues" dxfId="399" priority="535"/>
    <cfRule type="duplicateValues" dxfId="398" priority="536"/>
    <cfRule type="duplicateValues" dxfId="397" priority="537"/>
    <cfRule type="duplicateValues" dxfId="396" priority="538"/>
    <cfRule type="duplicateValues" dxfId="395" priority="539"/>
    <cfRule type="duplicateValues" dxfId="394" priority="540"/>
    <cfRule type="duplicateValues" dxfId="393" priority="541"/>
    <cfRule type="duplicateValues" dxfId="392" priority="542"/>
    <cfRule type="duplicateValues" dxfId="391" priority="543"/>
    <cfRule type="duplicateValues" dxfId="390" priority="544"/>
    <cfRule type="duplicateValues" dxfId="389" priority="545"/>
    <cfRule type="duplicateValues" dxfId="388" priority="546"/>
    <cfRule type="duplicateValues" dxfId="387" priority="547"/>
    <cfRule type="duplicateValues" dxfId="386" priority="548"/>
    <cfRule type="duplicateValues" dxfId="385" priority="549"/>
    <cfRule type="duplicateValues" dxfId="384" priority="550"/>
    <cfRule type="duplicateValues" dxfId="383" priority="551"/>
    <cfRule type="duplicateValues" dxfId="382" priority="552"/>
    <cfRule type="duplicateValues" dxfId="381" priority="553"/>
    <cfRule type="duplicateValues" dxfId="380" priority="554"/>
    <cfRule type="duplicateValues" dxfId="379" priority="555"/>
    <cfRule type="duplicateValues" dxfId="378" priority="556"/>
    <cfRule type="duplicateValues" dxfId="377" priority="557"/>
    <cfRule type="duplicateValues" dxfId="376" priority="558"/>
    <cfRule type="duplicateValues" dxfId="375" priority="559"/>
    <cfRule type="duplicateValues" dxfId="374" priority="560"/>
    <cfRule type="duplicateValues" dxfId="373" priority="561"/>
    <cfRule type="duplicateValues" dxfId="372" priority="562"/>
    <cfRule type="duplicateValues" dxfId="371" priority="563"/>
    <cfRule type="duplicateValues" dxfId="370" priority="564"/>
    <cfRule type="duplicateValues" dxfId="369" priority="565"/>
    <cfRule type="duplicateValues" dxfId="368" priority="566"/>
    <cfRule type="duplicateValues" dxfId="367" priority="567"/>
    <cfRule type="duplicateValues" dxfId="366" priority="568"/>
    <cfRule type="duplicateValues" dxfId="365" priority="569"/>
    <cfRule type="duplicateValues" dxfId="364" priority="570"/>
    <cfRule type="duplicateValues" dxfId="363" priority="571"/>
    <cfRule type="duplicateValues" dxfId="362" priority="572"/>
    <cfRule type="duplicateValues" dxfId="361" priority="573"/>
    <cfRule type="duplicateValues" dxfId="360" priority="574"/>
    <cfRule type="duplicateValues" dxfId="359" priority="575"/>
    <cfRule type="duplicateValues" dxfId="358" priority="576"/>
    <cfRule type="duplicateValues" dxfId="357" priority="577"/>
    <cfRule type="duplicateValues" dxfId="356" priority="578"/>
    <cfRule type="duplicateValues" dxfId="355" priority="579"/>
    <cfRule type="duplicateValues" dxfId="354" priority="580"/>
    <cfRule type="duplicateValues" dxfId="353" priority="581"/>
    <cfRule type="duplicateValues" dxfId="352" priority="582"/>
    <cfRule type="duplicateValues" dxfId="351" priority="583"/>
    <cfRule type="duplicateValues" dxfId="350" priority="584"/>
    <cfRule type="duplicateValues" dxfId="349" priority="585"/>
    <cfRule type="duplicateValues" dxfId="348" priority="586"/>
    <cfRule type="duplicateValues" dxfId="347" priority="587"/>
    <cfRule type="duplicateValues" dxfId="346" priority="588"/>
    <cfRule type="duplicateValues" dxfId="345" priority="589"/>
    <cfRule type="duplicateValues" dxfId="344" priority="590"/>
    <cfRule type="duplicateValues" dxfId="343" priority="591"/>
    <cfRule type="duplicateValues" dxfId="342" priority="592"/>
    <cfRule type="duplicateValues" dxfId="341" priority="593"/>
    <cfRule type="duplicateValues" dxfId="340" priority="594"/>
    <cfRule type="duplicateValues" dxfId="339" priority="595"/>
    <cfRule type="duplicateValues" dxfId="338" priority="596"/>
    <cfRule type="duplicateValues" dxfId="337" priority="597"/>
    <cfRule type="duplicateValues" dxfId="336" priority="598"/>
    <cfRule type="duplicateValues" dxfId="335" priority="599"/>
    <cfRule type="duplicateValues" dxfId="334" priority="600"/>
    <cfRule type="duplicateValues" dxfId="333" priority="601"/>
    <cfRule type="duplicateValues" dxfId="332" priority="602"/>
    <cfRule type="duplicateValues" dxfId="331" priority="603"/>
    <cfRule type="duplicateValues" dxfId="330" priority="604"/>
    <cfRule type="duplicateValues" dxfId="329" priority="605"/>
    <cfRule type="duplicateValues" dxfId="328" priority="606"/>
    <cfRule type="duplicateValues" dxfId="327" priority="607"/>
    <cfRule type="duplicateValues" dxfId="326" priority="608"/>
    <cfRule type="duplicateValues" dxfId="325" priority="609"/>
    <cfRule type="duplicateValues" dxfId="324" priority="610"/>
    <cfRule type="duplicateValues" dxfId="323" priority="611"/>
    <cfRule type="duplicateValues" dxfId="322" priority="612"/>
    <cfRule type="duplicateValues" dxfId="321" priority="613"/>
    <cfRule type="duplicateValues" dxfId="320" priority="614"/>
    <cfRule type="duplicateValues" dxfId="319" priority="615"/>
    <cfRule type="duplicateValues" dxfId="318" priority="616"/>
    <cfRule type="duplicateValues" dxfId="317" priority="617"/>
    <cfRule type="duplicateValues" dxfId="316" priority="618"/>
    <cfRule type="duplicateValues" dxfId="315" priority="619"/>
    <cfRule type="duplicateValues" dxfId="314" priority="620"/>
    <cfRule type="duplicateValues" dxfId="313" priority="621"/>
    <cfRule type="duplicateValues" dxfId="312" priority="622"/>
    <cfRule type="duplicateValues" dxfId="311" priority="623"/>
    <cfRule type="duplicateValues" dxfId="310" priority="624"/>
    <cfRule type="duplicateValues" dxfId="309" priority="625"/>
    <cfRule type="duplicateValues" dxfId="308" priority="626"/>
    <cfRule type="duplicateValues" dxfId="307" priority="627"/>
    <cfRule type="duplicateValues" dxfId="306" priority="628"/>
    <cfRule type="duplicateValues" dxfId="305" priority="629"/>
    <cfRule type="duplicateValues" dxfId="304" priority="630"/>
    <cfRule type="duplicateValues" dxfId="303" priority="631"/>
    <cfRule type="duplicateValues" dxfId="302" priority="632"/>
    <cfRule type="duplicateValues" dxfId="301" priority="633"/>
    <cfRule type="duplicateValues" dxfId="300" priority="634"/>
    <cfRule type="duplicateValues" dxfId="299" priority="635"/>
    <cfRule type="duplicateValues" dxfId="298" priority="636"/>
    <cfRule type="duplicateValues" dxfId="297" priority="637"/>
    <cfRule type="duplicateValues" dxfId="296" priority="638"/>
    <cfRule type="duplicateValues" dxfId="295" priority="639"/>
    <cfRule type="duplicateValues" dxfId="294" priority="640"/>
    <cfRule type="duplicateValues" dxfId="293" priority="641"/>
    <cfRule type="duplicateValues" dxfId="292" priority="642"/>
    <cfRule type="duplicateValues" dxfId="291" priority="643"/>
    <cfRule type="duplicateValues" dxfId="290" priority="644"/>
    <cfRule type="duplicateValues" dxfId="289" priority="645"/>
    <cfRule type="duplicateValues" dxfId="288" priority="646"/>
    <cfRule type="duplicateValues" dxfId="287" priority="647"/>
    <cfRule type="duplicateValues" dxfId="286" priority="648"/>
    <cfRule type="duplicateValues" dxfId="285" priority="649"/>
    <cfRule type="duplicateValues" dxfId="284" priority="650"/>
    <cfRule type="duplicateValues" dxfId="283" priority="651"/>
    <cfRule type="duplicateValues" dxfId="282" priority="652"/>
    <cfRule type="duplicateValues" dxfId="281" priority="653"/>
    <cfRule type="duplicateValues" dxfId="280" priority="654"/>
    <cfRule type="duplicateValues" dxfId="279" priority="655"/>
    <cfRule type="duplicateValues" dxfId="278" priority="656"/>
    <cfRule type="duplicateValues" dxfId="277" priority="657"/>
    <cfRule type="duplicateValues" dxfId="276" priority="658"/>
    <cfRule type="duplicateValues" dxfId="275" priority="659"/>
    <cfRule type="duplicateValues" dxfId="274" priority="660"/>
    <cfRule type="duplicateValues" dxfId="273" priority="661"/>
    <cfRule type="duplicateValues" dxfId="272" priority="662"/>
    <cfRule type="duplicateValues" dxfId="271" priority="663"/>
    <cfRule type="duplicateValues" dxfId="270" priority="664"/>
    <cfRule type="duplicateValues" dxfId="269" priority="665"/>
    <cfRule type="duplicateValues" dxfId="268" priority="666"/>
    <cfRule type="duplicateValues" dxfId="267" priority="667"/>
    <cfRule type="duplicateValues" dxfId="266" priority="668"/>
    <cfRule type="duplicateValues" dxfId="265" priority="669"/>
    <cfRule type="duplicateValues" dxfId="264" priority="670"/>
    <cfRule type="duplicateValues" dxfId="263" priority="671"/>
    <cfRule type="duplicateValues" dxfId="262" priority="672"/>
    <cfRule type="duplicateValues" dxfId="261" priority="673"/>
    <cfRule type="duplicateValues" dxfId="260" priority="674"/>
    <cfRule type="duplicateValues" dxfId="259" priority="675"/>
    <cfRule type="duplicateValues" dxfId="258" priority="676"/>
    <cfRule type="duplicateValues" dxfId="257" priority="677"/>
    <cfRule type="duplicateValues" dxfId="256" priority="678"/>
    <cfRule type="duplicateValues" dxfId="255" priority="679"/>
    <cfRule type="duplicateValues" dxfId="254" priority="680"/>
    <cfRule type="duplicateValues" dxfId="253" priority="681"/>
    <cfRule type="duplicateValues" dxfId="252" priority="682"/>
    <cfRule type="duplicateValues" dxfId="251" priority="683"/>
    <cfRule type="duplicateValues" dxfId="250" priority="684"/>
    <cfRule type="duplicateValues" dxfId="249" priority="685"/>
    <cfRule type="duplicateValues" dxfId="248" priority="686"/>
    <cfRule type="duplicateValues" dxfId="247" priority="687"/>
    <cfRule type="duplicateValues" dxfId="246" priority="688"/>
    <cfRule type="duplicateValues" dxfId="245" priority="689"/>
    <cfRule type="duplicateValues" dxfId="244" priority="690"/>
    <cfRule type="duplicateValues" dxfId="243" priority="691"/>
    <cfRule type="duplicateValues" dxfId="242" priority="692"/>
    <cfRule type="duplicateValues" dxfId="241" priority="693"/>
    <cfRule type="duplicateValues" dxfId="240" priority="694"/>
    <cfRule type="duplicateValues" dxfId="239" priority="695"/>
    <cfRule type="duplicateValues" dxfId="238" priority="696"/>
    <cfRule type="duplicateValues" dxfId="237" priority="697"/>
    <cfRule type="duplicateValues" dxfId="236" priority="698"/>
    <cfRule type="duplicateValues" dxfId="235" priority="699"/>
    <cfRule type="duplicateValues" dxfId="234" priority="700"/>
    <cfRule type="duplicateValues" dxfId="233" priority="701"/>
    <cfRule type="duplicateValues" dxfId="232" priority="702"/>
    <cfRule type="duplicateValues" dxfId="231" priority="703"/>
    <cfRule type="duplicateValues" dxfId="230" priority="704"/>
    <cfRule type="duplicateValues" dxfId="229" priority="705"/>
    <cfRule type="duplicateValues" dxfId="228" priority="706"/>
    <cfRule type="duplicateValues" dxfId="227" priority="707"/>
    <cfRule type="duplicateValues" dxfId="226" priority="708"/>
    <cfRule type="duplicateValues" dxfId="225" priority="709"/>
    <cfRule type="duplicateValues" dxfId="224" priority="710"/>
    <cfRule type="duplicateValues" dxfId="223" priority="711"/>
    <cfRule type="duplicateValues" dxfId="222" priority="712"/>
    <cfRule type="duplicateValues" dxfId="221" priority="713"/>
    <cfRule type="duplicateValues" dxfId="220" priority="714"/>
    <cfRule type="duplicateValues" dxfId="219" priority="715"/>
    <cfRule type="duplicateValues" dxfId="218" priority="716"/>
    <cfRule type="duplicateValues" dxfId="217" priority="717"/>
    <cfRule type="duplicateValues" dxfId="216" priority="718"/>
    <cfRule type="duplicateValues" dxfId="215" priority="719"/>
    <cfRule type="duplicateValues" dxfId="214" priority="720"/>
    <cfRule type="duplicateValues" dxfId="213" priority="721"/>
    <cfRule type="duplicateValues" dxfId="212" priority="722"/>
    <cfRule type="duplicateValues" dxfId="211" priority="723"/>
    <cfRule type="duplicateValues" dxfId="210" priority="724"/>
    <cfRule type="duplicateValues" dxfId="209" priority="725"/>
    <cfRule type="duplicateValues" dxfId="208" priority="726"/>
    <cfRule type="duplicateValues" dxfId="207" priority="727"/>
    <cfRule type="duplicateValues" dxfId="206" priority="728"/>
    <cfRule type="duplicateValues" dxfId="205" priority="729"/>
    <cfRule type="duplicateValues" dxfId="204" priority="730"/>
    <cfRule type="duplicateValues" dxfId="203" priority="731"/>
    <cfRule type="duplicateValues" dxfId="202" priority="732"/>
    <cfRule type="duplicateValues" dxfId="201" priority="733"/>
    <cfRule type="duplicateValues" dxfId="200" priority="734"/>
    <cfRule type="duplicateValues" dxfId="199" priority="735"/>
    <cfRule type="duplicateValues" dxfId="198" priority="736"/>
    <cfRule type="duplicateValues" dxfId="197" priority="737"/>
    <cfRule type="duplicateValues" dxfId="196" priority="738"/>
    <cfRule type="duplicateValues" dxfId="195" priority="739"/>
    <cfRule type="duplicateValues" dxfId="194" priority="740"/>
    <cfRule type="duplicateValues" dxfId="193" priority="741"/>
    <cfRule type="duplicateValues" dxfId="192" priority="742"/>
    <cfRule type="duplicateValues" dxfId="191" priority="743"/>
    <cfRule type="duplicateValues" dxfId="190" priority="744"/>
    <cfRule type="duplicateValues" dxfId="189" priority="745"/>
    <cfRule type="duplicateValues" dxfId="188" priority="746"/>
    <cfRule type="duplicateValues" dxfId="187" priority="747"/>
    <cfRule type="duplicateValues" dxfId="186" priority="748"/>
    <cfRule type="duplicateValues" dxfId="185" priority="749"/>
    <cfRule type="duplicateValues" dxfId="184" priority="750"/>
    <cfRule type="duplicateValues" dxfId="183" priority="751"/>
    <cfRule type="duplicateValues" dxfId="182" priority="752"/>
    <cfRule type="duplicateValues" dxfId="181" priority="753"/>
    <cfRule type="duplicateValues" dxfId="180" priority="754"/>
    <cfRule type="duplicateValues" dxfId="179" priority="755"/>
    <cfRule type="duplicateValues" dxfId="178" priority="756"/>
    <cfRule type="duplicateValues" dxfId="177" priority="757"/>
    <cfRule type="duplicateValues" dxfId="176" priority="758"/>
    <cfRule type="duplicateValues" dxfId="175" priority="759"/>
    <cfRule type="duplicateValues" dxfId="174" priority="760"/>
    <cfRule type="duplicateValues" dxfId="173" priority="761"/>
    <cfRule type="duplicateValues" dxfId="172" priority="762"/>
    <cfRule type="duplicateValues" dxfId="171" priority="763"/>
    <cfRule type="duplicateValues" dxfId="170" priority="764"/>
    <cfRule type="duplicateValues" dxfId="169" priority="765"/>
    <cfRule type="duplicateValues" dxfId="168" priority="766"/>
    <cfRule type="duplicateValues" dxfId="167" priority="767"/>
    <cfRule type="duplicateValues" dxfId="166" priority="768"/>
    <cfRule type="duplicateValues" dxfId="165" priority="769"/>
    <cfRule type="duplicateValues" dxfId="164" priority="770"/>
    <cfRule type="duplicateValues" dxfId="163" priority="771"/>
    <cfRule type="duplicateValues" dxfId="162" priority="772"/>
    <cfRule type="duplicateValues" dxfId="161" priority="773"/>
    <cfRule type="duplicateValues" dxfId="160" priority="774"/>
    <cfRule type="duplicateValues" dxfId="159" priority="775"/>
    <cfRule type="duplicateValues" dxfId="158" priority="776"/>
    <cfRule type="duplicateValues" dxfId="157" priority="777"/>
    <cfRule type="duplicateValues" dxfId="156" priority="778"/>
    <cfRule type="duplicateValues" dxfId="155" priority="779"/>
    <cfRule type="duplicateValues" dxfId="154" priority="780"/>
    <cfRule type="duplicateValues" dxfId="153" priority="781"/>
    <cfRule type="duplicateValues" dxfId="152" priority="782"/>
    <cfRule type="duplicateValues" dxfId="151" priority="783"/>
    <cfRule type="duplicateValues" dxfId="150" priority="784"/>
    <cfRule type="duplicateValues" dxfId="149" priority="785"/>
    <cfRule type="duplicateValues" dxfId="148" priority="786"/>
    <cfRule type="duplicateValues" dxfId="147" priority="787"/>
    <cfRule type="duplicateValues" dxfId="146" priority="788"/>
    <cfRule type="duplicateValues" dxfId="145" priority="789"/>
    <cfRule type="duplicateValues" dxfId="144" priority="790"/>
    <cfRule type="duplicateValues" dxfId="143" priority="791"/>
    <cfRule type="duplicateValues" dxfId="142" priority="792"/>
    <cfRule type="duplicateValues" dxfId="141" priority="793"/>
    <cfRule type="duplicateValues" dxfId="140" priority="794"/>
    <cfRule type="duplicateValues" dxfId="139" priority="795"/>
    <cfRule type="duplicateValues" dxfId="138" priority="796"/>
    <cfRule type="duplicateValues" dxfId="137" priority="797"/>
    <cfRule type="duplicateValues" dxfId="136" priority="798"/>
    <cfRule type="duplicateValues" dxfId="135" priority="799"/>
    <cfRule type="duplicateValues" dxfId="134" priority="800"/>
    <cfRule type="duplicateValues" dxfId="133" priority="801"/>
    <cfRule type="duplicateValues" dxfId="132" priority="802"/>
    <cfRule type="duplicateValues" dxfId="131" priority="803"/>
    <cfRule type="duplicateValues" dxfId="130" priority="804"/>
    <cfRule type="duplicateValues" dxfId="129" priority="805"/>
    <cfRule type="duplicateValues" dxfId="128" priority="806"/>
    <cfRule type="duplicateValues" dxfId="127" priority="807"/>
    <cfRule type="duplicateValues" dxfId="126" priority="808"/>
    <cfRule type="duplicateValues" dxfId="125" priority="809"/>
    <cfRule type="duplicateValues" dxfId="124" priority="810"/>
    <cfRule type="duplicateValues" dxfId="123" priority="811"/>
    <cfRule type="duplicateValues" dxfId="122" priority="812"/>
    <cfRule type="duplicateValues" dxfId="121" priority="813"/>
    <cfRule type="duplicateValues" dxfId="120" priority="814"/>
    <cfRule type="duplicateValues" dxfId="119" priority="815"/>
    <cfRule type="duplicateValues" dxfId="118" priority="816"/>
    <cfRule type="duplicateValues" dxfId="117" priority="817"/>
    <cfRule type="duplicateValues" dxfId="116" priority="818"/>
    <cfRule type="duplicateValues" dxfId="115" priority="819"/>
    <cfRule type="duplicateValues" dxfId="114" priority="820"/>
    <cfRule type="duplicateValues" dxfId="113" priority="821"/>
    <cfRule type="duplicateValues" dxfId="112" priority="822"/>
    <cfRule type="duplicateValues" dxfId="111" priority="823"/>
    <cfRule type="duplicateValues" dxfId="110" priority="824"/>
    <cfRule type="duplicateValues" dxfId="109" priority="825"/>
    <cfRule type="duplicateValues" dxfId="108" priority="826"/>
    <cfRule type="duplicateValues" dxfId="107" priority="827"/>
    <cfRule type="duplicateValues" dxfId="106" priority="828"/>
    <cfRule type="duplicateValues" dxfId="105" priority="829"/>
    <cfRule type="duplicateValues" dxfId="104" priority="830"/>
    <cfRule type="duplicateValues" dxfId="103" priority="831"/>
    <cfRule type="duplicateValues" dxfId="102" priority="832"/>
    <cfRule type="duplicateValues" dxfId="101" priority="833"/>
    <cfRule type="duplicateValues" dxfId="100" priority="834"/>
    <cfRule type="duplicateValues" dxfId="99" priority="835"/>
    <cfRule type="duplicateValues" dxfId="98" priority="836"/>
    <cfRule type="duplicateValues" dxfId="97" priority="837"/>
    <cfRule type="duplicateValues" dxfId="96" priority="838"/>
    <cfRule type="duplicateValues" dxfId="95" priority="839"/>
    <cfRule type="duplicateValues" dxfId="94" priority="840"/>
    <cfRule type="duplicateValues" dxfId="93" priority="841"/>
    <cfRule type="duplicateValues" dxfId="92" priority="842"/>
    <cfRule type="duplicateValues" dxfId="91" priority="843"/>
    <cfRule type="duplicateValues" dxfId="90" priority="844"/>
    <cfRule type="duplicateValues" dxfId="89" priority="845"/>
    <cfRule type="duplicateValues" dxfId="88" priority="846"/>
    <cfRule type="duplicateValues" dxfId="87" priority="847"/>
    <cfRule type="duplicateValues" dxfId="86" priority="848"/>
    <cfRule type="duplicateValues" dxfId="85" priority="849"/>
    <cfRule type="duplicateValues" dxfId="84" priority="850"/>
    <cfRule type="duplicateValues" dxfId="83" priority="851"/>
    <cfRule type="duplicateValues" dxfId="82" priority="852"/>
    <cfRule type="duplicateValues" dxfId="81" priority="853"/>
    <cfRule type="duplicateValues" dxfId="80" priority="854"/>
    <cfRule type="duplicateValues" dxfId="79" priority="855"/>
    <cfRule type="duplicateValues" dxfId="78" priority="856"/>
    <cfRule type="duplicateValues" dxfId="77" priority="857"/>
    <cfRule type="duplicateValues" dxfId="76" priority="858"/>
    <cfRule type="duplicateValues" dxfId="75" priority="859"/>
    <cfRule type="duplicateValues" dxfId="74" priority="860"/>
    <cfRule type="duplicateValues" dxfId="73" priority="861"/>
    <cfRule type="duplicateValues" dxfId="72" priority="862"/>
    <cfRule type="duplicateValues" dxfId="71" priority="863"/>
    <cfRule type="duplicateValues" dxfId="70" priority="864"/>
    <cfRule type="duplicateValues" dxfId="69" priority="865"/>
    <cfRule type="duplicateValues" dxfId="68" priority="866"/>
    <cfRule type="duplicateValues" dxfId="67" priority="867"/>
    <cfRule type="duplicateValues" dxfId="66" priority="868"/>
    <cfRule type="duplicateValues" dxfId="65" priority="869"/>
    <cfRule type="duplicateValues" dxfId="64" priority="870"/>
    <cfRule type="duplicateValues" dxfId="63" priority="871"/>
    <cfRule type="duplicateValues" dxfId="62" priority="872"/>
    <cfRule type="duplicateValues" dxfId="61" priority="873"/>
    <cfRule type="duplicateValues" dxfId="60" priority="874"/>
    <cfRule type="duplicateValues" dxfId="59" priority="875"/>
    <cfRule type="duplicateValues" dxfId="58" priority="876"/>
    <cfRule type="duplicateValues" dxfId="57" priority="877"/>
    <cfRule type="duplicateValues" dxfId="56" priority="878"/>
    <cfRule type="duplicateValues" dxfId="55" priority="879"/>
    <cfRule type="duplicateValues" dxfId="54" priority="880"/>
    <cfRule type="duplicateValues" dxfId="53" priority="881"/>
    <cfRule type="duplicateValues" dxfId="52" priority="882"/>
    <cfRule type="duplicateValues" dxfId="51" priority="883"/>
    <cfRule type="duplicateValues" dxfId="50" priority="884"/>
    <cfRule type="duplicateValues" dxfId="49" priority="885"/>
    <cfRule type="duplicateValues" dxfId="48" priority="886"/>
    <cfRule type="duplicateValues" dxfId="47" priority="887"/>
    <cfRule type="duplicateValues" dxfId="46" priority="888"/>
    <cfRule type="duplicateValues" dxfId="45" priority="889"/>
    <cfRule type="duplicateValues" dxfId="44" priority="890"/>
    <cfRule type="duplicateValues" dxfId="43" priority="891"/>
    <cfRule type="duplicateValues" dxfId="42" priority="892"/>
    <cfRule type="duplicateValues" dxfId="41" priority="893"/>
    <cfRule type="duplicateValues" dxfId="40" priority="894"/>
    <cfRule type="duplicateValues" dxfId="39" priority="895"/>
    <cfRule type="duplicateValues" dxfId="38" priority="896"/>
    <cfRule type="duplicateValues" dxfId="37" priority="897"/>
    <cfRule type="duplicateValues" dxfId="36" priority="898"/>
    <cfRule type="duplicateValues" dxfId="35" priority="899"/>
    <cfRule type="duplicateValues" dxfId="34" priority="900"/>
    <cfRule type="duplicateValues" dxfId="33" priority="901"/>
    <cfRule type="duplicateValues" dxfId="32" priority="902"/>
    <cfRule type="duplicateValues" dxfId="31" priority="903"/>
    <cfRule type="duplicateValues" dxfId="30" priority="904"/>
    <cfRule type="duplicateValues" dxfId="29" priority="905"/>
    <cfRule type="duplicateValues" dxfId="28" priority="906"/>
    <cfRule type="duplicateValues" dxfId="27" priority="907"/>
    <cfRule type="duplicateValues" dxfId="26" priority="908"/>
    <cfRule type="duplicateValues" dxfId="25" priority="909"/>
    <cfRule type="duplicateValues" dxfId="24" priority="910"/>
    <cfRule type="duplicateValues" dxfId="23" priority="911"/>
    <cfRule type="duplicateValues" dxfId="22" priority="912"/>
    <cfRule type="duplicateValues" dxfId="21" priority="913"/>
    <cfRule type="duplicateValues" dxfId="20" priority="914"/>
    <cfRule type="duplicateValues" dxfId="19" priority="915"/>
    <cfRule type="duplicateValues" dxfId="18" priority="916"/>
    <cfRule type="duplicateValues" dxfId="17" priority="917"/>
    <cfRule type="duplicateValues" dxfId="16" priority="918"/>
    <cfRule type="duplicateValues" dxfId="15" priority="919"/>
    <cfRule type="duplicateValues" dxfId="14" priority="920"/>
    <cfRule type="duplicateValues" dxfId="13" priority="921"/>
    <cfRule type="duplicateValues" dxfId="12" priority="922"/>
    <cfRule type="duplicateValues" dxfId="11" priority="923"/>
    <cfRule type="duplicateValues" dxfId="10" priority="924"/>
    <cfRule type="duplicateValues" dxfId="9" priority="925"/>
    <cfRule type="duplicateValues" dxfId="8" priority="926"/>
    <cfRule type="duplicateValues" dxfId="7" priority="927"/>
    <cfRule type="duplicateValues" dxfId="6" priority="928"/>
    <cfRule type="duplicateValues" dxfId="5" priority="929"/>
    <cfRule type="duplicateValues" dxfId="4" priority="930"/>
    <cfRule type="duplicateValues" dxfId="3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566" activePane="bottomLeft" state="frozen"/>
      <selection activeCell="A2" sqref="A2"/>
      <selection pane="bottomLeft" activeCell="B586" sqref="B586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6220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6447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6413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6098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6100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6142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6504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6001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6060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6060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6060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6060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5962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6239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7623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7624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7624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7625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7625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6051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6051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6051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6473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7652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6138</v>
      </c>
      <c r="D69" s="5" t="s">
        <v>6139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6138</v>
      </c>
      <c r="D70" s="5" t="s">
        <v>6139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6176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6176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6051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5994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6051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5994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6176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7668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7631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7631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7704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6150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7718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6150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7718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5937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5936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5937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5939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6044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6043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6044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6043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5937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5953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5937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5955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5958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5957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5958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5960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6487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6488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6491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6089</v>
      </c>
    </row>
    <row r="183" spans="1:22">
      <c r="A183" s="5" t="s">
        <v>894</v>
      </c>
      <c r="B183" s="32" t="s">
        <v>1717</v>
      </c>
      <c r="C183" s="32" t="s">
        <v>6246</v>
      </c>
      <c r="D183" s="5" t="s">
        <v>6248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6247</v>
      </c>
    </row>
    <row r="184" spans="1:22">
      <c r="A184" s="5" t="s">
        <v>894</v>
      </c>
      <c r="B184" s="32" t="s">
        <v>1717</v>
      </c>
      <c r="C184" s="32" t="s">
        <v>6246</v>
      </c>
      <c r="D184" s="5" t="s">
        <v>6248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6247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6090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7706</v>
      </c>
      <c r="D191" s="5" t="s">
        <v>7708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7707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6092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6091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6092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6091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6092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6094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6092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6094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6250</v>
      </c>
      <c r="D200" s="5" t="s">
        <v>6248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6251</v>
      </c>
    </row>
    <row r="201" spans="1:22">
      <c r="A201" s="5" t="s">
        <v>894</v>
      </c>
      <c r="B201" s="32" t="s">
        <v>1901</v>
      </c>
      <c r="C201" s="32" t="s">
        <v>6250</v>
      </c>
      <c r="D201" s="5" t="s">
        <v>6248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6251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6253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6254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5937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5979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6102</v>
      </c>
      <c r="D217" s="5" t="s">
        <v>6104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6103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6496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6497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6453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6454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5983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5984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6502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6503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5958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5992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6474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5937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5995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5937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5997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5937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5999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7662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7662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6096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6096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6096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6096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6147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6147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6096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7662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6052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6054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6056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6054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6056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6061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6065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6065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6412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6073</v>
      </c>
      <c r="E277" s="48">
        <v>0</v>
      </c>
      <c r="G277" s="7">
        <v>44908</v>
      </c>
      <c r="H277" s="32" t="s">
        <v>3537</v>
      </c>
      <c r="I277" s="48" t="s">
        <v>7660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6073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6077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6080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6080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6111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6111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6114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6114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6117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6117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6411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6122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6175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6124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6124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6132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6132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6475</v>
      </c>
      <c r="C295" s="32" t="s">
        <v>6475</v>
      </c>
      <c r="D295" s="5" t="s">
        <v>6476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6030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6031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6033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6221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6219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6223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6416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6034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6416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6416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6036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6416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6038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6416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6431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7676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6431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6472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5947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5948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5949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7612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7612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6479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6480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6481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7688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7689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7612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7612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6235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6235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6489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6490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6069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6069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6241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6242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6244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6444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6410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5972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5972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6069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6069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6107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6109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7635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7635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6121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7612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6499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7612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6460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6462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6431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7711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6431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7712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6467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6468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6470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6472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6501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7612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7612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5986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5987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7647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7647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7714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7603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6427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6224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6224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6225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6225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6224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6226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7603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6427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6226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6226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6227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6428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6427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6226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6226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6224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6227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6224</v>
      </c>
    </row>
    <row r="411" spans="1:22">
      <c r="A411" s="5" t="s">
        <v>3898</v>
      </c>
      <c r="B411" s="32" t="s">
        <v>224</v>
      </c>
      <c r="C411" s="32" t="s">
        <v>7672</v>
      </c>
      <c r="D411" s="5" t="s">
        <v>7674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7673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6228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7606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6224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6041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6229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6226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6041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6229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6228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6257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6046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6064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6256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6256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5981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6146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6146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5988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5988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5988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6153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6493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6493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6003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7655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7655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7670</v>
      </c>
      <c r="D471" s="5" t="s">
        <v>7669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5943</v>
      </c>
      <c r="D479" s="5" t="s">
        <v>5944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5943</v>
      </c>
      <c r="D480" s="5" t="s">
        <v>5944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7677</v>
      </c>
      <c r="D481" s="5" t="s">
        <v>6532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7677</v>
      </c>
      <c r="D482" s="5" t="s">
        <v>6532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7677</v>
      </c>
      <c r="D483" s="5" t="s">
        <v>6532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7677</v>
      </c>
      <c r="D484" s="5" t="s">
        <v>6532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6482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6482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5964</v>
      </c>
      <c r="D495" s="5" t="s">
        <v>5965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7692</v>
      </c>
      <c r="D496" s="5" t="s">
        <v>7691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5968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5968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5969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5969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7700</v>
      </c>
      <c r="D503" s="5" t="s">
        <v>7699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7700</v>
      </c>
      <c r="D504" s="5" t="s">
        <v>7699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6129</v>
      </c>
      <c r="D505" s="5" t="s">
        <v>6128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6129</v>
      </c>
      <c r="D506" s="5" t="s">
        <v>6128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7682</v>
      </c>
      <c r="D516" s="5" t="s">
        <v>7681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7666</v>
      </c>
      <c r="C517" s="32" t="s">
        <v>7684</v>
      </c>
      <c r="D517" s="5" t="s">
        <v>7681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5975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5977</v>
      </c>
      <c r="D535" s="5" t="s">
        <v>5975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6537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6260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6260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6178</v>
      </c>
      <c r="D566" s="5" t="s">
        <v>6177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6180</v>
      </c>
      <c r="D567" s="5" t="s">
        <v>6177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6264</v>
      </c>
      <c r="D578" s="5" t="s">
        <v>6263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6264</v>
      </c>
      <c r="D579" s="5" t="s">
        <v>6263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6266</v>
      </c>
      <c r="D580" s="5" t="s">
        <v>6263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6266</v>
      </c>
      <c r="D581" s="5" t="s">
        <v>6263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7723</v>
      </c>
      <c r="D584" s="5" t="s">
        <v>7681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7681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6529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6040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6530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6426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6531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6451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6040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6452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7727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2" priority="1">
      <formula>$A1&lt;&gt;$A2</formula>
    </cfRule>
    <cfRule type="expression" dxfId="1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1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2057</v>
      </c>
      <c r="B2">
        <v>1</v>
      </c>
      <c r="C2" t="str">
        <f t="shared" ref="C2" si="0">IF(B2="","delete","")</f>
        <v/>
      </c>
    </row>
    <row r="3" spans="1:3">
      <c r="A3" t="s">
        <v>472</v>
      </c>
      <c r="B3">
        <v>1</v>
      </c>
      <c r="C3" t="str">
        <f t="shared" ref="C3" si="1">IF(B3="","delete","")</f>
        <v/>
      </c>
    </row>
    <row r="4" spans="1:3">
      <c r="A4" t="s">
        <v>793</v>
      </c>
      <c r="B4">
        <v>1944</v>
      </c>
      <c r="C4" t="str">
        <f t="shared" ref="C4" si="2">IF(B4="","delete","")</f>
        <v/>
      </c>
    </row>
    <row r="5" spans="1:3">
      <c r="A5" t="s">
        <v>990</v>
      </c>
      <c r="B5">
        <v>1</v>
      </c>
      <c r="C5" t="str">
        <f t="shared" ref="C5" si="3">IF(B5="","delete","")</f>
        <v/>
      </c>
    </row>
    <row r="6" spans="1:3">
      <c r="A6" t="s">
        <v>2538</v>
      </c>
      <c r="B6">
        <v>74</v>
      </c>
      <c r="C6" t="str">
        <f t="shared" ref="C6:C7" si="4">IF(B6="","delete","")</f>
        <v/>
      </c>
    </row>
    <row r="7" spans="1:3">
      <c r="A7" t="s">
        <v>2561</v>
      </c>
      <c r="B7">
        <v>92</v>
      </c>
      <c r="C7" t="str">
        <f t="shared" si="4"/>
        <v/>
      </c>
    </row>
    <row r="8" spans="1:3">
      <c r="A8" t="s">
        <v>1532</v>
      </c>
      <c r="B8">
        <v>200</v>
      </c>
      <c r="C8" t="str">
        <f t="shared" ref="C8" si="5">IF(B8="","delete","")</f>
        <v/>
      </c>
    </row>
    <row r="9" spans="1:3">
      <c r="A9" t="s">
        <v>2856</v>
      </c>
      <c r="B9">
        <v>1</v>
      </c>
      <c r="C9" t="str">
        <f t="shared" ref="C9" si="6">IF(B9="","delete","")</f>
        <v/>
      </c>
    </row>
    <row r="10" spans="1:3">
      <c r="A10" t="s">
        <v>2973</v>
      </c>
      <c r="B10">
        <v>100</v>
      </c>
      <c r="C10" t="str">
        <f t="shared" ref="C10" si="7">IF(B10="","delete","")</f>
        <v/>
      </c>
    </row>
    <row r="11" spans="1:3">
      <c r="A11" t="s">
        <v>3062</v>
      </c>
      <c r="B11">
        <v>300</v>
      </c>
      <c r="C11" t="str">
        <f t="shared" ref="C11" si="8">IF(B11="","delete","")</f>
        <v/>
      </c>
    </row>
    <row r="12" spans="1:3">
      <c r="A12" t="s">
        <v>3091</v>
      </c>
      <c r="B12">
        <v>1</v>
      </c>
      <c r="C12" t="str">
        <f t="shared" ref="C12" si="9">IF(B12="","delete","")</f>
        <v/>
      </c>
    </row>
    <row r="13" spans="1:3">
      <c r="A13" t="s">
        <v>1875</v>
      </c>
      <c r="B13">
        <v>200</v>
      </c>
      <c r="C13" t="str">
        <f t="shared" ref="C13" si="10">IF(B13="","delete","")</f>
        <v/>
      </c>
    </row>
    <row r="14" spans="1:3">
      <c r="A14" t="s">
        <v>2007</v>
      </c>
      <c r="B14">
        <v>1</v>
      </c>
      <c r="C14" t="str">
        <f t="shared" ref="C14" si="11">IF(B14="","delete","")</f>
        <v/>
      </c>
    </row>
  </sheetData>
  <sortState xmlns:xlrd2="http://schemas.microsoft.com/office/spreadsheetml/2017/richdata2" ref="A1:C1">
    <sortCondition ref="C1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6397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6026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6005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6401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6006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6007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6008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6009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6524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6268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6027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6269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6012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6405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6013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6014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6015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6406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6016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6525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5932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6270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6019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6399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6022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7665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6409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6017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6400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6271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2022-12-27T19:39:31Z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