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 filterPrivacy="1"/>
  <xr:revisionPtr revIDLastSave="0" documentId="8_{C44FAE46-36C0-45FD-AB10-DF603A4B860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roductos" sheetId="1" r:id="rId1"/>
    <sheet name="Entradas" sheetId="2" r:id="rId2"/>
    <sheet name="Salida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7" i="3" l="1"/>
  <c r="F8" i="3"/>
  <c r="F9" i="3"/>
  <c r="F10" i="3"/>
  <c r="F6" i="3"/>
  <c r="F7" i="2"/>
  <c r="F8" i="2"/>
  <c r="F9" i="2"/>
  <c r="F10" i="2"/>
  <c r="F11" i="2"/>
  <c r="F12" i="2"/>
  <c r="F6" i="2"/>
  <c r="C10" i="3"/>
  <c r="H31" i="1" s="1"/>
  <c r="I31" i="1" s="1"/>
  <c r="J31" i="1" s="1"/>
  <c r="C9" i="3"/>
  <c r="C8" i="3"/>
  <c r="C7" i="3"/>
  <c r="H33" i="1" s="1"/>
  <c r="C6" i="3"/>
  <c r="C12" i="2"/>
  <c r="C11" i="2"/>
  <c r="C10" i="2"/>
  <c r="C9" i="2"/>
  <c r="C8" i="2"/>
  <c r="C7" i="2"/>
  <c r="C6" i="2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6" i="1"/>
  <c r="G70" i="1"/>
  <c r="G71" i="1"/>
  <c r="H70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H30" i="1"/>
  <c r="I30" i="1" s="1"/>
  <c r="K30" i="1" s="1"/>
  <c r="H32" i="1"/>
  <c r="H35" i="1"/>
  <c r="H36" i="1"/>
  <c r="H39" i="1"/>
  <c r="H40" i="1"/>
  <c r="H43" i="1"/>
  <c r="H46" i="1"/>
  <c r="I46" i="1" s="1"/>
  <c r="J46" i="1" s="1"/>
  <c r="H47" i="1"/>
  <c r="I47" i="1" s="1"/>
  <c r="H50" i="1"/>
  <c r="H51" i="1"/>
  <c r="H54" i="1"/>
  <c r="H56" i="1"/>
  <c r="H58" i="1"/>
  <c r="H60" i="1"/>
  <c r="H61" i="1"/>
  <c r="H63" i="1"/>
  <c r="H65" i="1"/>
  <c r="H66" i="1"/>
  <c r="H68" i="1"/>
  <c r="H69" i="1"/>
  <c r="D12" i="2"/>
  <c r="G28" i="1"/>
  <c r="H28" i="1"/>
  <c r="D11" i="2"/>
  <c r="D7" i="3"/>
  <c r="D8" i="3"/>
  <c r="D9" i="3"/>
  <c r="D10" i="2"/>
  <c r="D9" i="2"/>
  <c r="D8" i="2"/>
  <c r="D7" i="2"/>
  <c r="G29" i="1"/>
  <c r="H29" i="1"/>
  <c r="G27" i="1"/>
  <c r="G26" i="1"/>
  <c r="H26" i="1"/>
  <c r="G25" i="1"/>
  <c r="H25" i="1"/>
  <c r="G24" i="1"/>
  <c r="H24" i="1"/>
  <c r="G22" i="1"/>
  <c r="G23" i="1"/>
  <c r="H22" i="1"/>
  <c r="H23" i="1"/>
  <c r="G21" i="1"/>
  <c r="H21" i="1"/>
  <c r="G19" i="1"/>
  <c r="G20" i="1"/>
  <c r="H19" i="1"/>
  <c r="H20" i="1"/>
  <c r="G17" i="1"/>
  <c r="G18" i="1"/>
  <c r="H17" i="1"/>
  <c r="H18" i="1"/>
  <c r="G16" i="1"/>
  <c r="H16" i="1"/>
  <c r="G15" i="1"/>
  <c r="H15" i="1"/>
  <c r="G13" i="1"/>
  <c r="G14" i="1"/>
  <c r="H13" i="1"/>
  <c r="H14" i="1"/>
  <c r="G9" i="1"/>
  <c r="G10" i="1"/>
  <c r="G11" i="1"/>
  <c r="G12" i="1"/>
  <c r="H9" i="1"/>
  <c r="H10" i="1"/>
  <c r="H11" i="1"/>
  <c r="H12" i="1"/>
  <c r="G8" i="1"/>
  <c r="H8" i="1"/>
  <c r="G7" i="1"/>
  <c r="H7" i="1"/>
  <c r="H6" i="1"/>
  <c r="G6" i="1"/>
  <c r="D6" i="3"/>
  <c r="D6" i="2"/>
  <c r="H67" i="1" l="1"/>
  <c r="I67" i="1" s="1"/>
  <c r="J67" i="1" s="1"/>
  <c r="H59" i="1"/>
  <c r="I59" i="1" s="1"/>
  <c r="J59" i="1" s="1"/>
  <c r="H48" i="1"/>
  <c r="H38" i="1"/>
  <c r="H64" i="1"/>
  <c r="H55" i="1"/>
  <c r="I55" i="1" s="1"/>
  <c r="K55" i="1" s="1"/>
  <c r="H44" i="1"/>
  <c r="I44" i="1" s="1"/>
  <c r="K44" i="1" s="1"/>
  <c r="H34" i="1"/>
  <c r="H27" i="1"/>
  <c r="D10" i="3"/>
  <c r="H62" i="1"/>
  <c r="H52" i="1"/>
  <c r="H42" i="1"/>
  <c r="H53" i="1"/>
  <c r="I53" i="1" s="1"/>
  <c r="K53" i="1" s="1"/>
  <c r="H45" i="1"/>
  <c r="I45" i="1" s="1"/>
  <c r="K45" i="1" s="1"/>
  <c r="H37" i="1"/>
  <c r="I37" i="1" s="1"/>
  <c r="K37" i="1" s="1"/>
  <c r="H71" i="1"/>
  <c r="I71" i="1" s="1"/>
  <c r="K71" i="1" s="1"/>
  <c r="H57" i="1"/>
  <c r="I57" i="1" s="1"/>
  <c r="K57" i="1" s="1"/>
  <c r="H49" i="1"/>
  <c r="I49" i="1" s="1"/>
  <c r="K49" i="1" s="1"/>
  <c r="H41" i="1"/>
  <c r="I41" i="1" s="1"/>
  <c r="K41" i="1" s="1"/>
  <c r="I70" i="1"/>
  <c r="J70" i="1" s="1"/>
  <c r="I56" i="1"/>
  <c r="K56" i="1" s="1"/>
  <c r="I39" i="1"/>
  <c r="J39" i="1" s="1"/>
  <c r="I32" i="1"/>
  <c r="K32" i="1" s="1"/>
  <c r="I62" i="1"/>
  <c r="J62" i="1" s="1"/>
  <c r="I54" i="1"/>
  <c r="K54" i="1" s="1"/>
  <c r="I60" i="1"/>
  <c r="J60" i="1" s="1"/>
  <c r="I36" i="1"/>
  <c r="J36" i="1" s="1"/>
  <c r="I51" i="1"/>
  <c r="K51" i="1" s="1"/>
  <c r="I43" i="1"/>
  <c r="K43" i="1" s="1"/>
  <c r="I35" i="1"/>
  <c r="J35" i="1" s="1"/>
  <c r="I34" i="1"/>
  <c r="K34" i="1" s="1"/>
  <c r="I33" i="1"/>
  <c r="K33" i="1" s="1"/>
  <c r="I48" i="1"/>
  <c r="K48" i="1" s="1"/>
  <c r="J30" i="1"/>
  <c r="I40" i="1"/>
  <c r="K40" i="1" s="1"/>
  <c r="I69" i="1"/>
  <c r="J69" i="1" s="1"/>
  <c r="I63" i="1"/>
  <c r="J63" i="1" s="1"/>
  <c r="K46" i="1"/>
  <c r="I38" i="1"/>
  <c r="K38" i="1" s="1"/>
  <c r="I68" i="1"/>
  <c r="J68" i="1" s="1"/>
  <c r="I52" i="1"/>
  <c r="J52" i="1" s="1"/>
  <c r="I64" i="1"/>
  <c r="K64" i="1" s="1"/>
  <c r="K31" i="1"/>
  <c r="J47" i="1"/>
  <c r="K47" i="1"/>
  <c r="I65" i="1"/>
  <c r="J65" i="1" s="1"/>
  <c r="I61" i="1"/>
  <c r="K61" i="1" s="1"/>
  <c r="I66" i="1"/>
  <c r="K66" i="1" s="1"/>
  <c r="I58" i="1"/>
  <c r="K58" i="1" s="1"/>
  <c r="I50" i="1"/>
  <c r="K50" i="1" s="1"/>
  <c r="I42" i="1"/>
  <c r="K42" i="1" s="1"/>
  <c r="J44" i="1"/>
  <c r="I28" i="1"/>
  <c r="K28" i="1" s="1"/>
  <c r="I9" i="1"/>
  <c r="I29" i="1"/>
  <c r="I27" i="1"/>
  <c r="I26" i="1"/>
  <c r="I25" i="1"/>
  <c r="I24" i="1"/>
  <c r="I17" i="1"/>
  <c r="I22" i="1"/>
  <c r="I23" i="1"/>
  <c r="I21" i="1"/>
  <c r="I10" i="1"/>
  <c r="I19" i="1"/>
  <c r="I20" i="1"/>
  <c r="I18" i="1"/>
  <c r="I12" i="1"/>
  <c r="I16" i="1"/>
  <c r="I15" i="1"/>
  <c r="I13" i="1"/>
  <c r="I14" i="1"/>
  <c r="I11" i="1"/>
  <c r="I7" i="1"/>
  <c r="I8" i="1"/>
  <c r="I6" i="1"/>
  <c r="J45" i="1" l="1"/>
  <c r="K70" i="1"/>
  <c r="J43" i="1"/>
  <c r="J54" i="1"/>
  <c r="J71" i="1"/>
  <c r="K69" i="1"/>
  <c r="J32" i="1"/>
  <c r="K36" i="1"/>
  <c r="J34" i="1"/>
  <c r="K60" i="1"/>
  <c r="J56" i="1"/>
  <c r="K35" i="1"/>
  <c r="K39" i="1"/>
  <c r="J40" i="1"/>
  <c r="J48" i="1"/>
  <c r="K62" i="1"/>
  <c r="J41" i="1"/>
  <c r="J33" i="1"/>
  <c r="J51" i="1"/>
  <c r="K59" i="1"/>
  <c r="J50" i="1"/>
  <c r="K67" i="1"/>
  <c r="J42" i="1"/>
  <c r="K63" i="1"/>
  <c r="J58" i="1"/>
  <c r="K68" i="1"/>
  <c r="J66" i="1"/>
  <c r="J38" i="1"/>
  <c r="J64" i="1"/>
  <c r="J55" i="1"/>
  <c r="K52" i="1"/>
  <c r="J49" i="1"/>
  <c r="J57" i="1"/>
  <c r="K65" i="1"/>
  <c r="J53" i="1"/>
  <c r="J61" i="1"/>
  <c r="J37" i="1"/>
  <c r="J28" i="1"/>
  <c r="J8" i="1"/>
  <c r="K8" i="1"/>
  <c r="K13" i="1"/>
  <c r="J13" i="1"/>
  <c r="K18" i="1"/>
  <c r="J18" i="1"/>
  <c r="K21" i="1"/>
  <c r="J21" i="1"/>
  <c r="J24" i="1"/>
  <c r="K24" i="1"/>
  <c r="J29" i="1"/>
  <c r="K29" i="1"/>
  <c r="J7" i="1"/>
  <c r="K7" i="1"/>
  <c r="J15" i="1"/>
  <c r="K15" i="1"/>
  <c r="J20" i="1"/>
  <c r="K20" i="1"/>
  <c r="J23" i="1"/>
  <c r="K23" i="1"/>
  <c r="K25" i="1"/>
  <c r="J25" i="1"/>
  <c r="K9" i="1"/>
  <c r="J9" i="1"/>
  <c r="J11" i="1"/>
  <c r="K11" i="1"/>
  <c r="J16" i="1"/>
  <c r="K16" i="1"/>
  <c r="J19" i="1"/>
  <c r="K19" i="1"/>
  <c r="K22" i="1"/>
  <c r="J22" i="1"/>
  <c r="K26" i="1"/>
  <c r="J26" i="1"/>
  <c r="K6" i="1"/>
  <c r="J6" i="1"/>
  <c r="K14" i="1"/>
  <c r="J14" i="1"/>
  <c r="J12" i="1"/>
  <c r="K12" i="1"/>
  <c r="K10" i="1"/>
  <c r="J10" i="1"/>
  <c r="K17" i="1"/>
  <c r="J17" i="1"/>
  <c r="J27" i="1"/>
  <c r="K27" i="1"/>
  <c r="J72" i="1" l="1"/>
  <c r="K72" i="1"/>
</calcChain>
</file>

<file path=xl/sharedStrings.xml><?xml version="1.0" encoding="utf-8"?>
<sst xmlns="http://schemas.openxmlformats.org/spreadsheetml/2006/main" count="237" uniqueCount="156">
  <si>
    <t>Código</t>
  </si>
  <si>
    <t>Descripción</t>
  </si>
  <si>
    <t>Unidad</t>
  </si>
  <si>
    <t>Categoría</t>
  </si>
  <si>
    <t>P.Compra</t>
  </si>
  <si>
    <t>P.Venta</t>
  </si>
  <si>
    <t>Valor Total en Compras</t>
  </si>
  <si>
    <t>Valor Total en Ventas</t>
  </si>
  <si>
    <t>Entradas</t>
  </si>
  <si>
    <t>Salidas</t>
  </si>
  <si>
    <t>Existencia</t>
  </si>
  <si>
    <t>Fecha</t>
  </si>
  <si>
    <t>No Comprobante</t>
  </si>
  <si>
    <t>Cantidad</t>
  </si>
  <si>
    <t>P. Compra</t>
  </si>
  <si>
    <t>P. Venta</t>
  </si>
  <si>
    <t>Productos</t>
  </si>
  <si>
    <t>Total</t>
  </si>
  <si>
    <t>72105984750</t>
  </si>
  <si>
    <t>72173300037</t>
  </si>
  <si>
    <t>88004144739</t>
  </si>
  <si>
    <t>88076161863</t>
  </si>
  <si>
    <t>88291100302</t>
  </si>
  <si>
    <t>96749003310</t>
  </si>
  <si>
    <t>80480001056</t>
  </si>
  <si>
    <t>80480280000</t>
  </si>
  <si>
    <t>80660776057</t>
  </si>
  <si>
    <t>80660776163</t>
  </si>
  <si>
    <t>80686001201</t>
  </si>
  <si>
    <t>80686043201</t>
  </si>
  <si>
    <t>80686831013</t>
  </si>
  <si>
    <t>81284090510</t>
  </si>
  <si>
    <t>81588077325</t>
  </si>
  <si>
    <t>81753815738</t>
  </si>
  <si>
    <t>84104101818</t>
  </si>
  <si>
    <t>85156210015</t>
  </si>
  <si>
    <t>98709450745</t>
  </si>
  <si>
    <t>87116014480</t>
  </si>
  <si>
    <t>87116014503</t>
  </si>
  <si>
    <t>87116014749</t>
  </si>
  <si>
    <t>87116014756</t>
  </si>
  <si>
    <t>87116069961</t>
  </si>
  <si>
    <t>87647111672</t>
  </si>
  <si>
    <t>87647111689</t>
  </si>
  <si>
    <t>87647111818</t>
  </si>
  <si>
    <t>82414004119</t>
  </si>
  <si>
    <t>61495062508</t>
  </si>
  <si>
    <t>80432400388</t>
  </si>
  <si>
    <t>80432400463</t>
  </si>
  <si>
    <t>80686002208</t>
  </si>
  <si>
    <t>80686003205</t>
  </si>
  <si>
    <t>81128025885</t>
  </si>
  <si>
    <t>82184201916</t>
  </si>
  <si>
    <t>82184203620</t>
  </si>
  <si>
    <t>83664371341</t>
  </si>
  <si>
    <t>83664872145</t>
  </si>
  <si>
    <t>87000002487</t>
  </si>
  <si>
    <t>87000006812</t>
  </si>
  <si>
    <t>87000008441</t>
  </si>
  <si>
    <t>88004146689</t>
  </si>
  <si>
    <t>88076175051</t>
  </si>
  <si>
    <t>82184090510</t>
  </si>
  <si>
    <t>82184200698</t>
  </si>
  <si>
    <t>82184220870</t>
  </si>
  <si>
    <t>82184220917</t>
  </si>
  <si>
    <t>87116014879</t>
  </si>
  <si>
    <t>88076174955</t>
  </si>
  <si>
    <t>88076179080</t>
  </si>
  <si>
    <t>96749003327</t>
  </si>
  <si>
    <t>80432400340</t>
  </si>
  <si>
    <t>80368557507</t>
  </si>
  <si>
    <t>80480280024</t>
  </si>
  <si>
    <t>80480281021</t>
  </si>
  <si>
    <t>WHISKY WILD TURKEY 81 750ML</t>
  </si>
  <si>
    <t>TEQUILA PATRON XO CAFE DARK COCOA 375 ML</t>
  </si>
  <si>
    <t>VODKA CIROC 750 ML</t>
  </si>
  <si>
    <t>RON EL ABUELO AÑEJO 1 LT</t>
  </si>
  <si>
    <t>WHISKY EVAN WILLIAMS BOURBON FIRE</t>
  </si>
  <si>
    <t>RON BACARDI DEWARS PIÃA COLADA 750ML</t>
  </si>
  <si>
    <t>VODKA GREY GOOSE ORIGINAL 1,75 LT</t>
  </si>
  <si>
    <t>LICOR LEMONCELLO CARAVELLA 750ML;</t>
  </si>
  <si>
    <t>LICOR ORANGECELLO CARAVELLA 750 ML</t>
  </si>
  <si>
    <t>WHISKY BOURBON JIM BEAM C/CAJA 1 LT</t>
  </si>
  <si>
    <t>GIN CALAVERT 1000ML</t>
  </si>
  <si>
    <t>TEQUILA SAUZA GOLD 750 ML</t>
  </si>
  <si>
    <t>WHISKY JACK DANIEL 0,375 ML</t>
  </si>
  <si>
    <t>LICOR TOSCHI NOCELLO S/C 700 ML</t>
  </si>
  <si>
    <t>VODKA BELVEDERE BLACK RASPBERRY 75 CL</t>
  </si>
  <si>
    <t>WHISKY C/CANELA SINFIRE CINNAMON 750 ML</t>
  </si>
  <si>
    <t>VODKA KETEL ONE 1L</t>
  </si>
  <si>
    <t>VODKA UV BLUE 750 ML</t>
  </si>
  <si>
    <t>VODKA UV VAINILLA 750 ML</t>
  </si>
  <si>
    <t>VODKA UV 80 200 ML</t>
  </si>
  <si>
    <t>VODKA UV BLUE 200 ML</t>
  </si>
  <si>
    <t>VODKA BELVEDERE ORANGE 75 CL</t>
  </si>
  <si>
    <t>WHISKY DALMORE 12 AÃOS</t>
  </si>
  <si>
    <t>WHISKY DALMORE 15 AÃOS</t>
  </si>
  <si>
    <t>WHISKY DALMORE 18 AÃOS</t>
  </si>
  <si>
    <t>WHISKY JACK DANIELS FIRE 200ML</t>
  </si>
  <si>
    <t>LICAMARULA FRUIT CREAM S/CAJA 750ML</t>
  </si>
  <si>
    <t>WHCHIVAS REGAL 375MLC/CJ</t>
  </si>
  <si>
    <t>WHISKI CHIVAS REGAL 12 AÑOS 175 LTC/CAJA</t>
  </si>
  <si>
    <t>BACARDI PIÑA COLADA 12X750ML</t>
  </si>
  <si>
    <t>WHJIM BEAM 1LT</t>
  </si>
  <si>
    <t xml:space="preserve">WHISKY JIM BEAM DORADO BOTELLA </t>
  </si>
  <si>
    <t>GIN CALVERT 1000 ML</t>
  </si>
  <si>
    <t>WHCHIVAS REGAL WOODFORD RESERVE 750ML(CJ6)</t>
  </si>
  <si>
    <t>JACK DANIEL"S HONEY 750ML+VASO LARGO</t>
  </si>
  <si>
    <t>WHJACK D HONEY 750ML+3 STIRS</t>
  </si>
  <si>
    <t>LICFRANG700MLC/EST</t>
  </si>
  <si>
    <t>VODKA STOLICHNAYA ELITE 750ML</t>
  </si>
  <si>
    <t>VODKA KETELONE LITRO</t>
  </si>
  <si>
    <t>WHISKY PASSPORT 1LT C/C CON GOTERO</t>
  </si>
  <si>
    <t>WH100 PIPPERS 1LTGOTERO S/CJ</t>
  </si>
  <si>
    <t xml:space="preserve">WISKY FIREBALL CINNAMON 200 ML </t>
  </si>
  <si>
    <t xml:space="preserve">WISKY FIREBALL CINNAMON 750 ML </t>
  </si>
  <si>
    <t>VODKA CIROC ROJO 750CC</t>
  </si>
  <si>
    <t>WHISKY JACK DANIEL'S X 375 ML</t>
  </si>
  <si>
    <t>WHISKY JACK DANIELS BLACK TIN X1LT</t>
  </si>
  <si>
    <t>WHISKY JACK DANIELS 750 ML + JUKEBOX</t>
  </si>
  <si>
    <t>WHISKY JACK DANIELS 750 ML + GUITAR CASE</t>
  </si>
  <si>
    <t>JACK DANIELS FIRE X 200 ML</t>
  </si>
  <si>
    <t>UV VODKA LIMONADA X 750 ML</t>
  </si>
  <si>
    <t>VODKA CIROC COCONUT  750 ML</t>
  </si>
  <si>
    <t>VODKA CIROC RED BERRY 750 ML</t>
  </si>
  <si>
    <t>CIROC  PINEAPPLE 12 X 750 ML</t>
  </si>
  <si>
    <t>WHISKY EVAN WILLIAMS-BOURBON-CHERRY X1L</t>
  </si>
  <si>
    <t>BEBIDA PETACA  WHISKY CHIVAS REGAL 12 A OS 5CL</t>
  </si>
  <si>
    <t>LICOR GOLDWASSER DANZIGER  X 750 ML</t>
  </si>
  <si>
    <t>RON BACARDI PIÑA COLADA  X750ML</t>
  </si>
  <si>
    <t>GREY GOOSE ORIGINAL 6X75C</t>
  </si>
  <si>
    <t>VODKA GREY GOOSE CITRON X 1 LTS</t>
  </si>
  <si>
    <t>WHISKY FIREBALL CINNAMON 200ML</t>
  </si>
  <si>
    <t>WHISKY ESCOCES SOBERANO TULLIBARDINE</t>
  </si>
  <si>
    <t>98709450769</t>
  </si>
  <si>
    <t>98709450776</t>
  </si>
  <si>
    <t>WHISKY TULLIBARDINE ESC BORGOÑA X 750ML</t>
  </si>
  <si>
    <t>WHISKY TULLIBARDINE ESC SHERRY X 750ML</t>
  </si>
  <si>
    <t>WHISKY</t>
  </si>
  <si>
    <t>TEQUILA</t>
  </si>
  <si>
    <t>VODKA</t>
  </si>
  <si>
    <t>RON</t>
  </si>
  <si>
    <t>LICOR</t>
  </si>
  <si>
    <t>GIN</t>
  </si>
  <si>
    <t>20240115-001</t>
  </si>
  <si>
    <t>20240115-002</t>
  </si>
  <si>
    <t>20240115-003</t>
  </si>
  <si>
    <t>20240115-004</t>
  </si>
  <si>
    <t>20240115-005</t>
  </si>
  <si>
    <t>20240115-006</t>
  </si>
  <si>
    <t>20240115-007</t>
  </si>
  <si>
    <t>20240115-010</t>
  </si>
  <si>
    <t>20240115-011</t>
  </si>
  <si>
    <t>20240115-012</t>
  </si>
  <si>
    <t>20240115-013</t>
  </si>
  <si>
    <t>20240115-014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</si>
</sst>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&quot;$&quot;\ * #,##0.00_-;\-&quot;$&quot;\ * #,##0.00_-;_-&quot;$&quot;\ * &quot;-&quot;??_-;_-@_-"/>
    <numFmt numFmtId="165" formatCode="_-&quot;$&quot;\ * #,##0_-;\-&quot;$&quot;\ * #,##0_-;_-&quot;$&quot;\ * &quot;-&quot;??_-;_-@_-"/>
    <numFmt numFmtId="171" formatCode="&quot;₲&quot;\ #,##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0"/>
      <color theme="0"/>
      <name val="Arial Black"/>
      <family val="2"/>
    </font>
    <font>
      <sz val="10"/>
      <color theme="1"/>
      <name val="Arial"/>
      <family val="2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8">
    <border>
      <left/>
      <right/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9">
    <xf numFmtId="0" fontId="0" fillId="0" borderId="0" xfId="0"/>
    <xf numFmtId="1" fontId="0" fillId="0" borderId="0" xfId="0" applyNumberFormat="1"/>
    <xf numFmtId="14" fontId="0" fillId="0" borderId="0" xfId="0" applyNumberFormat="1"/>
    <xf numFmtId="0" fontId="0" fillId="0" borderId="0" xfId="0" applyAlignment="1">
      <alignment horizontal="center" vertical="center" wrapText="1"/>
    </xf>
    <xf numFmtId="165" fontId="0" fillId="0" borderId="0" xfId="0" applyNumberFormat="1"/>
    <xf numFmtId="0" fontId="0" fillId="2" borderId="0" xfId="0" applyFill="1"/>
    <xf numFmtId="0" fontId="3" fillId="2" borderId="0" xfId="0" applyFont="1" applyFill="1"/>
    <xf numFmtId="0" fontId="2" fillId="2" borderId="0" xfId="0" applyFont="1" applyFill="1"/>
    <xf numFmtId="0" fontId="0" fillId="3" borderId="1" xfId="0" applyFill="1" applyBorder="1"/>
    <xf numFmtId="0" fontId="0" fillId="4" borderId="1" xfId="0" applyFill="1" applyBorder="1"/>
    <xf numFmtId="0" fontId="0" fillId="3" borderId="2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/>
    <xf numFmtId="0" fontId="0" fillId="3" borderId="5" xfId="0" applyFill="1" applyBorder="1"/>
    <xf numFmtId="0" fontId="0" fillId="4" borderId="5" xfId="0" applyFill="1" applyBorder="1"/>
    <xf numFmtId="0" fontId="0" fillId="4" borderId="6" xfId="0" applyFill="1" applyBorder="1"/>
    <xf numFmtId="171" fontId="4" fillId="0" borderId="7" xfId="0" applyNumberFormat="1" applyFont="1" applyBorder="1" applyAlignment="1">
      <alignment horizontal="right" wrapText="1"/>
    </xf>
    <xf numFmtId="171" fontId="0" fillId="0" borderId="0" xfId="1" applyNumberFormat="1" applyFont="1"/>
  </cellXfs>
  <cellStyles count="2">
    <cellStyle name="Moneda" xfId="1" builtinId="4"/>
    <cellStyle name="Normal" xfId="0" builtinId="0"/>
  </cellStyles>
  <dxfs count="12">
    <dxf>
      <numFmt numFmtId="0" formatCode="General"/>
    </dxf>
    <dxf>
      <numFmt numFmtId="171" formatCode="&quot;₲&quot;\ #,##0"/>
    </dxf>
    <dxf>
      <numFmt numFmtId="171" formatCode="&quot;₲&quot;\ #,##0"/>
    </dxf>
    <dxf>
      <numFmt numFmtId="165" formatCode="_-&quot;$&quot;\ * #,##0_-;\-&quot;$&quot;\ * #,##0_-;_-&quot;$&quot;\ * &quot;-&quot;??_-;_-@_-"/>
    </dxf>
    <dxf>
      <numFmt numFmtId="165" formatCode="_-&quot;$&quot;\ * #,##0_-;\-&quot;$&quot;\ * #,##0_-;_-&quot;$&quot;\ * &quot;-&quot;??_-;_-@_-"/>
    </dxf>
    <dxf>
      <numFmt numFmtId="171" formatCode="&quot;₲&quot;\ #,##0"/>
    </dxf>
    <dxf>
      <numFmt numFmtId="171" formatCode="&quot;₲&quot;\ #,##0"/>
    </dxf>
    <dxf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/>
        <top style="thin">
          <color theme="0"/>
        </top>
        <bottom style="thin">
          <color theme="0"/>
        </bottom>
        <vertical/>
        <horizontal/>
      </border>
    </dxf>
    <dxf>
      <numFmt numFmtId="1" formatCode="0"/>
      <fill>
        <patternFill patternType="solid">
          <fgColor theme="4" tint="0.59999389629810485"/>
          <bgColor theme="4" tint="0.59999389629810485"/>
        </patternFill>
      </fill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numFmt numFmtId="1" formatCode="0"/>
    </dxf>
    <dxf>
      <numFmt numFmtId="1" formatCode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hyperlink" Target="#Salidas!A1"/><Relationship Id="rId1" Type="http://schemas.openxmlformats.org/officeDocument/2006/relationships/hyperlink" Target="#Entradas!A1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hyperlink" Target="#Salidas!A1"/><Relationship Id="rId1" Type="http://schemas.openxmlformats.org/officeDocument/2006/relationships/hyperlink" Target="#Productos!A1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hyperlink" Target="#Productos!A1"/><Relationship Id="rId1" Type="http://schemas.openxmlformats.org/officeDocument/2006/relationships/hyperlink" Target="#Entradas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6</xdr:col>
      <xdr:colOff>569768</xdr:colOff>
      <xdr:row>1</xdr:row>
      <xdr:rowOff>28575</xdr:rowOff>
    </xdr:from>
    <xdr:to>
      <xdr:col>8</xdr:col>
      <xdr:colOff>488373</xdr:colOff>
      <xdr:row>2</xdr:row>
      <xdr:rowOff>0</xdr:rowOff>
    </xdr:to>
    <xdr:sp macro="" textlink="">
      <xdr:nvSpPr>
        <xdr:cNvPr id="3" name="Rectángulo redondeado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7943850" y="219075"/>
          <a:ext cx="1247775" cy="371475"/>
        </a:xfrm>
        <a:prstGeom prst="roundRect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400" b="1"/>
            <a:t>Entradas</a:t>
          </a:r>
        </a:p>
      </xdr:txBody>
    </xdr:sp>
    <xdr:clientData/>
  </xdr:twoCellAnchor>
  <xdr:twoCellAnchor editAs="absolute">
    <xdr:from>
      <xdr:col>8</xdr:col>
      <xdr:colOff>716973</xdr:colOff>
      <xdr:row>1</xdr:row>
      <xdr:rowOff>9525</xdr:rowOff>
    </xdr:from>
    <xdr:to>
      <xdr:col>10</xdr:col>
      <xdr:colOff>254578</xdr:colOff>
      <xdr:row>2</xdr:row>
      <xdr:rowOff>0</xdr:rowOff>
    </xdr:to>
    <xdr:sp macro="" textlink="">
      <xdr:nvSpPr>
        <xdr:cNvPr id="6" name="Rectángulo redondeado 5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9420225" y="200025"/>
          <a:ext cx="1247775" cy="371475"/>
        </a:xfrm>
        <a:prstGeom prst="roundRect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400" b="1"/>
            <a:t>Salidas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2</xdr:col>
      <xdr:colOff>1073394</xdr:colOff>
      <xdr:row>0</xdr:row>
      <xdr:rowOff>171450</xdr:rowOff>
    </xdr:from>
    <xdr:to>
      <xdr:col>3</xdr:col>
      <xdr:colOff>1244111</xdr:colOff>
      <xdr:row>1</xdr:row>
      <xdr:rowOff>352425</xdr:rowOff>
    </xdr:to>
    <xdr:sp macro="" textlink="">
      <xdr:nvSpPr>
        <xdr:cNvPr id="2" name="Rectángulo redondeado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3057525" y="171450"/>
          <a:ext cx="1247775" cy="371475"/>
        </a:xfrm>
        <a:prstGeom prst="roundRect">
          <a:avLst/>
        </a:prstGeom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400" b="1"/>
            <a:t>Productos</a:t>
          </a:r>
        </a:p>
      </xdr:txBody>
    </xdr:sp>
    <xdr:clientData/>
  </xdr:twoCellAnchor>
  <xdr:twoCellAnchor editAs="absolute">
    <xdr:from>
      <xdr:col>3</xdr:col>
      <xdr:colOff>1510811</xdr:colOff>
      <xdr:row>1</xdr:row>
      <xdr:rowOff>0</xdr:rowOff>
    </xdr:from>
    <xdr:to>
      <xdr:col>4</xdr:col>
      <xdr:colOff>310662</xdr:colOff>
      <xdr:row>1</xdr:row>
      <xdr:rowOff>370800</xdr:rowOff>
    </xdr:to>
    <xdr:sp macro="" textlink="">
      <xdr:nvSpPr>
        <xdr:cNvPr id="3" name="Rectángulo redondeado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/>
      </xdr:nvSpPr>
      <xdr:spPr>
        <a:xfrm>
          <a:off x="4572000" y="190500"/>
          <a:ext cx="1247775" cy="370800"/>
        </a:xfrm>
        <a:prstGeom prst="roundRect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400" b="1"/>
            <a:t>Salidas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absolute">
    <xdr:from>
      <xdr:col>2</xdr:col>
      <xdr:colOff>876300</xdr:colOff>
      <xdr:row>1</xdr:row>
      <xdr:rowOff>9525</xdr:rowOff>
    </xdr:from>
    <xdr:to>
      <xdr:col>3</xdr:col>
      <xdr:colOff>1036759</xdr:colOff>
      <xdr:row>2</xdr:row>
      <xdr:rowOff>28575</xdr:rowOff>
    </xdr:to>
    <xdr:sp macro="" textlink="">
      <xdr:nvSpPr>
        <xdr:cNvPr id="2" name="Rectángulo redondeado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/>
      </xdr:nvSpPr>
      <xdr:spPr>
        <a:xfrm>
          <a:off x="2857500" y="200025"/>
          <a:ext cx="1247775" cy="371475"/>
        </a:xfrm>
        <a:prstGeom prst="roundRect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400" b="1"/>
            <a:t>Entradas</a:t>
          </a:r>
        </a:p>
      </xdr:txBody>
    </xdr:sp>
    <xdr:clientData/>
  </xdr:twoCellAnchor>
  <xdr:twoCellAnchor editAs="absolute">
    <xdr:from>
      <xdr:col>3</xdr:col>
      <xdr:colOff>1303459</xdr:colOff>
      <xdr:row>1</xdr:row>
      <xdr:rowOff>28575</xdr:rowOff>
    </xdr:from>
    <xdr:to>
      <xdr:col>4</xdr:col>
      <xdr:colOff>408110</xdr:colOff>
      <xdr:row>2</xdr:row>
      <xdr:rowOff>47625</xdr:rowOff>
    </xdr:to>
    <xdr:sp macro="" textlink="">
      <xdr:nvSpPr>
        <xdr:cNvPr id="3" name="Rectángulo redondeado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/>
      </xdr:nvSpPr>
      <xdr:spPr>
        <a:xfrm>
          <a:off x="4371975" y="219075"/>
          <a:ext cx="1247775" cy="371475"/>
        </a:xfrm>
        <a:prstGeom prst="roundRect">
          <a:avLst/>
        </a:prstGeom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400" b="1"/>
            <a:t>Productos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_Productos" displayName="Tabla_Productos" ref="A5:K72" totalsRowCount="1" headerRowDxfId="11">
  <autoFilter ref="A5:K71" xr:uid="{00000000-0009-0000-0100-000001000000}"/>
  <tableColumns count="11">
    <tableColumn id="1" xr3:uid="{00000000-0010-0000-0000-000001000000}" name="Código" totalsRowLabel="Total" dataDxfId="8"/>
    <tableColumn id="2" xr3:uid="{00000000-0010-0000-0000-000002000000}" name="Descripción"/>
    <tableColumn id="3" xr3:uid="{00000000-0010-0000-0000-000003000000}" name="Unidad"/>
    <tableColumn id="4" xr3:uid="{00000000-0010-0000-0000-000004000000}" name="Categoría" dataDxfId="7"/>
    <tableColumn id="5" xr3:uid="{00000000-0010-0000-0000-000005000000}" name="P.Compra" dataDxfId="6" dataCellStyle="Moneda"/>
    <tableColumn id="6" xr3:uid="{00000000-0010-0000-0000-000006000000}" name="P.Venta" dataDxfId="5" dataCellStyle="Moneda">
      <calculatedColumnFormula>+Tabla_Productos[[#This Row],[P.Compra]]*1.4</calculatedColumnFormula>
    </tableColumn>
    <tableColumn id="7" xr3:uid="{00000000-0010-0000-0000-000007000000}" name="Entradas">
      <calculatedColumnFormula>SUMIF(Tabla_Entradas[Código],Tabla_Productos[[#This Row],[Código]],Tabla_Entradas[Cantidad])</calculatedColumnFormula>
    </tableColumn>
    <tableColumn id="8" xr3:uid="{00000000-0010-0000-0000-000008000000}" name="Salidas">
      <calculatedColumnFormula>SUMIF(Tabla_Salidas[Código],Tabla_Productos[[#This Row],[Código]],Tabla_Salidas[Cantidad])</calculatedColumnFormula>
    </tableColumn>
    <tableColumn id="9" xr3:uid="{00000000-0010-0000-0000-000009000000}" name="Existencia">
      <calculatedColumnFormula>Tabla_Productos[[#This Row],[Entradas]]-Tabla_Productos[[#This Row],[Salidas]]</calculatedColumnFormula>
    </tableColumn>
    <tableColumn id="10" xr3:uid="{00000000-0010-0000-0000-00000A000000}" name="Valor Total en Compras" totalsRowFunction="sum" dataDxfId="2" totalsRowDxfId="4" dataCellStyle="Moneda">
      <calculatedColumnFormula>Tabla_Productos[[#This Row],[P.Compra]]*Tabla_Productos[[#This Row],[Existencia]]</calculatedColumnFormula>
    </tableColumn>
    <tableColumn id="11" xr3:uid="{00000000-0010-0000-0000-00000B000000}" name="Valor Total en Ventas" totalsRowFunction="sum" dataDxfId="1" totalsRowDxfId="3" dataCellStyle="Moneda">
      <calculatedColumnFormula>Tabla_Productos[[#This Row],[P.Venta]]*Tabla_Productos[[#This Row],[Existencia]]</calculatedColumnFormula>
    </tableColumn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a_Entradas" displayName="Tabla_Entradas" ref="A5:F12" totalsRowShown="0">
  <autoFilter ref="A5:F12" xr:uid="{00000000-0009-0000-0100-000002000000}"/>
  <tableColumns count="6">
    <tableColumn id="1" xr3:uid="{00000000-0010-0000-0100-000001000000}" name="Fecha"/>
    <tableColumn id="2" xr3:uid="{00000000-0010-0000-0100-000002000000}" name="No Comprobante"/>
    <tableColumn id="3" xr3:uid="{00000000-0010-0000-0100-000003000000}" name="Código" dataDxfId="10"/>
    <tableColumn id="4" xr3:uid="{00000000-0010-0000-0100-000004000000}" name="Descripción">
      <calculatedColumnFormula>VLOOKUP(Tabla_Entradas[[#This Row],[Código]],Tabla_Productos[],2,FALSE)</calculatedColumnFormula>
    </tableColumn>
    <tableColumn id="5" xr3:uid="{00000000-0010-0000-0100-000005000000}" name="Cantidad"/>
    <tableColumn id="6" xr3:uid="{00000000-0010-0000-0100-000006000000}" name="P. Compra" dataDxfId="0">
      <calculatedColumnFormula>+VLOOKUP(Tabla_Entradas[[#This Row],[Código]],Tabla_Productos[[Código]:[P.Compra]],5,0)</calculatedColumnFormula>
    </tableColumn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a_Salidas" displayName="Tabla_Salidas" ref="A5:F10" totalsRowShown="0">
  <autoFilter ref="A5:F10" xr:uid="{00000000-0009-0000-0100-000003000000}"/>
  <tableColumns count="6">
    <tableColumn id="1" xr3:uid="{00000000-0010-0000-0200-000001000000}" name="Fecha"/>
    <tableColumn id="2" xr3:uid="{00000000-0010-0000-0200-000002000000}" name="No Comprobante"/>
    <tableColumn id="3" xr3:uid="{00000000-0010-0000-0200-000003000000}" name="Código" dataDxfId="9"/>
    <tableColumn id="4" xr3:uid="{00000000-0010-0000-0200-000004000000}" name="Descripción">
      <calculatedColumnFormula>VLOOKUP(Tabla_Salidas[[#This Row],[Código]],Tabla_Productos[],2,FALSE)</calculatedColumnFormula>
    </tableColumn>
    <tableColumn id="5" xr3:uid="{00000000-0010-0000-0200-000005000000}" name="Cantidad"/>
    <tableColumn id="6" xr3:uid="{00000000-0010-0000-0200-000006000000}" name="P. Venta">
      <calculatedColumnFormula>+VLOOKUP(Tabla_Salidas[[#This Row],[Código]],Tabla_Productos[[Código]:[P.Venta]],6,0)</calculatedColumnFormula>
    </tableColumn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2"/>
  <sheetViews>
    <sheetView tabSelected="1" topLeftCell="A2" zoomScale="110" zoomScaleNormal="110" workbookViewId="0">
      <selection activeCell="C9" sqref="C9"/>
    </sheetView>
  </sheetViews>
  <sheetFormatPr baseColWidth="10" defaultColWidth="9.109375" defaultRowHeight="14.4" x14ac:dyDescent="0.3"/>
  <cols>
    <col min="1" max="1" width="16.6640625" bestFit="1" customWidth="1"/>
    <col min="2" max="2" width="45.21875" customWidth="1"/>
    <col min="3" max="3" width="9.5546875" customWidth="1"/>
    <col min="4" max="4" width="15" bestFit="1" customWidth="1"/>
    <col min="5" max="5" width="11.6640625" customWidth="1"/>
    <col min="6" max="6" width="12.44140625" customWidth="1"/>
    <col min="7" max="7" width="10.6640625" customWidth="1"/>
    <col min="8" max="8" width="9.33203125" customWidth="1"/>
    <col min="9" max="9" width="12" customWidth="1"/>
    <col min="10" max="10" width="13.33203125" customWidth="1"/>
    <col min="11" max="11" width="14.44140625" customWidth="1"/>
  </cols>
  <sheetData>
    <row r="1" spans="1:11" x14ac:dyDescent="0.3">
      <c r="A1" s="5"/>
      <c r="B1" s="5"/>
      <c r="C1" s="5"/>
      <c r="D1" s="5"/>
      <c r="E1" s="5"/>
      <c r="F1" s="5"/>
      <c r="G1" s="5"/>
      <c r="H1" s="5"/>
      <c r="I1" s="5"/>
      <c r="J1" s="5"/>
      <c r="K1" s="5"/>
    </row>
    <row r="2" spans="1:11" ht="30" x14ac:dyDescent="0.7">
      <c r="A2" s="5"/>
      <c r="B2" s="6" t="s">
        <v>16</v>
      </c>
      <c r="C2" s="5"/>
      <c r="D2" s="5"/>
      <c r="E2" s="5"/>
      <c r="F2" s="5"/>
      <c r="G2" s="5"/>
      <c r="H2" s="5"/>
      <c r="I2" s="5"/>
      <c r="J2" s="5"/>
      <c r="K2" s="5"/>
    </row>
    <row r="3" spans="1:11" x14ac:dyDescent="0.3">
      <c r="A3" s="5"/>
      <c r="B3" s="5"/>
      <c r="C3" s="5"/>
      <c r="D3" s="5"/>
      <c r="E3" s="5"/>
      <c r="F3" s="5"/>
      <c r="G3" s="5"/>
      <c r="H3" s="5"/>
      <c r="I3" s="5"/>
      <c r="J3" s="5"/>
      <c r="K3" s="5"/>
    </row>
    <row r="5" spans="1:11" s="3" customFormat="1" ht="29.4" thickBot="1" x14ac:dyDescent="0.35">
      <c r="A5" s="3" t="s">
        <v>0</v>
      </c>
      <c r="B5" s="3" t="s">
        <v>1</v>
      </c>
      <c r="C5" s="3" t="s">
        <v>2</v>
      </c>
      <c r="D5" s="3" t="s">
        <v>3</v>
      </c>
      <c r="E5" s="3" t="s">
        <v>4</v>
      </c>
      <c r="F5" s="3" t="s">
        <v>5</v>
      </c>
      <c r="G5" s="3" t="s">
        <v>8</v>
      </c>
      <c r="H5" s="3" t="s">
        <v>9</v>
      </c>
      <c r="I5" s="3" t="s">
        <v>10</v>
      </c>
      <c r="J5" s="3" t="s">
        <v>6</v>
      </c>
      <c r="K5" s="3" t="s">
        <v>7</v>
      </c>
    </row>
    <row r="6" spans="1:11" ht="15" thickBot="1" x14ac:dyDescent="0.35">
      <c r="A6" s="8" t="s">
        <v>18</v>
      </c>
      <c r="B6" s="10" t="s">
        <v>73</v>
      </c>
      <c r="C6">
        <v>4</v>
      </c>
      <c r="D6" s="14" t="s">
        <v>138</v>
      </c>
      <c r="E6" s="17">
        <v>180000</v>
      </c>
      <c r="F6" s="18">
        <f>+Tabla_Productos[[#This Row],[P.Compra]]*1.4</f>
        <v>251999.99999999997</v>
      </c>
      <c r="G6">
        <f>SUMIF(Tabla_Entradas[Código],Tabla_Productos[[#This Row],[Código]],Tabla_Entradas[Cantidad])</f>
        <v>0</v>
      </c>
      <c r="H6">
        <f>SUMIF(Tabla_Salidas[Código],Tabla_Productos[[#This Row],[Código]],Tabla_Salidas[Cantidad])</f>
        <v>0</v>
      </c>
      <c r="I6">
        <f>Tabla_Productos[[#This Row],[Entradas]]-Tabla_Productos[[#This Row],[Salidas]]</f>
        <v>0</v>
      </c>
      <c r="J6" s="18">
        <f>Tabla_Productos[[#This Row],[P.Compra]]*Tabla_Productos[[#This Row],[Existencia]]</f>
        <v>0</v>
      </c>
      <c r="K6" s="18">
        <f>Tabla_Productos[[#This Row],[P.Venta]]*Tabla_Productos[[#This Row],[Existencia]]</f>
        <v>0</v>
      </c>
    </row>
    <row r="7" spans="1:11" ht="15" thickBot="1" x14ac:dyDescent="0.35">
      <c r="A7" s="9" t="s">
        <v>19</v>
      </c>
      <c r="B7" s="11" t="s">
        <v>74</v>
      </c>
      <c r="C7">
        <v>12</v>
      </c>
      <c r="D7" s="15" t="s">
        <v>139</v>
      </c>
      <c r="E7" s="17">
        <v>45000</v>
      </c>
      <c r="F7" s="18">
        <f>+Tabla_Productos[[#This Row],[P.Compra]]*1.4</f>
        <v>62999.999999999993</v>
      </c>
      <c r="G7">
        <f>SUMIF(Tabla_Entradas[Código],Tabla_Productos[[#This Row],[Código]],Tabla_Entradas[Cantidad])</f>
        <v>0</v>
      </c>
      <c r="H7">
        <f>SUMIF(Tabla_Salidas[Código],Tabla_Productos[[#This Row],[Código]],Tabla_Salidas[Cantidad])</f>
        <v>0</v>
      </c>
      <c r="I7">
        <f>Tabla_Productos[[#This Row],[Entradas]]-Tabla_Productos[[#This Row],[Salidas]]</f>
        <v>0</v>
      </c>
      <c r="J7" s="18">
        <f>Tabla_Productos[[#This Row],[P.Compra]]*Tabla_Productos[[#This Row],[Existencia]]</f>
        <v>0</v>
      </c>
      <c r="K7" s="18">
        <f>Tabla_Productos[[#This Row],[P.Venta]]*Tabla_Productos[[#This Row],[Existencia]]</f>
        <v>0</v>
      </c>
    </row>
    <row r="8" spans="1:11" ht="15" thickBot="1" x14ac:dyDescent="0.35">
      <c r="A8" s="8" t="s">
        <v>20</v>
      </c>
      <c r="B8" s="10" t="s">
        <v>132</v>
      </c>
      <c r="C8">
        <v>10</v>
      </c>
      <c r="D8" s="14" t="s">
        <v>138</v>
      </c>
      <c r="E8" s="17">
        <v>120000</v>
      </c>
      <c r="F8" s="18">
        <f>+Tabla_Productos[[#This Row],[P.Compra]]*1.4</f>
        <v>168000</v>
      </c>
      <c r="G8">
        <f>SUMIF(Tabla_Entradas[Código],Tabla_Productos[[#This Row],[Código]],Tabla_Entradas[Cantidad])</f>
        <v>12</v>
      </c>
      <c r="H8">
        <f>SUMIF(Tabla_Salidas[Código],Tabla_Productos[[#This Row],[Código]],Tabla_Salidas[Cantidad])</f>
        <v>0</v>
      </c>
      <c r="I8">
        <f>Tabla_Productos[[#This Row],[Entradas]]-Tabla_Productos[[#This Row],[Salidas]]</f>
        <v>12</v>
      </c>
      <c r="J8" s="18">
        <f>Tabla_Productos[[#This Row],[P.Compra]]*Tabla_Productos[[#This Row],[Existencia]]</f>
        <v>1440000</v>
      </c>
      <c r="K8" s="18">
        <f>Tabla_Productos[[#This Row],[P.Venta]]*Tabla_Productos[[#This Row],[Existencia]]</f>
        <v>2016000</v>
      </c>
    </row>
    <row r="9" spans="1:11" ht="15" thickBot="1" x14ac:dyDescent="0.35">
      <c r="A9" s="9" t="s">
        <v>21</v>
      </c>
      <c r="B9" s="11" t="s">
        <v>75</v>
      </c>
      <c r="C9">
        <v>10</v>
      </c>
      <c r="D9" s="15" t="s">
        <v>140</v>
      </c>
      <c r="E9" s="17">
        <v>15000</v>
      </c>
      <c r="F9" s="18">
        <f>+Tabla_Productos[[#This Row],[P.Compra]]*1.4</f>
        <v>21000</v>
      </c>
      <c r="G9">
        <f>SUMIF(Tabla_Entradas[Código],Tabla_Productos[[#This Row],[Código]],Tabla_Entradas[Cantidad])</f>
        <v>0</v>
      </c>
      <c r="H9">
        <f>SUMIF(Tabla_Salidas[Código],Tabla_Productos[[#This Row],[Código]],Tabla_Salidas[Cantidad])</f>
        <v>0</v>
      </c>
      <c r="I9">
        <f>Tabla_Productos[[#This Row],[Entradas]]-Tabla_Productos[[#This Row],[Salidas]]</f>
        <v>0</v>
      </c>
      <c r="J9" s="18">
        <f>Tabla_Productos[[#This Row],[P.Compra]]*Tabla_Productos[[#This Row],[Existencia]]</f>
        <v>0</v>
      </c>
      <c r="K9" s="18">
        <f>Tabla_Productos[[#This Row],[P.Venta]]*Tabla_Productos[[#This Row],[Existencia]]</f>
        <v>0</v>
      </c>
    </row>
    <row r="10" spans="1:11" ht="15" thickBot="1" x14ac:dyDescent="0.35">
      <c r="A10" s="8" t="s">
        <v>22</v>
      </c>
      <c r="B10" s="10" t="s">
        <v>76</v>
      </c>
      <c r="C10">
        <v>10</v>
      </c>
      <c r="D10" s="14" t="s">
        <v>141</v>
      </c>
      <c r="E10" s="17">
        <v>80000</v>
      </c>
      <c r="F10" s="18">
        <f>+Tabla_Productos[[#This Row],[P.Compra]]*1.4</f>
        <v>112000</v>
      </c>
      <c r="G10">
        <f>SUMIF(Tabla_Entradas[Código],Tabla_Productos[[#This Row],[Código]],Tabla_Entradas[Cantidad])</f>
        <v>0</v>
      </c>
      <c r="H10">
        <f>SUMIF(Tabla_Salidas[Código],Tabla_Productos[[#This Row],[Código]],Tabla_Salidas[Cantidad])</f>
        <v>0</v>
      </c>
      <c r="I10">
        <f>Tabla_Productos[[#This Row],[Entradas]]-Tabla_Productos[[#This Row],[Salidas]]</f>
        <v>0</v>
      </c>
      <c r="J10" s="18">
        <f>Tabla_Productos[[#This Row],[P.Compra]]*Tabla_Productos[[#This Row],[Existencia]]</f>
        <v>0</v>
      </c>
      <c r="K10" s="18">
        <f>Tabla_Productos[[#This Row],[P.Venta]]*Tabla_Productos[[#This Row],[Existencia]]</f>
        <v>0</v>
      </c>
    </row>
    <row r="11" spans="1:11" ht="15" thickBot="1" x14ac:dyDescent="0.35">
      <c r="A11" s="9" t="s">
        <v>23</v>
      </c>
      <c r="B11" s="11" t="s">
        <v>77</v>
      </c>
      <c r="C11">
        <v>10</v>
      </c>
      <c r="D11" s="15" t="s">
        <v>138</v>
      </c>
      <c r="E11" s="17">
        <v>130000</v>
      </c>
      <c r="F11" s="18">
        <f>+Tabla_Productos[[#This Row],[P.Compra]]*1.4</f>
        <v>182000</v>
      </c>
      <c r="G11">
        <f>SUMIF(Tabla_Entradas[Código],Tabla_Productos[[#This Row],[Código]],Tabla_Entradas[Cantidad])</f>
        <v>0</v>
      </c>
      <c r="H11">
        <f>SUMIF(Tabla_Salidas[Código],Tabla_Productos[[#This Row],[Código]],Tabla_Salidas[Cantidad])</f>
        <v>0</v>
      </c>
      <c r="I11">
        <f>Tabla_Productos[[#This Row],[Entradas]]-Tabla_Productos[[#This Row],[Salidas]]</f>
        <v>0</v>
      </c>
      <c r="J11" s="18">
        <f>Tabla_Productos[[#This Row],[P.Compra]]*Tabla_Productos[[#This Row],[Existencia]]</f>
        <v>0</v>
      </c>
      <c r="K11" s="18">
        <f>Tabla_Productos[[#This Row],[P.Venta]]*Tabla_Productos[[#This Row],[Existencia]]</f>
        <v>0</v>
      </c>
    </row>
    <row r="12" spans="1:11" ht="15" thickBot="1" x14ac:dyDescent="0.35">
      <c r="A12" s="8" t="s">
        <v>24</v>
      </c>
      <c r="B12" s="10" t="s">
        <v>78</v>
      </c>
      <c r="C12">
        <v>10</v>
      </c>
      <c r="D12" s="14" t="s">
        <v>141</v>
      </c>
      <c r="E12" s="17">
        <v>20000</v>
      </c>
      <c r="F12" s="18">
        <f>+Tabla_Productos[[#This Row],[P.Compra]]*1.4</f>
        <v>28000</v>
      </c>
      <c r="G12">
        <f>SUMIF(Tabla_Entradas[Código],Tabla_Productos[[#This Row],[Código]],Tabla_Entradas[Cantidad])</f>
        <v>0</v>
      </c>
      <c r="H12">
        <f>SUMIF(Tabla_Salidas[Código],Tabla_Productos[[#This Row],[Código]],Tabla_Salidas[Cantidad])</f>
        <v>0</v>
      </c>
      <c r="I12">
        <f>Tabla_Productos[[#This Row],[Entradas]]-Tabla_Productos[[#This Row],[Salidas]]</f>
        <v>0</v>
      </c>
      <c r="J12" s="18">
        <f>Tabla_Productos[[#This Row],[P.Compra]]*Tabla_Productos[[#This Row],[Existencia]]</f>
        <v>0</v>
      </c>
      <c r="K12" s="18">
        <f>Tabla_Productos[[#This Row],[P.Venta]]*Tabla_Productos[[#This Row],[Existencia]]</f>
        <v>0</v>
      </c>
    </row>
    <row r="13" spans="1:11" ht="15" thickBot="1" x14ac:dyDescent="0.35">
      <c r="A13" s="9" t="s">
        <v>25</v>
      </c>
      <c r="B13" s="11" t="s">
        <v>79</v>
      </c>
      <c r="C13">
        <v>10</v>
      </c>
      <c r="D13" s="15" t="s">
        <v>140</v>
      </c>
      <c r="E13" s="17">
        <v>45000</v>
      </c>
      <c r="F13" s="18">
        <f>+Tabla_Productos[[#This Row],[P.Compra]]*1.4</f>
        <v>62999.999999999993</v>
      </c>
      <c r="G13">
        <f>SUMIF(Tabla_Entradas[Código],Tabla_Productos[[#This Row],[Código]],Tabla_Entradas[Cantidad])</f>
        <v>0</v>
      </c>
      <c r="H13">
        <f>SUMIF(Tabla_Salidas[Código],Tabla_Productos[[#This Row],[Código]],Tabla_Salidas[Cantidad])</f>
        <v>0</v>
      </c>
      <c r="I13">
        <f>Tabla_Productos[[#This Row],[Entradas]]-Tabla_Productos[[#This Row],[Salidas]]</f>
        <v>0</v>
      </c>
      <c r="J13" s="18">
        <f>Tabla_Productos[[#This Row],[P.Compra]]*Tabla_Productos[[#This Row],[Existencia]]</f>
        <v>0</v>
      </c>
      <c r="K13" s="18">
        <f>Tabla_Productos[[#This Row],[P.Venta]]*Tabla_Productos[[#This Row],[Existencia]]</f>
        <v>0</v>
      </c>
    </row>
    <row r="14" spans="1:11" ht="15" thickBot="1" x14ac:dyDescent="0.35">
      <c r="A14" s="8" t="s">
        <v>26</v>
      </c>
      <c r="B14" s="10" t="s">
        <v>80</v>
      </c>
      <c r="C14">
        <v>10</v>
      </c>
      <c r="D14" s="14" t="s">
        <v>142</v>
      </c>
      <c r="E14" s="17">
        <v>680000</v>
      </c>
      <c r="F14" s="18">
        <f>+Tabla_Productos[[#This Row],[P.Compra]]*1.4</f>
        <v>951999.99999999988</v>
      </c>
      <c r="G14">
        <f>SUMIF(Tabla_Entradas[Código],Tabla_Productos[[#This Row],[Código]],Tabla_Entradas[Cantidad])</f>
        <v>8</v>
      </c>
      <c r="H14">
        <f>SUMIF(Tabla_Salidas[Código],Tabla_Productos[[#This Row],[Código]],Tabla_Salidas[Cantidad])</f>
        <v>0</v>
      </c>
      <c r="I14">
        <f>Tabla_Productos[[#This Row],[Entradas]]-Tabla_Productos[[#This Row],[Salidas]]</f>
        <v>8</v>
      </c>
      <c r="J14" s="18">
        <f>Tabla_Productos[[#This Row],[P.Compra]]*Tabla_Productos[[#This Row],[Existencia]]</f>
        <v>5440000</v>
      </c>
      <c r="K14" s="18">
        <f>Tabla_Productos[[#This Row],[P.Venta]]*Tabla_Productos[[#This Row],[Existencia]]</f>
        <v>7615999.9999999991</v>
      </c>
    </row>
    <row r="15" spans="1:11" ht="15" thickBot="1" x14ac:dyDescent="0.35">
      <c r="A15" s="9" t="s">
        <v>27</v>
      </c>
      <c r="B15" s="11" t="s">
        <v>81</v>
      </c>
      <c r="C15">
        <v>10</v>
      </c>
      <c r="D15" s="15" t="s">
        <v>142</v>
      </c>
      <c r="E15" s="17">
        <v>950000</v>
      </c>
      <c r="F15" s="18">
        <f>+Tabla_Productos[[#This Row],[P.Compra]]*1.4</f>
        <v>1330000</v>
      </c>
      <c r="G15">
        <f>SUMIF(Tabla_Entradas[Código],Tabla_Productos[[#This Row],[Código]],Tabla_Entradas[Cantidad])</f>
        <v>0</v>
      </c>
      <c r="H15">
        <f>SUMIF(Tabla_Salidas[Código],Tabla_Productos[[#This Row],[Código]],Tabla_Salidas[Cantidad])</f>
        <v>0</v>
      </c>
      <c r="I15">
        <f>Tabla_Productos[[#This Row],[Entradas]]-Tabla_Productos[[#This Row],[Salidas]]</f>
        <v>0</v>
      </c>
      <c r="J15" s="18">
        <f>Tabla_Productos[[#This Row],[P.Compra]]*Tabla_Productos[[#This Row],[Existencia]]</f>
        <v>0</v>
      </c>
      <c r="K15" s="18">
        <f>Tabla_Productos[[#This Row],[P.Venta]]*Tabla_Productos[[#This Row],[Existencia]]</f>
        <v>0</v>
      </c>
    </row>
    <row r="16" spans="1:11" ht="15" thickBot="1" x14ac:dyDescent="0.35">
      <c r="A16" s="8" t="s">
        <v>28</v>
      </c>
      <c r="B16" s="10" t="s">
        <v>82</v>
      </c>
      <c r="C16">
        <v>10</v>
      </c>
      <c r="D16" s="14" t="s">
        <v>138</v>
      </c>
      <c r="E16" s="17">
        <v>50000</v>
      </c>
      <c r="F16" s="18">
        <f>+Tabla_Productos[[#This Row],[P.Compra]]*1.4</f>
        <v>70000</v>
      </c>
      <c r="G16">
        <f>SUMIF(Tabla_Entradas[Código],Tabla_Productos[[#This Row],[Código]],Tabla_Entradas[Cantidad])</f>
        <v>10</v>
      </c>
      <c r="H16">
        <f>SUMIF(Tabla_Salidas[Código],Tabla_Productos[[#This Row],[Código]],Tabla_Salidas[Cantidad])</f>
        <v>0</v>
      </c>
      <c r="I16">
        <f>Tabla_Productos[[#This Row],[Entradas]]-Tabla_Productos[[#This Row],[Salidas]]</f>
        <v>10</v>
      </c>
      <c r="J16" s="18">
        <f>Tabla_Productos[[#This Row],[P.Compra]]*Tabla_Productos[[#This Row],[Existencia]]</f>
        <v>500000</v>
      </c>
      <c r="K16" s="18">
        <f>Tabla_Productos[[#This Row],[P.Venta]]*Tabla_Productos[[#This Row],[Existencia]]</f>
        <v>700000</v>
      </c>
    </row>
    <row r="17" spans="1:11" ht="15" thickBot="1" x14ac:dyDescent="0.35">
      <c r="A17" s="9" t="s">
        <v>29</v>
      </c>
      <c r="B17" s="11" t="s">
        <v>83</v>
      </c>
      <c r="C17">
        <v>10</v>
      </c>
      <c r="D17" s="15" t="s">
        <v>143</v>
      </c>
      <c r="E17" s="17">
        <v>120000</v>
      </c>
      <c r="F17" s="18">
        <f>+Tabla_Productos[[#This Row],[P.Compra]]*1.4</f>
        <v>168000</v>
      </c>
      <c r="G17">
        <f>SUMIF(Tabla_Entradas[Código],Tabla_Productos[[#This Row],[Código]],Tabla_Entradas[Cantidad])</f>
        <v>0</v>
      </c>
      <c r="H17">
        <f>SUMIF(Tabla_Salidas[Código],Tabla_Productos[[#This Row],[Código]],Tabla_Salidas[Cantidad])</f>
        <v>0</v>
      </c>
      <c r="I17">
        <f>Tabla_Productos[[#This Row],[Entradas]]-Tabla_Productos[[#This Row],[Salidas]]</f>
        <v>0</v>
      </c>
      <c r="J17" s="18">
        <f>Tabla_Productos[[#This Row],[P.Compra]]*Tabla_Productos[[#This Row],[Existencia]]</f>
        <v>0</v>
      </c>
      <c r="K17" s="18">
        <f>Tabla_Productos[[#This Row],[P.Venta]]*Tabla_Productos[[#This Row],[Existencia]]</f>
        <v>0</v>
      </c>
    </row>
    <row r="18" spans="1:11" ht="15" thickBot="1" x14ac:dyDescent="0.35">
      <c r="A18" s="8" t="s">
        <v>30</v>
      </c>
      <c r="B18" s="10" t="s">
        <v>84</v>
      </c>
      <c r="C18">
        <v>10</v>
      </c>
      <c r="D18" s="14" t="s">
        <v>139</v>
      </c>
      <c r="E18" s="17">
        <v>450000</v>
      </c>
      <c r="F18" s="18">
        <f>+Tabla_Productos[[#This Row],[P.Compra]]*1.4</f>
        <v>630000</v>
      </c>
      <c r="G18">
        <f>SUMIF(Tabla_Entradas[Código],Tabla_Productos[[#This Row],[Código]],Tabla_Entradas[Cantidad])</f>
        <v>0</v>
      </c>
      <c r="H18">
        <f>SUMIF(Tabla_Salidas[Código],Tabla_Productos[[#This Row],[Código]],Tabla_Salidas[Cantidad])</f>
        <v>0</v>
      </c>
      <c r="I18">
        <f>Tabla_Productos[[#This Row],[Entradas]]-Tabla_Productos[[#This Row],[Salidas]]</f>
        <v>0</v>
      </c>
      <c r="J18" s="18">
        <f>Tabla_Productos[[#This Row],[P.Compra]]*Tabla_Productos[[#This Row],[Existencia]]</f>
        <v>0</v>
      </c>
      <c r="K18" s="18">
        <f>Tabla_Productos[[#This Row],[P.Venta]]*Tabla_Productos[[#This Row],[Existencia]]</f>
        <v>0</v>
      </c>
    </row>
    <row r="19" spans="1:11" ht="15" thickBot="1" x14ac:dyDescent="0.35">
      <c r="A19" s="8" t="s">
        <v>31</v>
      </c>
      <c r="B19" s="10" t="s">
        <v>85</v>
      </c>
      <c r="C19">
        <v>10</v>
      </c>
      <c r="D19" s="14" t="s">
        <v>138</v>
      </c>
      <c r="E19" s="17">
        <v>140000</v>
      </c>
      <c r="F19" s="18">
        <f>+Tabla_Productos[[#This Row],[P.Compra]]*1.4</f>
        <v>196000</v>
      </c>
      <c r="G19">
        <f>SUMIF(Tabla_Entradas[Código],Tabla_Productos[[#This Row],[Código]],Tabla_Entradas[Cantidad])</f>
        <v>0</v>
      </c>
      <c r="H19">
        <f>SUMIF(Tabla_Salidas[Código],Tabla_Productos[[#This Row],[Código]],Tabla_Salidas[Cantidad])</f>
        <v>0</v>
      </c>
      <c r="I19">
        <f>Tabla_Productos[[#This Row],[Entradas]]-Tabla_Productos[[#This Row],[Salidas]]</f>
        <v>0</v>
      </c>
      <c r="J19" s="18">
        <f>Tabla_Productos[[#This Row],[P.Compra]]*Tabla_Productos[[#This Row],[Existencia]]</f>
        <v>0</v>
      </c>
      <c r="K19" s="18">
        <f>Tabla_Productos[[#This Row],[P.Venta]]*Tabla_Productos[[#This Row],[Existencia]]</f>
        <v>0</v>
      </c>
    </row>
    <row r="20" spans="1:11" ht="15" thickBot="1" x14ac:dyDescent="0.35">
      <c r="A20" s="9" t="s">
        <v>32</v>
      </c>
      <c r="B20" s="11" t="s">
        <v>86</v>
      </c>
      <c r="C20">
        <v>10</v>
      </c>
      <c r="D20" s="15" t="s">
        <v>142</v>
      </c>
      <c r="E20" s="17">
        <v>280000</v>
      </c>
      <c r="F20" s="18">
        <f>+Tabla_Productos[[#This Row],[P.Compra]]*1.4</f>
        <v>392000</v>
      </c>
      <c r="G20">
        <f>SUMIF(Tabla_Entradas[Código],Tabla_Productos[[#This Row],[Código]],Tabla_Entradas[Cantidad])</f>
        <v>0</v>
      </c>
      <c r="H20">
        <f>SUMIF(Tabla_Salidas[Código],Tabla_Productos[[#This Row],[Código]],Tabla_Salidas[Cantidad])</f>
        <v>0</v>
      </c>
      <c r="I20">
        <f>Tabla_Productos[[#This Row],[Entradas]]-Tabla_Productos[[#This Row],[Salidas]]</f>
        <v>0</v>
      </c>
      <c r="J20" s="18">
        <f>Tabla_Productos[[#This Row],[P.Compra]]*Tabla_Productos[[#This Row],[Existencia]]</f>
        <v>0</v>
      </c>
      <c r="K20" s="18">
        <f>Tabla_Productos[[#This Row],[P.Venta]]*Tabla_Productos[[#This Row],[Existencia]]</f>
        <v>0</v>
      </c>
    </row>
    <row r="21" spans="1:11" ht="15" thickBot="1" x14ac:dyDescent="0.35">
      <c r="A21" s="8" t="s">
        <v>33</v>
      </c>
      <c r="B21" s="10" t="s">
        <v>87</v>
      </c>
      <c r="C21">
        <v>10</v>
      </c>
      <c r="D21" s="14" t="s">
        <v>140</v>
      </c>
      <c r="E21" s="17">
        <v>90000</v>
      </c>
      <c r="F21" s="18">
        <f>+Tabla_Productos[[#This Row],[P.Compra]]*1.4</f>
        <v>125999.99999999999</v>
      </c>
      <c r="G21">
        <f>SUMIF(Tabla_Entradas[Código],Tabla_Productos[[#This Row],[Código]],Tabla_Entradas[Cantidad])</f>
        <v>9</v>
      </c>
      <c r="H21">
        <f>SUMIF(Tabla_Salidas[Código],Tabla_Productos[[#This Row],[Código]],Tabla_Salidas[Cantidad])</f>
        <v>0</v>
      </c>
      <c r="I21">
        <f>Tabla_Productos[[#This Row],[Entradas]]-Tabla_Productos[[#This Row],[Salidas]]</f>
        <v>9</v>
      </c>
      <c r="J21" s="18">
        <f>Tabla_Productos[[#This Row],[P.Compra]]*Tabla_Productos[[#This Row],[Existencia]]</f>
        <v>810000</v>
      </c>
      <c r="K21" s="18">
        <f>Tabla_Productos[[#This Row],[P.Venta]]*Tabla_Productos[[#This Row],[Existencia]]</f>
        <v>1133999.9999999998</v>
      </c>
    </row>
    <row r="22" spans="1:11" ht="15" thickBot="1" x14ac:dyDescent="0.35">
      <c r="A22" s="9" t="s">
        <v>34</v>
      </c>
      <c r="B22" s="11" t="s">
        <v>88</v>
      </c>
      <c r="C22">
        <v>10</v>
      </c>
      <c r="D22" s="15" t="s">
        <v>138</v>
      </c>
      <c r="E22" s="17">
        <v>11000</v>
      </c>
      <c r="F22" s="18">
        <f>+Tabla_Productos[[#This Row],[P.Compra]]*1.4</f>
        <v>15399.999999999998</v>
      </c>
      <c r="G22">
        <f>SUMIF(Tabla_Entradas[Código],Tabla_Productos[[#This Row],[Código]],Tabla_Entradas[Cantidad])</f>
        <v>10</v>
      </c>
      <c r="H22">
        <f>SUMIF(Tabla_Salidas[Código],Tabla_Productos[[#This Row],[Código]],Tabla_Salidas[Cantidad])</f>
        <v>0</v>
      </c>
      <c r="I22">
        <f>Tabla_Productos[[#This Row],[Entradas]]-Tabla_Productos[[#This Row],[Salidas]]</f>
        <v>10</v>
      </c>
      <c r="J22" s="18">
        <f>Tabla_Productos[[#This Row],[P.Compra]]*Tabla_Productos[[#This Row],[Existencia]]</f>
        <v>110000</v>
      </c>
      <c r="K22" s="18">
        <f>Tabla_Productos[[#This Row],[P.Venta]]*Tabla_Productos[[#This Row],[Existencia]]</f>
        <v>153999.99999999997</v>
      </c>
    </row>
    <row r="23" spans="1:11" ht="15" thickBot="1" x14ac:dyDescent="0.35">
      <c r="A23" s="8" t="s">
        <v>35</v>
      </c>
      <c r="B23" s="10" t="s">
        <v>89</v>
      </c>
      <c r="C23">
        <v>10</v>
      </c>
      <c r="D23" s="14" t="s">
        <v>140</v>
      </c>
      <c r="E23" s="17">
        <v>150000</v>
      </c>
      <c r="F23" s="18">
        <f>+Tabla_Productos[[#This Row],[P.Compra]]*1.4</f>
        <v>210000</v>
      </c>
      <c r="G23">
        <f>SUMIF(Tabla_Entradas[Código],Tabla_Productos[[#This Row],[Código]],Tabla_Entradas[Cantidad])</f>
        <v>0</v>
      </c>
      <c r="H23">
        <f>SUMIF(Tabla_Salidas[Código],Tabla_Productos[[#This Row],[Código]],Tabla_Salidas[Cantidad])</f>
        <v>0</v>
      </c>
      <c r="I23">
        <f>Tabla_Productos[[#This Row],[Entradas]]-Tabla_Productos[[#This Row],[Salidas]]</f>
        <v>0</v>
      </c>
      <c r="J23" s="18">
        <f>Tabla_Productos[[#This Row],[P.Compra]]*Tabla_Productos[[#This Row],[Existencia]]</f>
        <v>0</v>
      </c>
      <c r="K23" s="18">
        <f>Tabla_Productos[[#This Row],[P.Venta]]*Tabla_Productos[[#This Row],[Existencia]]</f>
        <v>0</v>
      </c>
    </row>
    <row r="24" spans="1:11" ht="15" thickBot="1" x14ac:dyDescent="0.35">
      <c r="A24" s="9" t="s">
        <v>36</v>
      </c>
      <c r="B24" s="11" t="s">
        <v>133</v>
      </c>
      <c r="C24">
        <v>2</v>
      </c>
      <c r="D24" s="15" t="s">
        <v>138</v>
      </c>
      <c r="E24" s="17">
        <v>85000</v>
      </c>
      <c r="F24" s="18">
        <f>+Tabla_Productos[[#This Row],[P.Compra]]*1.4</f>
        <v>118999.99999999999</v>
      </c>
      <c r="G24">
        <f>SUMIF(Tabla_Entradas[Código],Tabla_Productos[[#This Row],[Código]],Tabla_Entradas[Cantidad])</f>
        <v>0</v>
      </c>
      <c r="H24">
        <f>SUMIF(Tabla_Salidas[Código],Tabla_Productos[[#This Row],[Código]],Tabla_Salidas[Cantidad])</f>
        <v>0</v>
      </c>
      <c r="I24">
        <f>Tabla_Productos[[#This Row],[Entradas]]-Tabla_Productos[[#This Row],[Salidas]]</f>
        <v>0</v>
      </c>
      <c r="J24" s="18">
        <f>Tabla_Productos[[#This Row],[P.Compra]]*Tabla_Productos[[#This Row],[Existencia]]</f>
        <v>0</v>
      </c>
      <c r="K24" s="18">
        <f>Tabla_Productos[[#This Row],[P.Venta]]*Tabla_Productos[[#This Row],[Existencia]]</f>
        <v>0</v>
      </c>
    </row>
    <row r="25" spans="1:11" ht="15" thickBot="1" x14ac:dyDescent="0.35">
      <c r="A25" s="8" t="s">
        <v>37</v>
      </c>
      <c r="B25" s="10" t="s">
        <v>90</v>
      </c>
      <c r="C25">
        <v>10</v>
      </c>
      <c r="D25" s="14" t="s">
        <v>140</v>
      </c>
      <c r="E25" s="17">
        <v>180000</v>
      </c>
      <c r="F25" s="18">
        <f>+Tabla_Productos[[#This Row],[P.Compra]]*1.4</f>
        <v>251999.99999999997</v>
      </c>
      <c r="G25">
        <f>SUMIF(Tabla_Entradas[Código],Tabla_Productos[[#This Row],[Código]],Tabla_Entradas[Cantidad])</f>
        <v>0</v>
      </c>
      <c r="H25">
        <f>SUMIF(Tabla_Salidas[Código],Tabla_Productos[[#This Row],[Código]],Tabla_Salidas[Cantidad])</f>
        <v>0</v>
      </c>
      <c r="I25">
        <f>Tabla_Productos[[#This Row],[Entradas]]-Tabla_Productos[[#This Row],[Salidas]]</f>
        <v>0</v>
      </c>
      <c r="J25" s="18">
        <f>Tabla_Productos[[#This Row],[P.Compra]]*Tabla_Productos[[#This Row],[Existencia]]</f>
        <v>0</v>
      </c>
      <c r="K25" s="18">
        <f>Tabla_Productos[[#This Row],[P.Venta]]*Tabla_Productos[[#This Row],[Existencia]]</f>
        <v>0</v>
      </c>
    </row>
    <row r="26" spans="1:11" ht="15" thickBot="1" x14ac:dyDescent="0.35">
      <c r="A26" s="9" t="s">
        <v>38</v>
      </c>
      <c r="B26" s="11" t="s">
        <v>91</v>
      </c>
      <c r="C26">
        <v>10</v>
      </c>
      <c r="D26" s="15" t="s">
        <v>140</v>
      </c>
      <c r="E26" s="17">
        <v>125000</v>
      </c>
      <c r="F26" s="18">
        <f>+Tabla_Productos[[#This Row],[P.Compra]]*1.4</f>
        <v>175000</v>
      </c>
      <c r="G26">
        <f>SUMIF(Tabla_Entradas[Código],Tabla_Productos[[#This Row],[Código]],Tabla_Entradas[Cantidad])</f>
        <v>3</v>
      </c>
      <c r="H26">
        <f>SUMIF(Tabla_Salidas[Código],Tabla_Productos[[#This Row],[Código]],Tabla_Salidas[Cantidad])</f>
        <v>0</v>
      </c>
      <c r="I26">
        <f>Tabla_Productos[[#This Row],[Entradas]]-Tabla_Productos[[#This Row],[Salidas]]</f>
        <v>3</v>
      </c>
      <c r="J26" s="18">
        <f>Tabla_Productos[[#This Row],[P.Compra]]*Tabla_Productos[[#This Row],[Existencia]]</f>
        <v>375000</v>
      </c>
      <c r="K26" s="18">
        <f>Tabla_Productos[[#This Row],[P.Venta]]*Tabla_Productos[[#This Row],[Existencia]]</f>
        <v>525000</v>
      </c>
    </row>
    <row r="27" spans="1:11" ht="15" thickBot="1" x14ac:dyDescent="0.35">
      <c r="A27" s="8" t="s">
        <v>39</v>
      </c>
      <c r="B27" s="10" t="s">
        <v>92</v>
      </c>
      <c r="C27">
        <v>10</v>
      </c>
      <c r="D27" s="14" t="s">
        <v>140</v>
      </c>
      <c r="E27" s="17">
        <v>25000</v>
      </c>
      <c r="F27" s="18">
        <f>+Tabla_Productos[[#This Row],[P.Compra]]*1.4</f>
        <v>35000</v>
      </c>
      <c r="G27">
        <f>SUMIF(Tabla_Entradas[Código],Tabla_Productos[[#This Row],[Código]],Tabla_Entradas[Cantidad])</f>
        <v>0</v>
      </c>
      <c r="H27">
        <f>SUMIF(Tabla_Salidas[Código],Tabla_Productos[[#This Row],[Código]],Tabla_Salidas[Cantidad])</f>
        <v>0</v>
      </c>
      <c r="I27">
        <f>Tabla_Productos[[#This Row],[Entradas]]-Tabla_Productos[[#This Row],[Salidas]]</f>
        <v>0</v>
      </c>
      <c r="J27" s="18">
        <f>Tabla_Productos[[#This Row],[P.Compra]]*Tabla_Productos[[#This Row],[Existencia]]</f>
        <v>0</v>
      </c>
      <c r="K27" s="18">
        <f>Tabla_Productos[[#This Row],[P.Venta]]*Tabla_Productos[[#This Row],[Existencia]]</f>
        <v>0</v>
      </c>
    </row>
    <row r="28" spans="1:11" ht="15" thickBot="1" x14ac:dyDescent="0.35">
      <c r="A28" s="9" t="s">
        <v>40</v>
      </c>
      <c r="B28" s="11" t="s">
        <v>93</v>
      </c>
      <c r="C28">
        <v>10</v>
      </c>
      <c r="D28" s="15" t="s">
        <v>140</v>
      </c>
      <c r="E28" s="17">
        <v>160000</v>
      </c>
      <c r="F28" s="18">
        <f>+Tabla_Productos[[#This Row],[P.Compra]]*1.4</f>
        <v>224000</v>
      </c>
      <c r="G28">
        <f>SUMIF(Tabla_Entradas[Código],Tabla_Productos[[#This Row],[Código]],Tabla_Entradas[Cantidad])</f>
        <v>0</v>
      </c>
      <c r="H28">
        <f>SUMIF(Tabla_Salidas[Código],Tabla_Productos[[#This Row],[Código]],Tabla_Salidas[Cantidad])</f>
        <v>0</v>
      </c>
      <c r="I28">
        <f>Tabla_Productos[[#This Row],[Entradas]]-Tabla_Productos[[#This Row],[Salidas]]</f>
        <v>0</v>
      </c>
      <c r="J28" s="18">
        <f>Tabla_Productos[[#This Row],[P.Compra]]*Tabla_Productos[[#This Row],[Existencia]]</f>
        <v>0</v>
      </c>
      <c r="K28" s="18">
        <f>Tabla_Productos[[#This Row],[P.Venta]]*Tabla_Productos[[#This Row],[Existencia]]</f>
        <v>0</v>
      </c>
    </row>
    <row r="29" spans="1:11" ht="15" thickBot="1" x14ac:dyDescent="0.35">
      <c r="A29" s="9" t="s">
        <v>41</v>
      </c>
      <c r="B29" s="11" t="s">
        <v>94</v>
      </c>
      <c r="C29">
        <v>10</v>
      </c>
      <c r="D29" s="15" t="s">
        <v>140</v>
      </c>
      <c r="E29" s="17">
        <v>380000</v>
      </c>
      <c r="F29" s="18">
        <f>+Tabla_Productos[[#This Row],[P.Compra]]*1.4</f>
        <v>532000</v>
      </c>
      <c r="G29">
        <f>SUMIF(Tabla_Entradas[Código],Tabla_Productos[[#This Row],[Código]],Tabla_Entradas[Cantidad])</f>
        <v>0</v>
      </c>
      <c r="H29">
        <f>SUMIF(Tabla_Salidas[Código],Tabla_Productos[[#This Row],[Código]],Tabla_Salidas[Cantidad])</f>
        <v>0</v>
      </c>
      <c r="I29">
        <f>Tabla_Productos[[#This Row],[Entradas]]-Tabla_Productos[[#This Row],[Salidas]]</f>
        <v>0</v>
      </c>
      <c r="J29" s="18">
        <f>Tabla_Productos[[#This Row],[P.Compra]]*Tabla_Productos[[#This Row],[Existencia]]</f>
        <v>0</v>
      </c>
      <c r="K29" s="18">
        <f>Tabla_Productos[[#This Row],[P.Venta]]*Tabla_Productos[[#This Row],[Existencia]]</f>
        <v>0</v>
      </c>
    </row>
    <row r="30" spans="1:11" ht="15" thickBot="1" x14ac:dyDescent="0.35">
      <c r="A30" s="8" t="s">
        <v>42</v>
      </c>
      <c r="B30" s="10" t="s">
        <v>95</v>
      </c>
      <c r="C30">
        <v>10</v>
      </c>
      <c r="D30" s="14" t="s">
        <v>138</v>
      </c>
      <c r="E30" s="17">
        <v>220000</v>
      </c>
      <c r="F30" s="18">
        <f>+Tabla_Productos[[#This Row],[P.Compra]]*1.4</f>
        <v>308000</v>
      </c>
      <c r="G30">
        <f>SUMIF(Tabla_Entradas[Código],Tabla_Productos[[#This Row],[Código]],Tabla_Entradas[Cantidad])</f>
        <v>0</v>
      </c>
      <c r="H30">
        <f>SUMIF(Tabla_Salidas[Código],Tabla_Productos[[#This Row],[Código]],Tabla_Salidas[Cantidad])</f>
        <v>3</v>
      </c>
      <c r="I30">
        <f>Tabla_Productos[[#This Row],[Entradas]]-Tabla_Productos[[#This Row],[Salidas]]</f>
        <v>-3</v>
      </c>
      <c r="J30" s="18">
        <f>Tabla_Productos[[#This Row],[P.Compra]]*Tabla_Productos[[#This Row],[Existencia]]</f>
        <v>-660000</v>
      </c>
      <c r="K30" s="18">
        <f>Tabla_Productos[[#This Row],[P.Venta]]*Tabla_Productos[[#This Row],[Existencia]]</f>
        <v>-924000</v>
      </c>
    </row>
    <row r="31" spans="1:11" ht="15" thickBot="1" x14ac:dyDescent="0.35">
      <c r="A31" s="9" t="s">
        <v>43</v>
      </c>
      <c r="B31" s="11" t="s">
        <v>96</v>
      </c>
      <c r="C31">
        <v>10</v>
      </c>
      <c r="D31" s="15" t="s">
        <v>138</v>
      </c>
      <c r="E31" s="17">
        <v>170000</v>
      </c>
      <c r="F31" s="18">
        <f>+Tabla_Productos[[#This Row],[P.Compra]]*1.4</f>
        <v>237999.99999999997</v>
      </c>
      <c r="G31">
        <f>SUMIF(Tabla_Entradas[Código],Tabla_Productos[[#This Row],[Código]],Tabla_Entradas[Cantidad])</f>
        <v>0</v>
      </c>
      <c r="H31">
        <f>SUMIF(Tabla_Salidas[Código],Tabla_Productos[[#This Row],[Código]],Tabla_Salidas[Cantidad])</f>
        <v>0</v>
      </c>
      <c r="I31">
        <f>Tabla_Productos[[#This Row],[Entradas]]-Tabla_Productos[[#This Row],[Salidas]]</f>
        <v>0</v>
      </c>
      <c r="J31" s="18">
        <f>Tabla_Productos[[#This Row],[P.Compra]]*Tabla_Productos[[#This Row],[Existencia]]</f>
        <v>0</v>
      </c>
      <c r="K31" s="18">
        <f>Tabla_Productos[[#This Row],[P.Venta]]*Tabla_Productos[[#This Row],[Existencia]]</f>
        <v>0</v>
      </c>
    </row>
    <row r="32" spans="1:11" ht="15" thickBot="1" x14ac:dyDescent="0.35">
      <c r="A32" s="8" t="s">
        <v>44</v>
      </c>
      <c r="B32" s="10" t="s">
        <v>97</v>
      </c>
      <c r="C32">
        <v>10</v>
      </c>
      <c r="D32" s="14" t="s">
        <v>138</v>
      </c>
      <c r="E32" s="17">
        <v>80000</v>
      </c>
      <c r="F32" s="18">
        <f>+Tabla_Productos[[#This Row],[P.Compra]]*1.4</f>
        <v>112000</v>
      </c>
      <c r="G32">
        <f>SUMIF(Tabla_Entradas[Código],Tabla_Productos[[#This Row],[Código]],Tabla_Entradas[Cantidad])</f>
        <v>0</v>
      </c>
      <c r="H32">
        <f>SUMIF(Tabla_Salidas[Código],Tabla_Productos[[#This Row],[Código]],Tabla_Salidas[Cantidad])</f>
        <v>0</v>
      </c>
      <c r="I32">
        <f>Tabla_Productos[[#This Row],[Entradas]]-Tabla_Productos[[#This Row],[Salidas]]</f>
        <v>0</v>
      </c>
      <c r="J32" s="18">
        <f>Tabla_Productos[[#This Row],[P.Compra]]*Tabla_Productos[[#This Row],[Existencia]]</f>
        <v>0</v>
      </c>
      <c r="K32" s="18">
        <f>Tabla_Productos[[#This Row],[P.Venta]]*Tabla_Productos[[#This Row],[Existencia]]</f>
        <v>0</v>
      </c>
    </row>
    <row r="33" spans="1:11" ht="15" thickBot="1" x14ac:dyDescent="0.35">
      <c r="A33" s="9" t="s">
        <v>45</v>
      </c>
      <c r="B33" s="11" t="s">
        <v>98</v>
      </c>
      <c r="C33">
        <v>10</v>
      </c>
      <c r="D33" s="15" t="s">
        <v>138</v>
      </c>
      <c r="E33" s="17">
        <v>80000</v>
      </c>
      <c r="F33" s="18">
        <f>+Tabla_Productos[[#This Row],[P.Compra]]*1.4</f>
        <v>112000</v>
      </c>
      <c r="G33">
        <f>SUMIF(Tabla_Entradas[Código],Tabla_Productos[[#This Row],[Código]],Tabla_Entradas[Cantidad])</f>
        <v>0</v>
      </c>
      <c r="H33">
        <f>SUMIF(Tabla_Salidas[Código],Tabla_Productos[[#This Row],[Código]],Tabla_Salidas[Cantidad])</f>
        <v>8</v>
      </c>
      <c r="I33">
        <f>Tabla_Productos[[#This Row],[Entradas]]-Tabla_Productos[[#This Row],[Salidas]]</f>
        <v>-8</v>
      </c>
      <c r="J33" s="18">
        <f>Tabla_Productos[[#This Row],[P.Compra]]*Tabla_Productos[[#This Row],[Existencia]]</f>
        <v>-640000</v>
      </c>
      <c r="K33" s="18">
        <f>Tabla_Productos[[#This Row],[P.Venta]]*Tabla_Productos[[#This Row],[Existencia]]</f>
        <v>-896000</v>
      </c>
    </row>
    <row r="34" spans="1:11" ht="15" thickBot="1" x14ac:dyDescent="0.35">
      <c r="A34" s="8" t="s">
        <v>46</v>
      </c>
      <c r="B34" s="10" t="s">
        <v>99</v>
      </c>
      <c r="C34">
        <v>10</v>
      </c>
      <c r="D34" s="14" t="s">
        <v>142</v>
      </c>
      <c r="E34" s="17">
        <v>25000</v>
      </c>
      <c r="F34" s="18">
        <f>+Tabla_Productos[[#This Row],[P.Compra]]*1.4</f>
        <v>35000</v>
      </c>
      <c r="G34">
        <f>SUMIF(Tabla_Entradas[Código],Tabla_Productos[[#This Row],[Código]],Tabla_Entradas[Cantidad])</f>
        <v>0</v>
      </c>
      <c r="H34">
        <f>SUMIF(Tabla_Salidas[Código],Tabla_Productos[[#This Row],[Código]],Tabla_Salidas[Cantidad])</f>
        <v>0</v>
      </c>
      <c r="I34">
        <f>Tabla_Productos[[#This Row],[Entradas]]-Tabla_Productos[[#This Row],[Salidas]]</f>
        <v>0</v>
      </c>
      <c r="J34" s="18">
        <f>Tabla_Productos[[#This Row],[P.Compra]]*Tabla_Productos[[#This Row],[Existencia]]</f>
        <v>0</v>
      </c>
      <c r="K34" s="18">
        <f>Tabla_Productos[[#This Row],[P.Venta]]*Tabla_Productos[[#This Row],[Existencia]]</f>
        <v>0</v>
      </c>
    </row>
    <row r="35" spans="1:11" ht="15" thickBot="1" x14ac:dyDescent="0.35">
      <c r="A35" s="9" t="s">
        <v>47</v>
      </c>
      <c r="B35" s="11" t="s">
        <v>100</v>
      </c>
      <c r="C35">
        <v>10</v>
      </c>
      <c r="D35" s="15" t="s">
        <v>138</v>
      </c>
      <c r="E35" s="17">
        <v>25000</v>
      </c>
      <c r="F35" s="18">
        <f>+Tabla_Productos[[#This Row],[P.Compra]]*1.4</f>
        <v>35000</v>
      </c>
      <c r="G35">
        <f>SUMIF(Tabla_Entradas[Código],Tabla_Productos[[#This Row],[Código]],Tabla_Entradas[Cantidad])</f>
        <v>0</v>
      </c>
      <c r="H35">
        <f>SUMIF(Tabla_Salidas[Código],Tabla_Productos[[#This Row],[Código]],Tabla_Salidas[Cantidad])</f>
        <v>0</v>
      </c>
      <c r="I35">
        <f>Tabla_Productos[[#This Row],[Entradas]]-Tabla_Productos[[#This Row],[Salidas]]</f>
        <v>0</v>
      </c>
      <c r="J35" s="18">
        <f>Tabla_Productos[[#This Row],[P.Compra]]*Tabla_Productos[[#This Row],[Existencia]]</f>
        <v>0</v>
      </c>
      <c r="K35" s="18">
        <f>Tabla_Productos[[#This Row],[P.Venta]]*Tabla_Productos[[#This Row],[Existencia]]</f>
        <v>0</v>
      </c>
    </row>
    <row r="36" spans="1:11" ht="15" thickBot="1" x14ac:dyDescent="0.35">
      <c r="A36" s="8" t="s">
        <v>48</v>
      </c>
      <c r="B36" s="10" t="s">
        <v>101</v>
      </c>
      <c r="C36">
        <v>5</v>
      </c>
      <c r="D36" s="14" t="s">
        <v>138</v>
      </c>
      <c r="E36" s="17">
        <v>220000</v>
      </c>
      <c r="F36" s="18">
        <f>+Tabla_Productos[[#This Row],[P.Compra]]*1.4</f>
        <v>308000</v>
      </c>
      <c r="G36">
        <f>SUMIF(Tabla_Entradas[Código],Tabla_Productos[[#This Row],[Código]],Tabla_Entradas[Cantidad])</f>
        <v>5</v>
      </c>
      <c r="H36">
        <f>SUMIF(Tabla_Salidas[Código],Tabla_Productos[[#This Row],[Código]],Tabla_Salidas[Cantidad])</f>
        <v>0</v>
      </c>
      <c r="I36">
        <f>Tabla_Productos[[#This Row],[Entradas]]-Tabla_Productos[[#This Row],[Salidas]]</f>
        <v>5</v>
      </c>
      <c r="J36" s="18">
        <f>Tabla_Productos[[#This Row],[P.Compra]]*Tabla_Productos[[#This Row],[Existencia]]</f>
        <v>1100000</v>
      </c>
      <c r="K36" s="18">
        <f>Tabla_Productos[[#This Row],[P.Venta]]*Tabla_Productos[[#This Row],[Existencia]]</f>
        <v>1540000</v>
      </c>
    </row>
    <row r="37" spans="1:11" ht="15" thickBot="1" x14ac:dyDescent="0.35">
      <c r="A37" s="9" t="s">
        <v>24</v>
      </c>
      <c r="B37" s="11" t="s">
        <v>102</v>
      </c>
      <c r="C37">
        <v>10</v>
      </c>
      <c r="D37" s="15" t="s">
        <v>140</v>
      </c>
      <c r="E37" s="17">
        <v>140000</v>
      </c>
      <c r="F37" s="18">
        <f>+Tabla_Productos[[#This Row],[P.Compra]]*1.4</f>
        <v>196000</v>
      </c>
      <c r="G37">
        <f>SUMIF(Tabla_Entradas[Código],Tabla_Productos[[#This Row],[Código]],Tabla_Entradas[Cantidad])</f>
        <v>0</v>
      </c>
      <c r="H37">
        <f>SUMIF(Tabla_Salidas[Código],Tabla_Productos[[#This Row],[Código]],Tabla_Salidas[Cantidad])</f>
        <v>0</v>
      </c>
      <c r="I37">
        <f>Tabla_Productos[[#This Row],[Entradas]]-Tabla_Productos[[#This Row],[Salidas]]</f>
        <v>0</v>
      </c>
      <c r="J37" s="18">
        <f>Tabla_Productos[[#This Row],[P.Compra]]*Tabla_Productos[[#This Row],[Existencia]]</f>
        <v>0</v>
      </c>
      <c r="K37" s="18">
        <f>Tabla_Productos[[#This Row],[P.Venta]]*Tabla_Productos[[#This Row],[Existencia]]</f>
        <v>0</v>
      </c>
    </row>
    <row r="38" spans="1:11" ht="15" thickBot="1" x14ac:dyDescent="0.35">
      <c r="A38" s="8" t="s">
        <v>28</v>
      </c>
      <c r="B38" s="10" t="s">
        <v>103</v>
      </c>
      <c r="C38">
        <v>10</v>
      </c>
      <c r="D38" s="14" t="s">
        <v>138</v>
      </c>
      <c r="E38" s="17">
        <v>170000</v>
      </c>
      <c r="F38" s="18">
        <f>+Tabla_Productos[[#This Row],[P.Compra]]*1.4</f>
        <v>237999.99999999997</v>
      </c>
      <c r="G38">
        <f>SUMIF(Tabla_Entradas[Código],Tabla_Productos[[#This Row],[Código]],Tabla_Entradas[Cantidad])</f>
        <v>10</v>
      </c>
      <c r="H38">
        <f>SUMIF(Tabla_Salidas[Código],Tabla_Productos[[#This Row],[Código]],Tabla_Salidas[Cantidad])</f>
        <v>0</v>
      </c>
      <c r="I38">
        <f>Tabla_Productos[[#This Row],[Entradas]]-Tabla_Productos[[#This Row],[Salidas]]</f>
        <v>10</v>
      </c>
      <c r="J38" s="18">
        <f>Tabla_Productos[[#This Row],[P.Compra]]*Tabla_Productos[[#This Row],[Existencia]]</f>
        <v>1700000</v>
      </c>
      <c r="K38" s="18">
        <f>Tabla_Productos[[#This Row],[P.Venta]]*Tabla_Productos[[#This Row],[Existencia]]</f>
        <v>2379999.9999999995</v>
      </c>
    </row>
    <row r="39" spans="1:11" ht="15" thickBot="1" x14ac:dyDescent="0.35">
      <c r="A39" s="9" t="s">
        <v>49</v>
      </c>
      <c r="B39" s="11" t="s">
        <v>103</v>
      </c>
      <c r="C39">
        <v>10</v>
      </c>
      <c r="D39" s="15" t="s">
        <v>138</v>
      </c>
      <c r="E39" s="17">
        <v>160000</v>
      </c>
      <c r="F39" s="18">
        <f>+Tabla_Productos[[#This Row],[P.Compra]]*1.4</f>
        <v>224000</v>
      </c>
      <c r="G39">
        <f>SUMIF(Tabla_Entradas[Código],Tabla_Productos[[#This Row],[Código]],Tabla_Entradas[Cantidad])</f>
        <v>0</v>
      </c>
      <c r="H39">
        <f>SUMIF(Tabla_Salidas[Código],Tabla_Productos[[#This Row],[Código]],Tabla_Salidas[Cantidad])</f>
        <v>0</v>
      </c>
      <c r="I39">
        <f>Tabla_Productos[[#This Row],[Entradas]]-Tabla_Productos[[#This Row],[Salidas]]</f>
        <v>0</v>
      </c>
      <c r="J39" s="18">
        <f>Tabla_Productos[[#This Row],[P.Compra]]*Tabla_Productos[[#This Row],[Existencia]]</f>
        <v>0</v>
      </c>
      <c r="K39" s="18">
        <f>Tabla_Productos[[#This Row],[P.Venta]]*Tabla_Productos[[#This Row],[Existencia]]</f>
        <v>0</v>
      </c>
    </row>
    <row r="40" spans="1:11" ht="15" thickBot="1" x14ac:dyDescent="0.35">
      <c r="A40" s="8" t="s">
        <v>50</v>
      </c>
      <c r="B40" s="10" t="s">
        <v>104</v>
      </c>
      <c r="C40">
        <v>10</v>
      </c>
      <c r="D40" s="14" t="s">
        <v>138</v>
      </c>
      <c r="E40" s="17">
        <v>165000</v>
      </c>
      <c r="F40" s="18">
        <f>+Tabla_Productos[[#This Row],[P.Compra]]*1.4</f>
        <v>230999.99999999997</v>
      </c>
      <c r="G40">
        <f>SUMIF(Tabla_Entradas[Código],Tabla_Productos[[#This Row],[Código]],Tabla_Entradas[Cantidad])</f>
        <v>0</v>
      </c>
      <c r="H40">
        <f>SUMIF(Tabla_Salidas[Código],Tabla_Productos[[#This Row],[Código]],Tabla_Salidas[Cantidad])</f>
        <v>9</v>
      </c>
      <c r="I40">
        <f>Tabla_Productos[[#This Row],[Entradas]]-Tabla_Productos[[#This Row],[Salidas]]</f>
        <v>-9</v>
      </c>
      <c r="J40" s="18">
        <f>Tabla_Productos[[#This Row],[P.Compra]]*Tabla_Productos[[#This Row],[Existencia]]</f>
        <v>-1485000</v>
      </c>
      <c r="K40" s="18">
        <f>Tabla_Productos[[#This Row],[P.Venta]]*Tabla_Productos[[#This Row],[Existencia]]</f>
        <v>-2078999.9999999998</v>
      </c>
    </row>
    <row r="41" spans="1:11" ht="15" thickBot="1" x14ac:dyDescent="0.35">
      <c r="A41" s="9" t="s">
        <v>29</v>
      </c>
      <c r="B41" s="11" t="s">
        <v>105</v>
      </c>
      <c r="C41">
        <v>10</v>
      </c>
      <c r="D41" s="15" t="s">
        <v>143</v>
      </c>
      <c r="E41" s="17">
        <v>165000</v>
      </c>
      <c r="F41" s="18">
        <f>+Tabla_Productos[[#This Row],[P.Compra]]*1.4</f>
        <v>230999.99999999997</v>
      </c>
      <c r="G41">
        <f>SUMIF(Tabla_Entradas[Código],Tabla_Productos[[#This Row],[Código]],Tabla_Entradas[Cantidad])</f>
        <v>0</v>
      </c>
      <c r="H41">
        <f>SUMIF(Tabla_Salidas[Código],Tabla_Productos[[#This Row],[Código]],Tabla_Salidas[Cantidad])</f>
        <v>0</v>
      </c>
      <c r="I41">
        <f>Tabla_Productos[[#This Row],[Entradas]]-Tabla_Productos[[#This Row],[Salidas]]</f>
        <v>0</v>
      </c>
      <c r="J41" s="18">
        <f>Tabla_Productos[[#This Row],[P.Compra]]*Tabla_Productos[[#This Row],[Existencia]]</f>
        <v>0</v>
      </c>
      <c r="K41" s="18">
        <f>Tabla_Productos[[#This Row],[P.Venta]]*Tabla_Productos[[#This Row],[Existencia]]</f>
        <v>0</v>
      </c>
    </row>
    <row r="42" spans="1:11" ht="15" thickBot="1" x14ac:dyDescent="0.35">
      <c r="A42" s="8" t="s">
        <v>51</v>
      </c>
      <c r="B42" s="10" t="s">
        <v>106</v>
      </c>
      <c r="C42">
        <v>2</v>
      </c>
      <c r="D42" s="14" t="s">
        <v>138</v>
      </c>
      <c r="E42" s="17">
        <v>220000</v>
      </c>
      <c r="F42" s="18">
        <f>+Tabla_Productos[[#This Row],[P.Compra]]*1.4</f>
        <v>308000</v>
      </c>
      <c r="G42">
        <f>SUMIF(Tabla_Entradas[Código],Tabla_Productos[[#This Row],[Código]],Tabla_Entradas[Cantidad])</f>
        <v>0</v>
      </c>
      <c r="H42">
        <f>SUMIF(Tabla_Salidas[Código],Tabla_Productos[[#This Row],[Código]],Tabla_Salidas[Cantidad])</f>
        <v>0</v>
      </c>
      <c r="I42">
        <f>Tabla_Productos[[#This Row],[Entradas]]-Tabla_Productos[[#This Row],[Salidas]]</f>
        <v>0</v>
      </c>
      <c r="J42" s="18">
        <f>Tabla_Productos[[#This Row],[P.Compra]]*Tabla_Productos[[#This Row],[Existencia]]</f>
        <v>0</v>
      </c>
      <c r="K42" s="18">
        <f>Tabla_Productos[[#This Row],[P.Venta]]*Tabla_Productos[[#This Row],[Existencia]]</f>
        <v>0</v>
      </c>
    </row>
    <row r="43" spans="1:11" ht="15" thickBot="1" x14ac:dyDescent="0.35">
      <c r="A43" s="8" t="s">
        <v>52</v>
      </c>
      <c r="B43" s="10" t="s">
        <v>107</v>
      </c>
      <c r="C43">
        <v>4</v>
      </c>
      <c r="D43" s="14" t="s">
        <v>138</v>
      </c>
      <c r="E43" s="17">
        <v>80000</v>
      </c>
      <c r="F43" s="18">
        <f>+Tabla_Productos[[#This Row],[P.Compra]]*1.4</f>
        <v>112000</v>
      </c>
      <c r="G43">
        <f>SUMIF(Tabla_Entradas[Código],Tabla_Productos[[#This Row],[Código]],Tabla_Entradas[Cantidad])</f>
        <v>0</v>
      </c>
      <c r="H43">
        <f>SUMIF(Tabla_Salidas[Código],Tabla_Productos[[#This Row],[Código]],Tabla_Salidas[Cantidad])</f>
        <v>0</v>
      </c>
      <c r="I43">
        <f>Tabla_Productos[[#This Row],[Entradas]]-Tabla_Productos[[#This Row],[Salidas]]</f>
        <v>0</v>
      </c>
      <c r="J43" s="18">
        <f>Tabla_Productos[[#This Row],[P.Compra]]*Tabla_Productos[[#This Row],[Existencia]]</f>
        <v>0</v>
      </c>
      <c r="K43" s="18">
        <f>Tabla_Productos[[#This Row],[P.Venta]]*Tabla_Productos[[#This Row],[Existencia]]</f>
        <v>0</v>
      </c>
    </row>
    <row r="44" spans="1:11" ht="15" thickBot="1" x14ac:dyDescent="0.35">
      <c r="A44" s="9" t="s">
        <v>53</v>
      </c>
      <c r="B44" s="11" t="s">
        <v>108</v>
      </c>
      <c r="C44">
        <v>10</v>
      </c>
      <c r="D44" s="15" t="s">
        <v>138</v>
      </c>
      <c r="E44" s="17">
        <v>60000</v>
      </c>
      <c r="F44" s="18">
        <f>+Tabla_Productos[[#This Row],[P.Compra]]*1.4</f>
        <v>84000</v>
      </c>
      <c r="G44">
        <f>SUMIF(Tabla_Entradas[Código],Tabla_Productos[[#This Row],[Código]],Tabla_Entradas[Cantidad])</f>
        <v>0</v>
      </c>
      <c r="H44">
        <f>SUMIF(Tabla_Salidas[Código],Tabla_Productos[[#This Row],[Código]],Tabla_Salidas[Cantidad])</f>
        <v>0</v>
      </c>
      <c r="I44">
        <f>Tabla_Productos[[#This Row],[Entradas]]-Tabla_Productos[[#This Row],[Salidas]]</f>
        <v>0</v>
      </c>
      <c r="J44" s="18">
        <f>Tabla_Productos[[#This Row],[P.Compra]]*Tabla_Productos[[#This Row],[Existencia]]</f>
        <v>0</v>
      </c>
      <c r="K44" s="18">
        <f>Tabla_Productos[[#This Row],[P.Venta]]*Tabla_Productos[[#This Row],[Existencia]]</f>
        <v>0</v>
      </c>
    </row>
    <row r="45" spans="1:11" ht="15" thickBot="1" x14ac:dyDescent="0.35">
      <c r="A45" s="8" t="s">
        <v>54</v>
      </c>
      <c r="B45" s="10" t="s">
        <v>109</v>
      </c>
      <c r="C45">
        <v>10</v>
      </c>
      <c r="D45" s="14" t="s">
        <v>142</v>
      </c>
      <c r="E45" s="17">
        <v>70000</v>
      </c>
      <c r="F45" s="18">
        <f>+Tabla_Productos[[#This Row],[P.Compra]]*1.4</f>
        <v>98000</v>
      </c>
      <c r="G45">
        <f>SUMIF(Tabla_Entradas[Código],Tabla_Productos[[#This Row],[Código]],Tabla_Entradas[Cantidad])</f>
        <v>0</v>
      </c>
      <c r="H45">
        <f>SUMIF(Tabla_Salidas[Código],Tabla_Productos[[#This Row],[Código]],Tabla_Salidas[Cantidad])</f>
        <v>0</v>
      </c>
      <c r="I45">
        <f>Tabla_Productos[[#This Row],[Entradas]]-Tabla_Productos[[#This Row],[Salidas]]</f>
        <v>0</v>
      </c>
      <c r="J45" s="18">
        <f>Tabla_Productos[[#This Row],[P.Compra]]*Tabla_Productos[[#This Row],[Existencia]]</f>
        <v>0</v>
      </c>
      <c r="K45" s="18">
        <f>Tabla_Productos[[#This Row],[P.Venta]]*Tabla_Productos[[#This Row],[Existencia]]</f>
        <v>0</v>
      </c>
    </row>
    <row r="46" spans="1:11" ht="15" thickBot="1" x14ac:dyDescent="0.35">
      <c r="A46" s="9" t="s">
        <v>55</v>
      </c>
      <c r="B46" s="11" t="s">
        <v>110</v>
      </c>
      <c r="C46">
        <v>10</v>
      </c>
      <c r="D46" s="15" t="s">
        <v>140</v>
      </c>
      <c r="E46" s="17">
        <v>70000</v>
      </c>
      <c r="F46" s="18">
        <f>+Tabla_Productos[[#This Row],[P.Compra]]*1.4</f>
        <v>98000</v>
      </c>
      <c r="G46">
        <f>SUMIF(Tabla_Entradas[Código],Tabla_Productos[[#This Row],[Código]],Tabla_Entradas[Cantidad])</f>
        <v>0</v>
      </c>
      <c r="H46">
        <f>SUMIF(Tabla_Salidas[Código],Tabla_Productos[[#This Row],[Código]],Tabla_Salidas[Cantidad])</f>
        <v>0</v>
      </c>
      <c r="I46">
        <f>Tabla_Productos[[#This Row],[Entradas]]-Tabla_Productos[[#This Row],[Salidas]]</f>
        <v>0</v>
      </c>
      <c r="J46" s="18">
        <f>Tabla_Productos[[#This Row],[P.Compra]]*Tabla_Productos[[#This Row],[Existencia]]</f>
        <v>0</v>
      </c>
      <c r="K46" s="18">
        <f>Tabla_Productos[[#This Row],[P.Venta]]*Tabla_Productos[[#This Row],[Existencia]]</f>
        <v>0</v>
      </c>
    </row>
    <row r="47" spans="1:11" ht="15" thickBot="1" x14ac:dyDescent="0.35">
      <c r="A47" s="8" t="s">
        <v>35</v>
      </c>
      <c r="B47" s="10" t="s">
        <v>111</v>
      </c>
      <c r="C47">
        <v>10</v>
      </c>
      <c r="D47" s="14" t="s">
        <v>140</v>
      </c>
      <c r="E47" s="17">
        <v>180000</v>
      </c>
      <c r="F47" s="18">
        <f>+Tabla_Productos[[#This Row],[P.Compra]]*1.4</f>
        <v>251999.99999999997</v>
      </c>
      <c r="G47">
        <f>SUMIF(Tabla_Entradas[Código],Tabla_Productos[[#This Row],[Código]],Tabla_Entradas[Cantidad])</f>
        <v>0</v>
      </c>
      <c r="H47">
        <f>SUMIF(Tabla_Salidas[Código],Tabla_Productos[[#This Row],[Código]],Tabla_Salidas[Cantidad])</f>
        <v>0</v>
      </c>
      <c r="I47">
        <f>Tabla_Productos[[#This Row],[Entradas]]-Tabla_Productos[[#This Row],[Salidas]]</f>
        <v>0</v>
      </c>
      <c r="J47" s="18">
        <f>Tabla_Productos[[#This Row],[P.Compra]]*Tabla_Productos[[#This Row],[Existencia]]</f>
        <v>0</v>
      </c>
      <c r="K47" s="18">
        <f>Tabla_Productos[[#This Row],[P.Venta]]*Tabla_Productos[[#This Row],[Existencia]]</f>
        <v>0</v>
      </c>
    </row>
    <row r="48" spans="1:11" ht="15" thickBot="1" x14ac:dyDescent="0.35">
      <c r="A48" s="9" t="s">
        <v>56</v>
      </c>
      <c r="B48" s="11" t="s">
        <v>112</v>
      </c>
      <c r="C48">
        <v>10</v>
      </c>
      <c r="D48" s="15" t="s">
        <v>138</v>
      </c>
      <c r="E48" s="17">
        <v>120000</v>
      </c>
      <c r="F48" s="18">
        <f>+Tabla_Productos[[#This Row],[P.Compra]]*1.4</f>
        <v>168000</v>
      </c>
      <c r="G48">
        <f>SUMIF(Tabla_Entradas[Código],Tabla_Productos[[#This Row],[Código]],Tabla_Entradas[Cantidad])</f>
        <v>0</v>
      </c>
      <c r="H48">
        <f>SUMIF(Tabla_Salidas[Código],Tabla_Productos[[#This Row],[Código]],Tabla_Salidas[Cantidad])</f>
        <v>0</v>
      </c>
      <c r="I48">
        <f>Tabla_Productos[[#This Row],[Entradas]]-Tabla_Productos[[#This Row],[Salidas]]</f>
        <v>0</v>
      </c>
      <c r="J48" s="18">
        <f>Tabla_Productos[[#This Row],[P.Compra]]*Tabla_Productos[[#This Row],[Existencia]]</f>
        <v>0</v>
      </c>
      <c r="K48" s="18">
        <f>Tabla_Productos[[#This Row],[P.Venta]]*Tabla_Productos[[#This Row],[Existencia]]</f>
        <v>0</v>
      </c>
    </row>
    <row r="49" spans="1:11" ht="15" thickBot="1" x14ac:dyDescent="0.35">
      <c r="A49" s="8" t="s">
        <v>57</v>
      </c>
      <c r="B49" s="10" t="s">
        <v>100</v>
      </c>
      <c r="C49">
        <v>10</v>
      </c>
      <c r="D49" s="14" t="s">
        <v>138</v>
      </c>
      <c r="E49" s="17">
        <v>130000</v>
      </c>
      <c r="F49" s="18">
        <f>+Tabla_Productos[[#This Row],[P.Compra]]*1.4</f>
        <v>182000</v>
      </c>
      <c r="G49">
        <f>SUMIF(Tabla_Entradas[Código],Tabla_Productos[[#This Row],[Código]],Tabla_Entradas[Cantidad])</f>
        <v>0</v>
      </c>
      <c r="H49">
        <f>SUMIF(Tabla_Salidas[Código],Tabla_Productos[[#This Row],[Código]],Tabla_Salidas[Cantidad])</f>
        <v>0</v>
      </c>
      <c r="I49">
        <f>Tabla_Productos[[#This Row],[Entradas]]-Tabla_Productos[[#This Row],[Salidas]]</f>
        <v>0</v>
      </c>
      <c r="J49" s="18">
        <f>Tabla_Productos[[#This Row],[P.Compra]]*Tabla_Productos[[#This Row],[Existencia]]</f>
        <v>0</v>
      </c>
      <c r="K49" s="18">
        <f>Tabla_Productos[[#This Row],[P.Venta]]*Tabla_Productos[[#This Row],[Existencia]]</f>
        <v>0</v>
      </c>
    </row>
    <row r="50" spans="1:11" ht="15" thickBot="1" x14ac:dyDescent="0.35">
      <c r="A50" s="9" t="s">
        <v>58</v>
      </c>
      <c r="B50" s="11" t="s">
        <v>113</v>
      </c>
      <c r="C50">
        <v>10</v>
      </c>
      <c r="D50" s="15" t="s">
        <v>138</v>
      </c>
      <c r="E50" s="17">
        <v>130000</v>
      </c>
      <c r="F50" s="18">
        <f>+Tabla_Productos[[#This Row],[P.Compra]]*1.4</f>
        <v>182000</v>
      </c>
      <c r="G50">
        <f>SUMIF(Tabla_Entradas[Código],Tabla_Productos[[#This Row],[Código]],Tabla_Entradas[Cantidad])</f>
        <v>0</v>
      </c>
      <c r="H50">
        <f>SUMIF(Tabla_Salidas[Código],Tabla_Productos[[#This Row],[Código]],Tabla_Salidas[Cantidad])</f>
        <v>0</v>
      </c>
      <c r="I50">
        <f>Tabla_Productos[[#This Row],[Entradas]]-Tabla_Productos[[#This Row],[Salidas]]</f>
        <v>0</v>
      </c>
      <c r="J50" s="18">
        <f>Tabla_Productos[[#This Row],[P.Compra]]*Tabla_Productos[[#This Row],[Existencia]]</f>
        <v>0</v>
      </c>
      <c r="K50" s="18">
        <f>Tabla_Productos[[#This Row],[P.Venta]]*Tabla_Productos[[#This Row],[Existencia]]</f>
        <v>0</v>
      </c>
    </row>
    <row r="51" spans="1:11" ht="15" thickBot="1" x14ac:dyDescent="0.35">
      <c r="A51" s="8" t="s">
        <v>20</v>
      </c>
      <c r="B51" s="10" t="s">
        <v>114</v>
      </c>
      <c r="C51">
        <v>10</v>
      </c>
      <c r="D51" s="14" t="s">
        <v>138</v>
      </c>
      <c r="E51" s="17">
        <v>90000</v>
      </c>
      <c r="F51" s="18">
        <f>+Tabla_Productos[[#This Row],[P.Compra]]*1.4</f>
        <v>125999.99999999999</v>
      </c>
      <c r="G51">
        <f>SUMIF(Tabla_Entradas[Código],Tabla_Productos[[#This Row],[Código]],Tabla_Entradas[Cantidad])</f>
        <v>12</v>
      </c>
      <c r="H51">
        <f>SUMIF(Tabla_Salidas[Código],Tabla_Productos[[#This Row],[Código]],Tabla_Salidas[Cantidad])</f>
        <v>0</v>
      </c>
      <c r="I51">
        <f>Tabla_Productos[[#This Row],[Entradas]]-Tabla_Productos[[#This Row],[Salidas]]</f>
        <v>12</v>
      </c>
      <c r="J51" s="18">
        <f>Tabla_Productos[[#This Row],[P.Compra]]*Tabla_Productos[[#This Row],[Existencia]]</f>
        <v>1080000</v>
      </c>
      <c r="K51" s="18">
        <f>Tabla_Productos[[#This Row],[P.Venta]]*Tabla_Productos[[#This Row],[Existencia]]</f>
        <v>1511999.9999999998</v>
      </c>
    </row>
    <row r="52" spans="1:11" ht="15" thickBot="1" x14ac:dyDescent="0.35">
      <c r="A52" s="9" t="s">
        <v>59</v>
      </c>
      <c r="B52" s="11" t="s">
        <v>115</v>
      </c>
      <c r="C52">
        <v>10</v>
      </c>
      <c r="D52" s="15" t="s">
        <v>138</v>
      </c>
      <c r="E52" s="17">
        <v>90000</v>
      </c>
      <c r="F52" s="18">
        <f>+Tabla_Productos[[#This Row],[P.Compra]]*1.4</f>
        <v>125999.99999999999</v>
      </c>
      <c r="G52">
        <f>SUMIF(Tabla_Entradas[Código],Tabla_Productos[[#This Row],[Código]],Tabla_Entradas[Cantidad])</f>
        <v>0</v>
      </c>
      <c r="H52">
        <f>SUMIF(Tabla_Salidas[Código],Tabla_Productos[[#This Row],[Código]],Tabla_Salidas[Cantidad])</f>
        <v>1</v>
      </c>
      <c r="I52">
        <f>Tabla_Productos[[#This Row],[Entradas]]-Tabla_Productos[[#This Row],[Salidas]]</f>
        <v>-1</v>
      </c>
      <c r="J52" s="18">
        <f>Tabla_Productos[[#This Row],[P.Compra]]*Tabla_Productos[[#This Row],[Existencia]]</f>
        <v>-90000</v>
      </c>
      <c r="K52" s="18">
        <f>Tabla_Productos[[#This Row],[P.Venta]]*Tabla_Productos[[#This Row],[Existencia]]</f>
        <v>-125999.99999999999</v>
      </c>
    </row>
    <row r="53" spans="1:11" ht="15" thickBot="1" x14ac:dyDescent="0.35">
      <c r="A53" s="8" t="s">
        <v>60</v>
      </c>
      <c r="B53" s="10" t="s">
        <v>116</v>
      </c>
      <c r="C53">
        <v>10</v>
      </c>
      <c r="D53" s="14" t="s">
        <v>140</v>
      </c>
      <c r="E53" s="17">
        <v>110000</v>
      </c>
      <c r="F53" s="18">
        <f>+Tabla_Productos[[#This Row],[P.Compra]]*1.4</f>
        <v>154000</v>
      </c>
      <c r="G53">
        <f>SUMIF(Tabla_Entradas[Código],Tabla_Productos[[#This Row],[Código]],Tabla_Entradas[Cantidad])</f>
        <v>0</v>
      </c>
      <c r="H53">
        <f>SUMIF(Tabla_Salidas[Código],Tabla_Productos[[#This Row],[Código]],Tabla_Salidas[Cantidad])</f>
        <v>0</v>
      </c>
      <c r="I53">
        <f>Tabla_Productos[[#This Row],[Entradas]]-Tabla_Productos[[#This Row],[Salidas]]</f>
        <v>0</v>
      </c>
      <c r="J53" s="18">
        <f>Tabla_Productos[[#This Row],[P.Compra]]*Tabla_Productos[[#This Row],[Existencia]]</f>
        <v>0</v>
      </c>
      <c r="K53" s="18">
        <f>Tabla_Productos[[#This Row],[P.Venta]]*Tabla_Productos[[#This Row],[Existencia]]</f>
        <v>0</v>
      </c>
    </row>
    <row r="54" spans="1:11" ht="15" thickBot="1" x14ac:dyDescent="0.35">
      <c r="A54" s="8" t="s">
        <v>61</v>
      </c>
      <c r="B54" s="10" t="s">
        <v>117</v>
      </c>
      <c r="C54">
        <v>10</v>
      </c>
      <c r="D54" s="14" t="s">
        <v>138</v>
      </c>
      <c r="E54" s="17">
        <v>100000</v>
      </c>
      <c r="F54" s="18">
        <f>+Tabla_Productos[[#This Row],[P.Compra]]*1.4</f>
        <v>140000</v>
      </c>
      <c r="G54">
        <f>SUMIF(Tabla_Entradas[Código],Tabla_Productos[[#This Row],[Código]],Tabla_Entradas[Cantidad])</f>
        <v>0</v>
      </c>
      <c r="H54">
        <f>SUMIF(Tabla_Salidas[Código],Tabla_Productos[[#This Row],[Código]],Tabla_Salidas[Cantidad])</f>
        <v>0</v>
      </c>
      <c r="I54">
        <f>Tabla_Productos[[#This Row],[Entradas]]-Tabla_Productos[[#This Row],[Salidas]]</f>
        <v>0</v>
      </c>
      <c r="J54" s="18">
        <f>Tabla_Productos[[#This Row],[P.Compra]]*Tabla_Productos[[#This Row],[Existencia]]</f>
        <v>0</v>
      </c>
      <c r="K54" s="18">
        <f>Tabla_Productos[[#This Row],[P.Venta]]*Tabla_Productos[[#This Row],[Existencia]]</f>
        <v>0</v>
      </c>
    </row>
    <row r="55" spans="1:11" ht="15" thickBot="1" x14ac:dyDescent="0.35">
      <c r="A55" s="9" t="s">
        <v>62</v>
      </c>
      <c r="B55" s="11" t="s">
        <v>118</v>
      </c>
      <c r="C55">
        <v>10</v>
      </c>
      <c r="D55" s="15" t="s">
        <v>138</v>
      </c>
      <c r="E55" s="17">
        <v>150000</v>
      </c>
      <c r="F55" s="18">
        <f>+Tabla_Productos[[#This Row],[P.Compra]]*1.4</f>
        <v>210000</v>
      </c>
      <c r="G55">
        <f>SUMIF(Tabla_Entradas[Código],Tabla_Productos[[#This Row],[Código]],Tabla_Entradas[Cantidad])</f>
        <v>0</v>
      </c>
      <c r="H55">
        <f>SUMIF(Tabla_Salidas[Código],Tabla_Productos[[#This Row],[Código]],Tabla_Salidas[Cantidad])</f>
        <v>0</v>
      </c>
      <c r="I55">
        <f>Tabla_Productos[[#This Row],[Entradas]]-Tabla_Productos[[#This Row],[Salidas]]</f>
        <v>0</v>
      </c>
      <c r="J55" s="18">
        <f>Tabla_Productos[[#This Row],[P.Compra]]*Tabla_Productos[[#This Row],[Existencia]]</f>
        <v>0</v>
      </c>
      <c r="K55" s="18">
        <f>Tabla_Productos[[#This Row],[P.Venta]]*Tabla_Productos[[#This Row],[Existencia]]</f>
        <v>0</v>
      </c>
    </row>
    <row r="56" spans="1:11" ht="15" thickBot="1" x14ac:dyDescent="0.35">
      <c r="A56" s="8" t="s">
        <v>63</v>
      </c>
      <c r="B56" s="10" t="s">
        <v>119</v>
      </c>
      <c r="C56">
        <v>10</v>
      </c>
      <c r="D56" s="14" t="s">
        <v>138</v>
      </c>
      <c r="E56" s="17">
        <v>160000</v>
      </c>
      <c r="F56" s="18">
        <f>+Tabla_Productos[[#This Row],[P.Compra]]*1.4</f>
        <v>224000</v>
      </c>
      <c r="G56">
        <f>SUMIF(Tabla_Entradas[Código],Tabla_Productos[[#This Row],[Código]],Tabla_Entradas[Cantidad])</f>
        <v>0</v>
      </c>
      <c r="H56">
        <f>SUMIF(Tabla_Salidas[Código],Tabla_Productos[[#This Row],[Código]],Tabla_Salidas[Cantidad])</f>
        <v>0</v>
      </c>
      <c r="I56">
        <f>Tabla_Productos[[#This Row],[Entradas]]-Tabla_Productos[[#This Row],[Salidas]]</f>
        <v>0</v>
      </c>
      <c r="J56" s="18">
        <f>Tabla_Productos[[#This Row],[P.Compra]]*Tabla_Productos[[#This Row],[Existencia]]</f>
        <v>0</v>
      </c>
      <c r="K56" s="18">
        <f>Tabla_Productos[[#This Row],[P.Venta]]*Tabla_Productos[[#This Row],[Existencia]]</f>
        <v>0</v>
      </c>
    </row>
    <row r="57" spans="1:11" ht="15" thickBot="1" x14ac:dyDescent="0.35">
      <c r="A57" s="9" t="s">
        <v>64</v>
      </c>
      <c r="B57" s="11" t="s">
        <v>120</v>
      </c>
      <c r="C57">
        <v>10</v>
      </c>
      <c r="D57" s="15" t="s">
        <v>138</v>
      </c>
      <c r="E57" s="17">
        <v>165000</v>
      </c>
      <c r="F57" s="18">
        <f>+Tabla_Productos[[#This Row],[P.Compra]]*1.4</f>
        <v>230999.99999999997</v>
      </c>
      <c r="G57">
        <f>SUMIF(Tabla_Entradas[Código],Tabla_Productos[[#This Row],[Código]],Tabla_Entradas[Cantidad])</f>
        <v>0</v>
      </c>
      <c r="H57">
        <f>SUMIF(Tabla_Salidas[Código],Tabla_Productos[[#This Row],[Código]],Tabla_Salidas[Cantidad])</f>
        <v>0</v>
      </c>
      <c r="I57">
        <f>Tabla_Productos[[#This Row],[Entradas]]-Tabla_Productos[[#This Row],[Salidas]]</f>
        <v>0</v>
      </c>
      <c r="J57" s="18">
        <f>Tabla_Productos[[#This Row],[P.Compra]]*Tabla_Productos[[#This Row],[Existencia]]</f>
        <v>0</v>
      </c>
      <c r="K57" s="18">
        <f>Tabla_Productos[[#This Row],[P.Venta]]*Tabla_Productos[[#This Row],[Existencia]]</f>
        <v>0</v>
      </c>
    </row>
    <row r="58" spans="1:11" ht="15" thickBot="1" x14ac:dyDescent="0.35">
      <c r="A58" s="8" t="s">
        <v>45</v>
      </c>
      <c r="B58" s="10" t="s">
        <v>121</v>
      </c>
      <c r="C58">
        <v>5</v>
      </c>
      <c r="D58" s="14" t="s">
        <v>138</v>
      </c>
      <c r="E58" s="17">
        <v>200000</v>
      </c>
      <c r="F58" s="18">
        <f>+Tabla_Productos[[#This Row],[P.Compra]]*1.4</f>
        <v>280000</v>
      </c>
      <c r="G58">
        <f>SUMIF(Tabla_Entradas[Código],Tabla_Productos[[#This Row],[Código]],Tabla_Entradas[Cantidad])</f>
        <v>0</v>
      </c>
      <c r="H58">
        <f>SUMIF(Tabla_Salidas[Código],Tabla_Productos[[#This Row],[Código]],Tabla_Salidas[Cantidad])</f>
        <v>8</v>
      </c>
      <c r="I58">
        <f>Tabla_Productos[[#This Row],[Entradas]]-Tabla_Productos[[#This Row],[Salidas]]</f>
        <v>-8</v>
      </c>
      <c r="J58" s="18">
        <f>Tabla_Productos[[#This Row],[P.Compra]]*Tabla_Productos[[#This Row],[Existencia]]</f>
        <v>-1600000</v>
      </c>
      <c r="K58" s="18">
        <f>Tabla_Productos[[#This Row],[P.Venta]]*Tabla_Productos[[#This Row],[Existencia]]</f>
        <v>-2240000</v>
      </c>
    </row>
    <row r="59" spans="1:11" ht="15" thickBot="1" x14ac:dyDescent="0.35">
      <c r="A59" s="9" t="s">
        <v>65</v>
      </c>
      <c r="B59" s="11" t="s">
        <v>122</v>
      </c>
      <c r="C59">
        <v>10</v>
      </c>
      <c r="D59" s="15" t="s">
        <v>140</v>
      </c>
      <c r="E59" s="17">
        <v>200000</v>
      </c>
      <c r="F59" s="18">
        <f>+Tabla_Productos[[#This Row],[P.Compra]]*1.4</f>
        <v>280000</v>
      </c>
      <c r="G59">
        <f>SUMIF(Tabla_Entradas[Código],Tabla_Productos[[#This Row],[Código]],Tabla_Entradas[Cantidad])</f>
        <v>0</v>
      </c>
      <c r="H59">
        <f>SUMIF(Tabla_Salidas[Código],Tabla_Productos[[#This Row],[Código]],Tabla_Salidas[Cantidad])</f>
        <v>0</v>
      </c>
      <c r="I59">
        <f>Tabla_Productos[[#This Row],[Entradas]]-Tabla_Productos[[#This Row],[Salidas]]</f>
        <v>0</v>
      </c>
      <c r="J59" s="18">
        <f>Tabla_Productos[[#This Row],[P.Compra]]*Tabla_Productos[[#This Row],[Existencia]]</f>
        <v>0</v>
      </c>
      <c r="K59" s="18">
        <f>Tabla_Productos[[#This Row],[P.Venta]]*Tabla_Productos[[#This Row],[Existencia]]</f>
        <v>0</v>
      </c>
    </row>
    <row r="60" spans="1:11" ht="15" thickBot="1" x14ac:dyDescent="0.35">
      <c r="A60" s="8" t="s">
        <v>21</v>
      </c>
      <c r="B60" s="10" t="s">
        <v>75</v>
      </c>
      <c r="C60">
        <v>7</v>
      </c>
      <c r="D60" s="14" t="s">
        <v>140</v>
      </c>
      <c r="E60" s="17">
        <v>1800000</v>
      </c>
      <c r="F60" s="18">
        <f>+Tabla_Productos[[#This Row],[P.Compra]]*1.4</f>
        <v>2520000</v>
      </c>
      <c r="G60">
        <f>SUMIF(Tabla_Entradas[Código],Tabla_Productos[[#This Row],[Código]],Tabla_Entradas[Cantidad])</f>
        <v>0</v>
      </c>
      <c r="H60">
        <f>SUMIF(Tabla_Salidas[Código],Tabla_Productos[[#This Row],[Código]],Tabla_Salidas[Cantidad])</f>
        <v>0</v>
      </c>
      <c r="I60">
        <f>Tabla_Productos[[#This Row],[Entradas]]-Tabla_Productos[[#This Row],[Salidas]]</f>
        <v>0</v>
      </c>
      <c r="J60" s="18">
        <f>Tabla_Productos[[#This Row],[P.Compra]]*Tabla_Productos[[#This Row],[Existencia]]</f>
        <v>0</v>
      </c>
      <c r="K60" s="18">
        <f>Tabla_Productos[[#This Row],[P.Venta]]*Tabla_Productos[[#This Row],[Existencia]]</f>
        <v>0</v>
      </c>
    </row>
    <row r="61" spans="1:11" ht="15" thickBot="1" x14ac:dyDescent="0.35">
      <c r="A61" s="9" t="s">
        <v>66</v>
      </c>
      <c r="B61" s="11" t="s">
        <v>123</v>
      </c>
      <c r="C61">
        <v>5</v>
      </c>
      <c r="D61" s="15" t="s">
        <v>140</v>
      </c>
      <c r="E61" s="17">
        <v>780000</v>
      </c>
      <c r="F61" s="18">
        <f>+Tabla_Productos[[#This Row],[P.Compra]]*1.4</f>
        <v>1092000</v>
      </c>
      <c r="G61">
        <f>SUMIF(Tabla_Entradas[Código],Tabla_Productos[[#This Row],[Código]],Tabla_Entradas[Cantidad])</f>
        <v>0</v>
      </c>
      <c r="H61">
        <f>SUMIF(Tabla_Salidas[Código],Tabla_Productos[[#This Row],[Código]],Tabla_Salidas[Cantidad])</f>
        <v>0</v>
      </c>
      <c r="I61">
        <f>Tabla_Productos[[#This Row],[Entradas]]-Tabla_Productos[[#This Row],[Salidas]]</f>
        <v>0</v>
      </c>
      <c r="J61" s="18">
        <f>Tabla_Productos[[#This Row],[P.Compra]]*Tabla_Productos[[#This Row],[Existencia]]</f>
        <v>0</v>
      </c>
      <c r="K61" s="18">
        <f>Tabla_Productos[[#This Row],[P.Venta]]*Tabla_Productos[[#This Row],[Existencia]]</f>
        <v>0</v>
      </c>
    </row>
    <row r="62" spans="1:11" ht="15" thickBot="1" x14ac:dyDescent="0.35">
      <c r="A62" s="8" t="s">
        <v>60</v>
      </c>
      <c r="B62" s="10" t="s">
        <v>124</v>
      </c>
      <c r="C62">
        <v>10</v>
      </c>
      <c r="D62" s="14" t="s">
        <v>140</v>
      </c>
      <c r="E62" s="17">
        <v>1200000</v>
      </c>
      <c r="F62" s="18">
        <f>+Tabla_Productos[[#This Row],[P.Compra]]*1.4</f>
        <v>1680000</v>
      </c>
      <c r="G62">
        <f>SUMIF(Tabla_Entradas[Código],Tabla_Productos[[#This Row],[Código]],Tabla_Entradas[Cantidad])</f>
        <v>0</v>
      </c>
      <c r="H62">
        <f>SUMIF(Tabla_Salidas[Código],Tabla_Productos[[#This Row],[Código]],Tabla_Salidas[Cantidad])</f>
        <v>0</v>
      </c>
      <c r="I62">
        <f>Tabla_Productos[[#This Row],[Entradas]]-Tabla_Productos[[#This Row],[Salidas]]</f>
        <v>0</v>
      </c>
      <c r="J62" s="18">
        <f>Tabla_Productos[[#This Row],[P.Compra]]*Tabla_Productos[[#This Row],[Existencia]]</f>
        <v>0</v>
      </c>
      <c r="K62" s="18">
        <f>Tabla_Productos[[#This Row],[P.Venta]]*Tabla_Productos[[#This Row],[Existencia]]</f>
        <v>0</v>
      </c>
    </row>
    <row r="63" spans="1:11" ht="15" thickBot="1" x14ac:dyDescent="0.35">
      <c r="A63" s="9" t="s">
        <v>67</v>
      </c>
      <c r="B63" s="11" t="s">
        <v>125</v>
      </c>
      <c r="C63">
        <v>7</v>
      </c>
      <c r="D63" s="15" t="s">
        <v>140</v>
      </c>
      <c r="E63" s="17">
        <v>210000</v>
      </c>
      <c r="F63" s="18">
        <f>+Tabla_Productos[[#This Row],[P.Compra]]*1.4</f>
        <v>294000</v>
      </c>
      <c r="G63">
        <f>SUMIF(Tabla_Entradas[Código],Tabla_Productos[[#This Row],[Código]],Tabla_Entradas[Cantidad])</f>
        <v>0</v>
      </c>
      <c r="H63">
        <f>SUMIF(Tabla_Salidas[Código],Tabla_Productos[[#This Row],[Código]],Tabla_Salidas[Cantidad])</f>
        <v>0</v>
      </c>
      <c r="I63">
        <f>Tabla_Productos[[#This Row],[Entradas]]-Tabla_Productos[[#This Row],[Salidas]]</f>
        <v>0</v>
      </c>
      <c r="J63" s="18">
        <f>Tabla_Productos[[#This Row],[P.Compra]]*Tabla_Productos[[#This Row],[Existencia]]</f>
        <v>0</v>
      </c>
      <c r="K63" s="18">
        <f>Tabla_Productos[[#This Row],[P.Venta]]*Tabla_Productos[[#This Row],[Existencia]]</f>
        <v>0</v>
      </c>
    </row>
    <row r="64" spans="1:11" ht="15" thickBot="1" x14ac:dyDescent="0.35">
      <c r="A64" s="8" t="s">
        <v>68</v>
      </c>
      <c r="B64" s="10" t="s">
        <v>126</v>
      </c>
      <c r="C64">
        <v>3</v>
      </c>
      <c r="D64" s="14" t="s">
        <v>138</v>
      </c>
      <c r="E64" s="17">
        <v>2100000</v>
      </c>
      <c r="F64" s="18">
        <f>+Tabla_Productos[[#This Row],[P.Compra]]*1.4</f>
        <v>2940000</v>
      </c>
      <c r="G64">
        <f>SUMIF(Tabla_Entradas[Código],Tabla_Productos[[#This Row],[Código]],Tabla_Entradas[Cantidad])</f>
        <v>0</v>
      </c>
      <c r="H64">
        <f>SUMIF(Tabla_Salidas[Código],Tabla_Productos[[#This Row],[Código]],Tabla_Salidas[Cantidad])</f>
        <v>0</v>
      </c>
      <c r="I64">
        <f>Tabla_Productos[[#This Row],[Entradas]]-Tabla_Productos[[#This Row],[Salidas]]</f>
        <v>0</v>
      </c>
      <c r="J64" s="18">
        <f>Tabla_Productos[[#This Row],[P.Compra]]*Tabla_Productos[[#This Row],[Existencia]]</f>
        <v>0</v>
      </c>
      <c r="K64" s="18">
        <f>Tabla_Productos[[#This Row],[P.Venta]]*Tabla_Productos[[#This Row],[Existencia]]</f>
        <v>0</v>
      </c>
    </row>
    <row r="65" spans="1:11" ht="15" thickBot="1" x14ac:dyDescent="0.35">
      <c r="A65" s="8" t="s">
        <v>69</v>
      </c>
      <c r="B65" s="10" t="s">
        <v>127</v>
      </c>
      <c r="C65">
        <v>10</v>
      </c>
      <c r="D65" s="14" t="s">
        <v>138</v>
      </c>
      <c r="E65" s="17">
        <v>125000</v>
      </c>
      <c r="F65" s="18">
        <f>+Tabla_Productos[[#This Row],[P.Compra]]*1.4</f>
        <v>175000</v>
      </c>
      <c r="G65">
        <f>SUMIF(Tabla_Entradas[Código],Tabla_Productos[[#This Row],[Código]],Tabla_Entradas[Cantidad])</f>
        <v>0</v>
      </c>
      <c r="H65">
        <f>SUMIF(Tabla_Salidas[Código],Tabla_Productos[[#This Row],[Código]],Tabla_Salidas[Cantidad])</f>
        <v>5</v>
      </c>
      <c r="I65">
        <f>Tabla_Productos[[#This Row],[Entradas]]-Tabla_Productos[[#This Row],[Salidas]]</f>
        <v>-5</v>
      </c>
      <c r="J65" s="18">
        <f>Tabla_Productos[[#This Row],[P.Compra]]*Tabla_Productos[[#This Row],[Existencia]]</f>
        <v>-625000</v>
      </c>
      <c r="K65" s="18">
        <f>Tabla_Productos[[#This Row],[P.Venta]]*Tabla_Productos[[#This Row],[Existencia]]</f>
        <v>-875000</v>
      </c>
    </row>
    <row r="66" spans="1:11" ht="15" thickBot="1" x14ac:dyDescent="0.35">
      <c r="A66" s="9" t="s">
        <v>70</v>
      </c>
      <c r="B66" s="11" t="s">
        <v>128</v>
      </c>
      <c r="C66">
        <v>10</v>
      </c>
      <c r="D66" s="15" t="s">
        <v>142</v>
      </c>
      <c r="E66" s="17">
        <v>38000</v>
      </c>
      <c r="F66" s="18">
        <f>+Tabla_Productos[[#This Row],[P.Compra]]*1.4</f>
        <v>53200</v>
      </c>
      <c r="G66">
        <f>SUMIF(Tabla_Entradas[Código],Tabla_Productos[[#This Row],[Código]],Tabla_Entradas[Cantidad])</f>
        <v>0</v>
      </c>
      <c r="H66">
        <f>SUMIF(Tabla_Salidas[Código],Tabla_Productos[[#This Row],[Código]],Tabla_Salidas[Cantidad])</f>
        <v>0</v>
      </c>
      <c r="I66">
        <f>Tabla_Productos[[#This Row],[Entradas]]-Tabla_Productos[[#This Row],[Salidas]]</f>
        <v>0</v>
      </c>
      <c r="J66" s="18">
        <f>Tabla_Productos[[#This Row],[P.Compra]]*Tabla_Productos[[#This Row],[Existencia]]</f>
        <v>0</v>
      </c>
      <c r="K66" s="18">
        <f>Tabla_Productos[[#This Row],[P.Venta]]*Tabla_Productos[[#This Row],[Existencia]]</f>
        <v>0</v>
      </c>
    </row>
    <row r="67" spans="1:11" ht="15" thickBot="1" x14ac:dyDescent="0.35">
      <c r="A67" s="8" t="s">
        <v>24</v>
      </c>
      <c r="B67" s="10" t="s">
        <v>129</v>
      </c>
      <c r="C67">
        <v>10</v>
      </c>
      <c r="D67" s="14" t="s">
        <v>141</v>
      </c>
      <c r="E67" s="17">
        <v>110000</v>
      </c>
      <c r="F67" s="18">
        <f>+Tabla_Productos[[#This Row],[P.Compra]]*1.4</f>
        <v>154000</v>
      </c>
      <c r="G67">
        <f>SUMIF(Tabla_Entradas[Código],Tabla_Productos[[#This Row],[Código]],Tabla_Entradas[Cantidad])</f>
        <v>0</v>
      </c>
      <c r="H67">
        <f>SUMIF(Tabla_Salidas[Código],Tabla_Productos[[#This Row],[Código]],Tabla_Salidas[Cantidad])</f>
        <v>0</v>
      </c>
      <c r="I67">
        <f>Tabla_Productos[[#This Row],[Entradas]]-Tabla_Productos[[#This Row],[Salidas]]</f>
        <v>0</v>
      </c>
      <c r="J67" s="18">
        <f>Tabla_Productos[[#This Row],[P.Compra]]*Tabla_Productos[[#This Row],[Existencia]]</f>
        <v>0</v>
      </c>
      <c r="K67" s="18">
        <f>Tabla_Productos[[#This Row],[P.Venta]]*Tabla_Productos[[#This Row],[Existencia]]</f>
        <v>0</v>
      </c>
    </row>
    <row r="68" spans="1:11" ht="15" thickBot="1" x14ac:dyDescent="0.35">
      <c r="A68" s="9" t="s">
        <v>71</v>
      </c>
      <c r="B68" s="11" t="s">
        <v>130</v>
      </c>
      <c r="C68">
        <v>3</v>
      </c>
      <c r="D68" s="15" t="s">
        <v>140</v>
      </c>
      <c r="E68" s="17">
        <v>45000</v>
      </c>
      <c r="F68" s="18">
        <f>+Tabla_Productos[[#This Row],[P.Compra]]*1.4</f>
        <v>62999.999999999993</v>
      </c>
      <c r="G68">
        <f>SUMIF(Tabla_Entradas[Código],Tabla_Productos[[#This Row],[Código]],Tabla_Entradas[Cantidad])</f>
        <v>0</v>
      </c>
      <c r="H68">
        <f>SUMIF(Tabla_Salidas[Código],Tabla_Productos[[#This Row],[Código]],Tabla_Salidas[Cantidad])</f>
        <v>0</v>
      </c>
      <c r="I68">
        <f>Tabla_Productos[[#This Row],[Entradas]]-Tabla_Productos[[#This Row],[Salidas]]</f>
        <v>0</v>
      </c>
      <c r="J68" s="18">
        <f>Tabla_Productos[[#This Row],[P.Compra]]*Tabla_Productos[[#This Row],[Existencia]]</f>
        <v>0</v>
      </c>
      <c r="K68" s="18">
        <f>Tabla_Productos[[#This Row],[P.Venta]]*Tabla_Productos[[#This Row],[Existencia]]</f>
        <v>0</v>
      </c>
    </row>
    <row r="69" spans="1:11" ht="15" thickBot="1" x14ac:dyDescent="0.35">
      <c r="A69" s="8" t="s">
        <v>72</v>
      </c>
      <c r="B69" s="10" t="s">
        <v>131</v>
      </c>
      <c r="C69">
        <v>10</v>
      </c>
      <c r="D69" s="14" t="s">
        <v>140</v>
      </c>
      <c r="E69" s="17">
        <v>50000</v>
      </c>
      <c r="F69" s="18">
        <f>+Tabla_Productos[[#This Row],[P.Compra]]*1.4</f>
        <v>70000</v>
      </c>
      <c r="G69">
        <f>SUMIF(Tabla_Entradas[Código],Tabla_Productos[[#This Row],[Código]],Tabla_Entradas[Cantidad])</f>
        <v>0</v>
      </c>
      <c r="H69">
        <f>SUMIF(Tabla_Salidas[Código],Tabla_Productos[[#This Row],[Código]],Tabla_Salidas[Cantidad])</f>
        <v>0</v>
      </c>
      <c r="I69">
        <f>Tabla_Productos[[#This Row],[Entradas]]-Tabla_Productos[[#This Row],[Salidas]]</f>
        <v>0</v>
      </c>
      <c r="J69" s="18">
        <f>Tabla_Productos[[#This Row],[P.Compra]]*Tabla_Productos[[#This Row],[Existencia]]</f>
        <v>0</v>
      </c>
      <c r="K69" s="18">
        <f>Tabla_Productos[[#This Row],[P.Venta]]*Tabla_Productos[[#This Row],[Existencia]]</f>
        <v>0</v>
      </c>
    </row>
    <row r="70" spans="1:11" ht="15" thickBot="1" x14ac:dyDescent="0.35">
      <c r="A70" s="8" t="s">
        <v>134</v>
      </c>
      <c r="B70" s="10" t="s">
        <v>136</v>
      </c>
      <c r="C70">
        <v>2</v>
      </c>
      <c r="D70" s="14" t="s">
        <v>138</v>
      </c>
      <c r="E70" s="17">
        <v>210000</v>
      </c>
      <c r="F70" s="18">
        <f>+Tabla_Productos[[#This Row],[P.Compra]]*1.4</f>
        <v>294000</v>
      </c>
      <c r="G70">
        <f>SUMIF(Tabla_Entradas[Código],Tabla_Productos[[#This Row],[Código]],Tabla_Entradas[Cantidad])</f>
        <v>0</v>
      </c>
      <c r="H70">
        <f>SUMIF(Tabla_Salidas[Código],Tabla_Productos[[#This Row],[Código]],Tabla_Salidas[Cantidad])</f>
        <v>0</v>
      </c>
      <c r="I70">
        <f>Tabla_Productos[[#This Row],[Entradas]]-Tabla_Productos[[#This Row],[Salidas]]</f>
        <v>0</v>
      </c>
      <c r="J70" s="18">
        <f>Tabla_Productos[[#This Row],[P.Compra]]*Tabla_Productos[[#This Row],[Existencia]]</f>
        <v>0</v>
      </c>
      <c r="K70" s="18">
        <f>Tabla_Productos[[#This Row],[P.Venta]]*Tabla_Productos[[#This Row],[Existencia]]</f>
        <v>0</v>
      </c>
    </row>
    <row r="71" spans="1:11" x14ac:dyDescent="0.3">
      <c r="A71" s="12" t="s">
        <v>135</v>
      </c>
      <c r="B71" s="13" t="s">
        <v>137</v>
      </c>
      <c r="C71">
        <v>2</v>
      </c>
      <c r="D71" s="16" t="s">
        <v>138</v>
      </c>
      <c r="E71" s="18">
        <v>210000</v>
      </c>
      <c r="F71" s="18">
        <f>+Tabla_Productos[[#This Row],[P.Compra]]*1.4</f>
        <v>294000</v>
      </c>
      <c r="G71">
        <f>SUMIF(Tabla_Entradas[Código],Tabla_Productos[[#This Row],[Código]],Tabla_Entradas[Cantidad])</f>
        <v>0</v>
      </c>
      <c r="H71">
        <f>SUMIF(Tabla_Salidas[Código],Tabla_Productos[[#This Row],[Código]],Tabla_Salidas[Cantidad])</f>
        <v>0</v>
      </c>
      <c r="I71">
        <f>Tabla_Productos[[#This Row],[Entradas]]-Tabla_Productos[[#This Row],[Salidas]]</f>
        <v>0</v>
      </c>
      <c r="J71" s="18">
        <f>Tabla_Productos[[#This Row],[P.Compra]]*Tabla_Productos[[#This Row],[Existencia]]</f>
        <v>0</v>
      </c>
      <c r="K71" s="18">
        <f>Tabla_Productos[[#This Row],[P.Venta]]*Tabla_Productos[[#This Row],[Existencia]]</f>
        <v>0</v>
      </c>
    </row>
    <row r="72" spans="1:11" x14ac:dyDescent="0.3">
      <c r="A72" t="s">
        <v>17</v>
      </c>
      <c r="J72" s="4">
        <f>SUBTOTAL(109,Tabla_Productos[Valor Total en Compras])</f>
        <v>7455000</v>
      </c>
      <c r="K72" s="4">
        <f>SUBTOTAL(109,Tabla_Productos[Valor Total en Ventas])</f>
        <v>10437000</v>
      </c>
    </row>
  </sheetData>
  <conditionalFormatting sqref="I5:I71">
    <cfRule type="iconSet" priority="1">
      <iconSet iconSet="3Symbols2">
        <cfvo type="percent" val="0"/>
        <cfvo type="num" val="5"/>
        <cfvo type="num" val="10"/>
      </iconSet>
    </cfRule>
  </conditionalFormatting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2"/>
  <sheetViews>
    <sheetView zoomScale="130" zoomScaleNormal="130" workbookViewId="0">
      <selection activeCell="B7" sqref="B7"/>
    </sheetView>
  </sheetViews>
  <sheetFormatPr baseColWidth="10" defaultRowHeight="14.4" x14ac:dyDescent="0.3"/>
  <cols>
    <col min="2" max="2" width="18.33203125" customWidth="1"/>
    <col min="3" max="3" width="16.109375" customWidth="1"/>
    <col min="4" max="4" width="36.6640625" customWidth="1"/>
    <col min="6" max="6" width="20.109375" customWidth="1"/>
  </cols>
  <sheetData>
    <row r="1" spans="1:6" x14ac:dyDescent="0.3">
      <c r="A1" s="7"/>
      <c r="B1" s="7"/>
      <c r="C1" s="7"/>
      <c r="D1" s="7"/>
      <c r="E1" s="7"/>
      <c r="F1" s="7"/>
    </row>
    <row r="2" spans="1:6" ht="30" x14ac:dyDescent="0.7">
      <c r="A2" s="7"/>
      <c r="B2" s="6" t="s">
        <v>8</v>
      </c>
      <c r="C2" s="7"/>
      <c r="D2" s="7"/>
      <c r="E2" s="7"/>
      <c r="F2" s="7"/>
    </row>
    <row r="3" spans="1:6" x14ac:dyDescent="0.3">
      <c r="A3" s="7"/>
      <c r="B3" s="7"/>
      <c r="C3" s="7"/>
      <c r="D3" s="7"/>
      <c r="E3" s="7"/>
      <c r="F3" s="7"/>
    </row>
    <row r="5" spans="1:6" x14ac:dyDescent="0.3">
      <c r="A5" t="s">
        <v>11</v>
      </c>
      <c r="B5" t="s">
        <v>12</v>
      </c>
      <c r="C5" t="s">
        <v>0</v>
      </c>
      <c r="D5" t="s">
        <v>1</v>
      </c>
      <c r="E5" t="s">
        <v>13</v>
      </c>
      <c r="F5" t="s">
        <v>14</v>
      </c>
    </row>
    <row r="6" spans="1:6" x14ac:dyDescent="0.3">
      <c r="A6" s="2">
        <v>45616</v>
      </c>
      <c r="B6" t="s">
        <v>144</v>
      </c>
      <c r="C6" s="1" t="str">
        <f>+Productos!A8</f>
        <v>88004144739</v>
      </c>
      <c r="D6" t="str">
        <f>VLOOKUP(Tabla_Entradas[[#This Row],[Código]],Tabla_Productos[],2,FALSE)</f>
        <v>WHISKY FIREBALL CINNAMON 200ML</v>
      </c>
      <c r="E6">
        <v>12</v>
      </c>
      <c r="F6">
        <f>+VLOOKUP(Tabla_Entradas[[#This Row],[Código]],Tabla_Productos[[Código]:[P.Compra]],5,0)</f>
        <v>120000</v>
      </c>
    </row>
    <row r="7" spans="1:6" x14ac:dyDescent="0.3">
      <c r="A7" s="2">
        <v>45617</v>
      </c>
      <c r="B7" t="s">
        <v>145</v>
      </c>
      <c r="C7" s="1" t="str">
        <f>+Productos!A14</f>
        <v>80660776057</v>
      </c>
      <c r="D7" t="str">
        <f>VLOOKUP(Tabla_Entradas[[#This Row],[Código]],Tabla_Productos[],2,FALSE)</f>
        <v>LICOR LEMONCELLO CARAVELLA 750ML;</v>
      </c>
      <c r="E7">
        <v>8</v>
      </c>
      <c r="F7">
        <f>+VLOOKUP(Tabla_Entradas[[#This Row],[Código]],Tabla_Productos[[Código]:[P.Compra]],5,0)</f>
        <v>680000</v>
      </c>
    </row>
    <row r="8" spans="1:6" x14ac:dyDescent="0.3">
      <c r="A8" s="2">
        <v>45618</v>
      </c>
      <c r="B8" t="s">
        <v>146</v>
      </c>
      <c r="C8" s="1" t="str">
        <f>+Productos!A16</f>
        <v>80686001201</v>
      </c>
      <c r="D8" t="str">
        <f>VLOOKUP(Tabla_Entradas[[#This Row],[Código]],Tabla_Productos[],2,FALSE)</f>
        <v>WHISKY BOURBON JIM BEAM C/CAJA 1 LT</v>
      </c>
      <c r="E8">
        <v>10</v>
      </c>
      <c r="F8">
        <f>+VLOOKUP(Tabla_Entradas[[#This Row],[Código]],Tabla_Productos[[Código]:[P.Compra]],5,0)</f>
        <v>50000</v>
      </c>
    </row>
    <row r="9" spans="1:6" x14ac:dyDescent="0.3">
      <c r="A9" s="2">
        <v>45619</v>
      </c>
      <c r="B9" t="s">
        <v>147</v>
      </c>
      <c r="C9" s="1" t="str">
        <f>+Productos!A21</f>
        <v>81753815738</v>
      </c>
      <c r="D9" t="str">
        <f>VLOOKUP(Tabla_Entradas[[#This Row],[Código]],Tabla_Productos[],2,FALSE)</f>
        <v>VODKA BELVEDERE BLACK RASPBERRY 75 CL</v>
      </c>
      <c r="E9">
        <v>9</v>
      </c>
      <c r="F9">
        <f>+VLOOKUP(Tabla_Entradas[[#This Row],[Código]],Tabla_Productos[[Código]:[P.Compra]],5,0)</f>
        <v>90000</v>
      </c>
    </row>
    <row r="10" spans="1:6" x14ac:dyDescent="0.3">
      <c r="A10" s="2">
        <v>45620</v>
      </c>
      <c r="B10" t="s">
        <v>148</v>
      </c>
      <c r="C10" s="1" t="str">
        <f>+Productos!A22</f>
        <v>84104101818</v>
      </c>
      <c r="D10" t="str">
        <f>VLOOKUP(Tabla_Entradas[[#This Row],[Código]],Tabla_Productos[],2,FALSE)</f>
        <v>WHISKY C/CANELA SINFIRE CINNAMON 750 ML</v>
      </c>
      <c r="E10">
        <v>10</v>
      </c>
      <c r="F10">
        <f>+VLOOKUP(Tabla_Entradas[[#This Row],[Código]],Tabla_Productos[[Código]:[P.Compra]],5,0)</f>
        <v>11000</v>
      </c>
    </row>
    <row r="11" spans="1:6" x14ac:dyDescent="0.3">
      <c r="A11" s="2">
        <v>45621</v>
      </c>
      <c r="B11" t="s">
        <v>149</v>
      </c>
      <c r="C11" s="1" t="str">
        <f>+Productos!A26</f>
        <v>87116014503</v>
      </c>
      <c r="D11" t="str">
        <f>VLOOKUP(Tabla_Entradas[[#This Row],[Código]],Tabla_Productos[],2,FALSE)</f>
        <v>VODKA UV VAINILLA 750 ML</v>
      </c>
      <c r="E11">
        <v>3</v>
      </c>
      <c r="F11">
        <f>+VLOOKUP(Tabla_Entradas[[#This Row],[Código]],Tabla_Productos[[Código]:[P.Compra]],5,0)</f>
        <v>125000</v>
      </c>
    </row>
    <row r="12" spans="1:6" x14ac:dyDescent="0.3">
      <c r="A12" s="2">
        <v>45758</v>
      </c>
      <c r="B12" t="s">
        <v>150</v>
      </c>
      <c r="C12" s="1" t="str">
        <f>+Productos!A36</f>
        <v>80432400463</v>
      </c>
      <c r="D12" t="str">
        <f>VLOOKUP(Tabla_Entradas[[#This Row],[Código]],Tabla_Productos[],2,FALSE)</f>
        <v>WHISKI CHIVAS REGAL 12 AÑOS 175 LTC/CAJA</v>
      </c>
      <c r="E12">
        <v>5</v>
      </c>
      <c r="F12">
        <f>+VLOOKUP(Tabla_Entradas[[#This Row],[Código]],Tabla_Productos[[Código]:[P.Compra]],5,0)</f>
        <v>220000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0"/>
  <sheetViews>
    <sheetView zoomScale="130" zoomScaleNormal="130" workbookViewId="0">
      <selection activeCell="C12" sqref="C12"/>
    </sheetView>
  </sheetViews>
  <sheetFormatPr baseColWidth="10" defaultRowHeight="14.4" x14ac:dyDescent="0.3"/>
  <cols>
    <col min="2" max="2" width="18.33203125" customWidth="1"/>
    <col min="3" max="3" width="16.33203125" customWidth="1"/>
    <col min="4" max="4" width="32.109375" customWidth="1"/>
  </cols>
  <sheetData>
    <row r="1" spans="1:6" x14ac:dyDescent="0.3">
      <c r="A1" s="7"/>
      <c r="B1" s="7"/>
      <c r="C1" s="7"/>
      <c r="D1" s="7"/>
      <c r="E1" s="7"/>
      <c r="F1" s="7"/>
    </row>
    <row r="2" spans="1:6" ht="30" x14ac:dyDescent="0.7">
      <c r="A2" s="7"/>
      <c r="B2" s="6" t="s">
        <v>9</v>
      </c>
      <c r="C2" s="7"/>
      <c r="D2" s="7"/>
      <c r="E2" s="7"/>
      <c r="F2" s="7"/>
    </row>
    <row r="3" spans="1:6" x14ac:dyDescent="0.3">
      <c r="A3" s="7"/>
      <c r="B3" s="7"/>
      <c r="C3" s="7"/>
      <c r="D3" s="7"/>
      <c r="E3" s="7"/>
      <c r="F3" s="7"/>
    </row>
    <row r="5" spans="1:6" x14ac:dyDescent="0.3">
      <c r="A5" t="s">
        <v>11</v>
      </c>
      <c r="B5" t="s">
        <v>12</v>
      </c>
      <c r="C5" t="s">
        <v>0</v>
      </c>
      <c r="D5" t="s">
        <v>1</v>
      </c>
      <c r="E5" t="s">
        <v>13</v>
      </c>
      <c r="F5" t="s">
        <v>15</v>
      </c>
    </row>
    <row r="6" spans="1:6" x14ac:dyDescent="0.3">
      <c r="A6" s="2">
        <v>45583</v>
      </c>
      <c r="B6" t="s">
        <v>151</v>
      </c>
      <c r="C6" s="1" t="str">
        <f>+Productos!A30</f>
        <v>87647111672</v>
      </c>
      <c r="D6" t="str">
        <f>VLOOKUP(Tabla_Salidas[[#This Row],[Código]],Tabla_Productos[],2,FALSE)</f>
        <v>WHISKY DALMORE 12 AÃOS</v>
      </c>
      <c r="E6">
        <v>3</v>
      </c>
      <c r="F6">
        <f>+VLOOKUP(Tabla_Salidas[[#This Row],[Código]],Tabla_Productos[[Código]:[P.Venta]],6,0)</f>
        <v>308000</v>
      </c>
    </row>
    <row r="7" spans="1:6" x14ac:dyDescent="0.3">
      <c r="A7" s="2">
        <v>45586</v>
      </c>
      <c r="B7" t="s">
        <v>152</v>
      </c>
      <c r="C7" s="1" t="str">
        <f>+Productos!A33</f>
        <v>82414004119</v>
      </c>
      <c r="D7" t="str">
        <f>VLOOKUP(Tabla_Salidas[[#This Row],[Código]],Tabla_Productos[],2,FALSE)</f>
        <v>WHISKY JACK DANIELS FIRE 200ML</v>
      </c>
      <c r="E7">
        <v>8</v>
      </c>
      <c r="F7">
        <f>+VLOOKUP(Tabla_Salidas[[#This Row],[Código]],Tabla_Productos[[Código]:[P.Venta]],6,0)</f>
        <v>112000</v>
      </c>
    </row>
    <row r="8" spans="1:6" x14ac:dyDescent="0.3">
      <c r="A8" s="2">
        <v>45598</v>
      </c>
      <c r="B8" t="s">
        <v>153</v>
      </c>
      <c r="C8" s="1" t="str">
        <f>+Productos!A40</f>
        <v>80686003205</v>
      </c>
      <c r="D8" t="str">
        <f>VLOOKUP(Tabla_Salidas[[#This Row],[Código]],Tabla_Productos[],2,FALSE)</f>
        <v xml:space="preserve">WHISKY JIM BEAM DORADO BOTELLA </v>
      </c>
      <c r="E8">
        <v>9</v>
      </c>
      <c r="F8">
        <f>+VLOOKUP(Tabla_Salidas[[#This Row],[Código]],Tabla_Productos[[Código]:[P.Venta]],6,0)</f>
        <v>230999.99999999997</v>
      </c>
    </row>
    <row r="9" spans="1:6" x14ac:dyDescent="0.3">
      <c r="A9" s="2">
        <v>45608</v>
      </c>
      <c r="B9" t="s">
        <v>154</v>
      </c>
      <c r="C9" s="1" t="str">
        <f>+Productos!A52</f>
        <v>88004146689</v>
      </c>
      <c r="D9" t="str">
        <f>VLOOKUP(Tabla_Salidas[[#This Row],[Código]],Tabla_Productos[],2,FALSE)</f>
        <v xml:space="preserve">WISKY FIREBALL CINNAMON 750 ML </v>
      </c>
      <c r="E9">
        <v>1</v>
      </c>
      <c r="F9">
        <f>+VLOOKUP(Tabla_Salidas[[#This Row],[Código]],Tabla_Productos[[Código]:[P.Venta]],6,0)</f>
        <v>125999.99999999999</v>
      </c>
    </row>
    <row r="10" spans="1:6" x14ac:dyDescent="0.3">
      <c r="A10" s="2">
        <v>45629</v>
      </c>
      <c r="B10" t="s">
        <v>155</v>
      </c>
      <c r="C10" s="1" t="str">
        <f>+Productos!A65</f>
        <v>80432400340</v>
      </c>
      <c r="D10" t="str">
        <f>VLOOKUP(Tabla_Salidas[[#This Row],[Código]],Tabla_Productos[],2,FALSE)</f>
        <v>BEBIDA PETACA  WHISKY CHIVAS REGAL 12 A OS 5CL</v>
      </c>
      <c r="E10">
        <v>5</v>
      </c>
      <c r="F10">
        <f>+VLOOKUP(Tabla_Salidas[[#This Row],[Código]],Tabla_Productos[[Código]:[P.Venta]],6,0)</f>
        <v>175000</v>
      </c>
    </row>
  </sheetData>
  <phoneticPr fontId="5" type="noConversion"/>
  <pageMargins left="0.7" right="0.7" top="0.75" bottom="0.75" header="0.3" footer="0.3"/>
  <pageSetup paperSize="9" orientation="portrait" horizontalDpi="0" verticalDpi="0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Productos</vt:lpstr>
      <vt:lpstr>Entradas</vt:lpstr>
      <vt:lpstr>Salidas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2025-10-02T14:22:14Z</dcterms:modified>
</cp:coreProperties>
</file>