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154b9477c7bd09/Documentos/Laerte Luz/Curso de PB/"/>
    </mc:Choice>
  </mc:AlternateContent>
  <xr:revisionPtr revIDLastSave="207" documentId="8_{4E97B01C-F7D4-442A-BA2E-E25D99D49DB5}" xr6:coauthVersionLast="47" xr6:coauthVersionMax="47" xr10:uidLastSave="{2A5D779E-0A4F-4640-B5E2-07A5AB5271CA}"/>
  <bookViews>
    <workbookView xWindow="-108" yWindow="-108" windowWidth="23256" windowHeight="12456" tabRatio="0" firstSheet="1" activeTab="1" xr2:uid="{BD84727D-5259-4782-BFA2-6DB43E3A0051}"/>
  </bookViews>
  <sheets>
    <sheet name="Planilha3" sheetId="3" state="hidden" r:id="rId1"/>
    <sheet name="Controle_Investimento" sheetId="1" r:id="rId2"/>
    <sheet name="Tab_apoio" sheetId="2" state="hidden" r:id="rId3"/>
  </sheets>
  <definedNames>
    <definedName name="Aporte">Controle_Investimento!$D$16</definedName>
    <definedName name="Patrimonio">Controle_Investimento!$D$19</definedName>
    <definedName name="Patrimonio_sugestao">Controle_Investimento!$F$19</definedName>
    <definedName name="Qde_anos">Controle_Investimento!$D$17</definedName>
    <definedName name="Rendimento_Carteira">Controle_Investimento!$F$12</definedName>
    <definedName name="salario">Controle_Investimento!$F$11</definedName>
    <definedName name="sugestao_investimento">Controle_Investimento!$F$13</definedName>
    <definedName name="Taxa_mensal">Controle_Investimento!$D$18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C24" i="1"/>
  <c r="D24" i="1" s="1"/>
  <c r="C25" i="1"/>
  <c r="D25" i="1" s="1"/>
  <c r="C26" i="1"/>
  <c r="D26" i="1" s="1"/>
  <c r="C23" i="1"/>
  <c r="D23" i="1" s="1"/>
  <c r="F18" i="1"/>
  <c r="D32" i="1"/>
  <c r="F13" i="1"/>
  <c r="F32" i="1" s="1"/>
  <c r="C36" i="1"/>
  <c r="C37" i="1"/>
  <c r="C38" i="1"/>
  <c r="C39" i="1"/>
  <c r="C40" i="1"/>
  <c r="D40" i="1" s="1"/>
  <c r="C35" i="1"/>
  <c r="D35" i="1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19" i="1"/>
  <c r="D20" i="1" s="1"/>
  <c r="C41" i="1" l="1"/>
  <c r="F26" i="1"/>
  <c r="G26" i="1" s="1"/>
  <c r="F36" i="1"/>
  <c r="D37" i="1"/>
  <c r="F25" i="1"/>
  <c r="G25" i="1" s="1"/>
  <c r="F24" i="1"/>
  <c r="G24" i="1" s="1"/>
  <c r="F35" i="1"/>
  <c r="F40" i="1"/>
  <c r="F39" i="1"/>
  <c r="F23" i="1"/>
  <c r="G23" i="1" s="1"/>
  <c r="F27" i="1"/>
  <c r="G27" i="1" s="1"/>
  <c r="F38" i="1"/>
  <c r="F37" i="1"/>
  <c r="F16" i="1"/>
  <c r="F19" i="1"/>
  <c r="F20" i="1" s="1"/>
  <c r="D39" i="1"/>
  <c r="D38" i="1"/>
  <c r="D36" i="1"/>
  <c r="F41" i="1" l="1"/>
  <c r="D41" i="1"/>
</calcChain>
</file>

<file path=xl/sharedStrings.xml><?xml version="1.0" encoding="utf-8"?>
<sst xmlns="http://schemas.openxmlformats.org/spreadsheetml/2006/main" count="84" uniqueCount="41">
  <si>
    <t>INVESTIMENTO MENSAL</t>
  </si>
  <si>
    <t>Taxa de rendimento mensal?</t>
  </si>
  <si>
    <t>Patrimônio Acumulado?</t>
  </si>
  <si>
    <t>Dividendos Mensais?</t>
  </si>
  <si>
    <t>Por Quantos Anos?</t>
  </si>
  <si>
    <t>Quanto Investir por Mês?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</si>
  <si>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</si>
  <si>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</si>
  <si>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</si>
  <si>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</si>
  <si>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</si>
  <si>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</si>
  <si>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</si>
  <si>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</si>
  <si>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</si>
  <si>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</si>
  <si>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</si>
  <si>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</si>
  <si>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</si>
  <si>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</si>
  <si>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</si>
  <si>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</si>
  <si>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</si>
  <si>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</si>
  <si>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</si>
  <si>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</si>
  <si>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</si>
  <si>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</si>
  <si>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</si>
  <si>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%</t>
  </si>
  <si>
    <t>CHAVE</t>
  </si>
  <si>
    <t>Moderado</t>
  </si>
  <si>
    <t>Agressivo</t>
  </si>
  <si>
    <t>Sugestão de Investimento (30%)</t>
  </si>
  <si>
    <t>Aporte</t>
  </si>
  <si>
    <t>Aporte Sugerido</t>
  </si>
  <si>
    <t>DIVERSIFICAÇÃO DA CARTEIRA DE ACORDO COM O PERFIL</t>
  </si>
  <si>
    <t>Soma de Valores2</t>
  </si>
  <si>
    <t>Rótulos de Linha</t>
  </si>
  <si>
    <t>Total Geral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</si>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</sst>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1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/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indexed="64"/>
      </right>
      <top/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1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8" fontId="4" fillId="3" borderId="7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8" fontId="4" fillId="3" borderId="8" xfId="0" applyNumberFormat="1" applyFont="1" applyFill="1" applyBorder="1" applyAlignment="1">
      <alignment horizontal="center"/>
    </xf>
    <xf numFmtId="0" fontId="7" fillId="3" borderId="13" xfId="0" applyFont="1" applyFill="1" applyBorder="1"/>
    <xf numFmtId="0" fontId="7" fillId="3" borderId="15" xfId="0" applyFont="1" applyFill="1" applyBorder="1"/>
    <xf numFmtId="0" fontId="7" fillId="3" borderId="17" xfId="0" applyFont="1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2" fillId="2" borderId="0" xfId="3"/>
    <xf numFmtId="166" fontId="4" fillId="4" borderId="0" xfId="0" applyNumberFormat="1" applyFont="1" applyFill="1" applyAlignment="1">
      <alignment horizontal="center"/>
    </xf>
    <xf numFmtId="0" fontId="2" fillId="2" borderId="0" xfId="3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/>
    <xf numFmtId="166" fontId="4" fillId="3" borderId="0" xfId="0" applyNumberFormat="1" applyFont="1" applyFill="1" applyAlignment="1">
      <alignment horizontal="center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9" fontId="0" fillId="0" borderId="20" xfId="2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21" xfId="2" applyFont="1" applyBorder="1" applyAlignment="1">
      <alignment horizontal="center"/>
    </xf>
    <xf numFmtId="9" fontId="0" fillId="0" borderId="0" xfId="2" applyFont="1" applyAlignment="1">
      <alignment horizontal="center"/>
    </xf>
    <xf numFmtId="8" fontId="0" fillId="3" borderId="10" xfId="0" applyNumberFormat="1" applyFill="1" applyBorder="1" applyAlignment="1">
      <alignment horizontal="center"/>
    </xf>
    <xf numFmtId="8" fontId="0" fillId="3" borderId="11" xfId="0" applyNumberFormat="1" applyFill="1" applyBorder="1" applyAlignment="1">
      <alignment horizontal="center"/>
    </xf>
    <xf numFmtId="8" fontId="0" fillId="3" borderId="18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4" fillId="3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8" fontId="0" fillId="3" borderId="3" xfId="0" applyNumberFormat="1" applyFill="1" applyBorder="1" applyAlignment="1">
      <alignment horizontal="center"/>
    </xf>
    <xf numFmtId="8" fontId="0" fillId="3" borderId="4" xfId="0" applyNumberFormat="1" applyFill="1" applyBorder="1" applyAlignment="1">
      <alignment horizontal="center"/>
    </xf>
    <xf numFmtId="8" fontId="0" fillId="3" borderId="5" xfId="0" applyNumberFormat="1" applyFill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8" fontId="0" fillId="3" borderId="7" xfId="0" applyNumberFormat="1" applyFill="1" applyBorder="1" applyAlignment="1">
      <alignment horizontal="center"/>
    </xf>
    <xf numFmtId="8" fontId="0" fillId="3" borderId="8" xfId="0" applyNumberForma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8" fontId="4" fillId="3" borderId="26" xfId="0" applyNumberFormat="1" applyFont="1" applyFill="1" applyBorder="1" applyAlignment="1">
      <alignment horizontal="center"/>
    </xf>
    <xf numFmtId="8" fontId="4" fillId="3" borderId="23" xfId="0" applyNumberFormat="1" applyFont="1" applyFill="1" applyBorder="1" applyAlignment="1">
      <alignment horizontal="center"/>
    </xf>
    <xf numFmtId="8" fontId="4" fillId="3" borderId="27" xfId="0" applyNumberFormat="1" applyFont="1" applyFill="1" applyBorder="1" applyAlignment="1">
      <alignment horizontal="center"/>
    </xf>
    <xf numFmtId="8" fontId="4" fillId="3" borderId="24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4" fillId="4" borderId="0" xfId="0" applyNumberFormat="1" applyFont="1" applyFill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16" xfId="0" applyNumberFormat="1" applyFill="1" applyBorder="1" applyAlignment="1">
      <alignment horizontal="center"/>
    </xf>
    <xf numFmtId="8" fontId="0" fillId="3" borderId="19" xfId="0" applyNumberForma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166" fontId="0" fillId="0" borderId="10" xfId="0" applyNumberFormat="1" applyFont="1" applyBorder="1" applyAlignment="1" applyProtection="1">
      <alignment horizontal="center"/>
      <protection locked="0"/>
    </xf>
    <xf numFmtId="166" fontId="0" fillId="0" borderId="6" xfId="0" applyNumberFormat="1" applyFont="1" applyBorder="1" applyAlignment="1" applyProtection="1">
      <alignment horizontal="center"/>
      <protection locked="0"/>
    </xf>
    <xf numFmtId="10" fontId="0" fillId="0" borderId="11" xfId="2" applyNumberFormat="1" applyFont="1" applyBorder="1" applyAlignment="1" applyProtection="1">
      <alignment horizontal="center"/>
      <protection locked="0"/>
    </xf>
    <xf numFmtId="10" fontId="0" fillId="0" borderId="7" xfId="2" applyNumberFormat="1" applyFont="1" applyBorder="1" applyAlignment="1" applyProtection="1">
      <alignment horizontal="center"/>
      <protection locked="0"/>
    </xf>
    <xf numFmtId="10" fontId="4" fillId="3" borderId="26" xfId="2" applyNumberFormat="1" applyFont="1" applyFill="1" applyBorder="1" applyAlignment="1">
      <alignment horizontal="center"/>
    </xf>
    <xf numFmtId="10" fontId="4" fillId="3" borderId="23" xfId="2" applyNumberFormat="1" applyFont="1" applyFill="1" applyBorder="1" applyAlignment="1">
      <alignment horizontal="center"/>
    </xf>
    <xf numFmtId="166" fontId="4" fillId="3" borderId="25" xfId="1" applyNumberFormat="1" applyFont="1" applyFill="1" applyBorder="1" applyAlignment="1">
      <alignment horizontal="center"/>
    </xf>
    <xf numFmtId="166" fontId="4" fillId="3" borderId="22" xfId="1" applyNumberFormat="1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166" fontId="4" fillId="0" borderId="6" xfId="1" applyNumberFormat="1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10" fontId="4" fillId="0" borderId="7" xfId="0" applyNumberFormat="1" applyFont="1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9" fontId="4" fillId="4" borderId="0" xfId="2" applyFont="1" applyFill="1" applyAlignment="1">
      <alignment horizontal="center"/>
    </xf>
    <xf numFmtId="0" fontId="2" fillId="2" borderId="0" xfId="3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[Projeto_Planilha Controle Financeiro.xlsx]Planilha3!Tabela dinâmica1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05293088363952"/>
          <c:y val="0.11342592592592593"/>
          <c:w val="0.46388888888888891"/>
          <c:h val="0.77314814814814814"/>
        </c:manualLayout>
      </c:layout>
      <c:pieChart>
        <c:varyColors val="1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Planilha3!$A$2:$A$8</c:f>
              <c:strCache>
                <c:ptCount val="6"/>
                <c:pt idx="0">
                  <c:v>HÍBRIDOS</c:v>
                </c:pt>
                <c:pt idx="1">
                  <c:v>FOFs</c:v>
                </c:pt>
                <c:pt idx="2">
                  <c:v>HOTELARIAS</c:v>
                </c:pt>
                <c:pt idx="3">
                  <c:v>TIJOLO</c:v>
                </c:pt>
                <c:pt idx="4">
                  <c:v>DESENVOLVIMENTO</c:v>
                </c:pt>
                <c:pt idx="5">
                  <c:v>PAPEL</c:v>
                </c:pt>
              </c:strCache>
            </c:strRef>
          </c:cat>
          <c:val>
            <c:numRef>
              <c:f>Planilha3!$B$2:$B$8</c:f>
              <c:numCache>
                <c:formatCode>"R$"\ #,##0.00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1-459D-87B7-C3DA66F81C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328083989501295E-2"/>
          <c:y val="0.23784558180227475"/>
          <c:w val="0.24956080489938759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[Projeto_Planilha Controle Financeiro.xlsx]Planilha3!Tabela dinâmica1</c:name>
    <c:fmtId val="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hade val="7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hade val="9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9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hade val="7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hade val="9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9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6154820130878473"/>
          <c:y val="0.11342592592592593"/>
          <c:w val="0.27388273882738828"/>
          <c:h val="0.77314814814814814"/>
        </c:manualLayout>
      </c:layout>
      <c:pieChart>
        <c:varyColors val="1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A65-ABD7-ED9AD858FD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A65-ABD7-ED9AD858FD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BD-4A65-ABD7-ED9AD858FD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BD-4A65-ABD7-ED9AD858FD1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BD-4A65-ABD7-ED9AD858FD1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BD-4A65-ABD7-ED9AD858FD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Planilha3!$A$2:$A$8</c:f>
              <c:strCache>
                <c:ptCount val="6"/>
                <c:pt idx="0">
                  <c:v>HÍBRIDOS</c:v>
                </c:pt>
                <c:pt idx="1">
                  <c:v>FOFs</c:v>
                </c:pt>
                <c:pt idx="2">
                  <c:v>HOTELARIAS</c:v>
                </c:pt>
                <c:pt idx="3">
                  <c:v>TIJOLO</c:v>
                </c:pt>
                <c:pt idx="4">
                  <c:v>DESENVOLVIMENTO</c:v>
                </c:pt>
                <c:pt idx="5">
                  <c:v>PAPEL</c:v>
                </c:pt>
              </c:strCache>
            </c:strRef>
          </c:cat>
          <c:val>
            <c:numRef>
              <c:f>Planilha3!$B$2:$B$8</c:f>
              <c:numCache>
                <c:formatCode>"R$"\ #,##0.00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BD-4A65-ABD7-ED9AD858FD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2169922486626533E-2"/>
          <c:y val="0.20080854476523768"/>
          <c:w val="0.14734217263432478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58B665-DA77-53D6-AB1D-8F1474397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0</xdr:row>
      <xdr:rowOff>152400</xdr:rowOff>
    </xdr:from>
    <xdr:to>
      <xdr:col>7</xdr:col>
      <xdr:colOff>19050</xdr:colOff>
      <xdr:row>7</xdr:row>
      <xdr:rowOff>95250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2026CAF-FA33-F04B-9F83-0133AFC16A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498" r="24264" b="36083"/>
        <a:stretch/>
      </xdr:blipFill>
      <xdr:spPr>
        <a:xfrm>
          <a:off x="600076" y="152400"/>
          <a:ext cx="7800974" cy="1209675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41</xdr:row>
      <xdr:rowOff>171450</xdr:rowOff>
    </xdr:from>
    <xdr:to>
      <xdr:col>6</xdr:col>
      <xdr:colOff>914399</xdr:colOff>
      <xdr:row>57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2B4A5F-6031-4B53-93FC-2FE5261F0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erte Lirio Luz" refreshedDate="45800.370626967589" createdVersion="8" refreshedVersion="8" minRefreshableVersion="3" recordCount="6" xr:uid="{EEAE8436-C70B-4629-97A9-8FD8285AAC25}">
  <cacheSource type="worksheet">
    <worksheetSource ref="B34:D40" sheet="Controle_Investimento"/>
  </cacheSource>
  <cacheFields count="3">
    <cacheField name="TIPO DE FII" numFmtId="0">
      <sharedItems count="6">
        <s v="PAPEL"/>
        <s v="TIJOLO"/>
        <s v="HÍBRIDOS"/>
        <s v="FOFs"/>
        <s v="DESENVOLVIMENTO"/>
        <s v="HOTELARIAS"/>
      </sharedItems>
    </cacheField>
    <cacheField name="Percentual Sugerido" numFmtId="9">
      <sharedItems containsSemiMixedTypes="0" containsString="0" containsNumber="1" minValue="0.05" maxValue="0.5"/>
    </cacheField>
    <cacheField name="Valores2" numFmtId="166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0.5"/>
    <n v="100"/>
  </r>
  <r>
    <x v="1"/>
    <n v="0.1"/>
    <n v="20"/>
  </r>
  <r>
    <x v="2"/>
    <n v="0.05"/>
    <n v="10"/>
  </r>
  <r>
    <x v="3"/>
    <n v="0.05"/>
    <n v="10"/>
  </r>
  <r>
    <x v="4"/>
    <n v="0.2"/>
    <n v="40"/>
  </r>
  <r>
    <x v="5"/>
    <n v="0.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3068F-57AC-4F58-ACE5-3B18A8810517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:B8" firstHeaderRow="1" firstDataRow="1" firstDataCol="1"/>
  <pivotFields count="3">
    <pivotField axis="axisRow" showAll="0" sortType="ascending">
      <items count="7">
        <item x="4"/>
        <item x="3"/>
        <item x="2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6" showAll="0"/>
  </pivotFields>
  <rowFields count="1">
    <field x="0"/>
  </rowFields>
  <rowItems count="7">
    <i>
      <x v="2"/>
    </i>
    <i>
      <x v="1"/>
    </i>
    <i>
      <x v="3"/>
    </i>
    <i>
      <x v="5"/>
    </i>
    <i>
      <x/>
    </i>
    <i>
      <x v="4"/>
    </i>
    <i t="grand">
      <x/>
    </i>
  </rowItems>
  <colItems count="1">
    <i/>
  </colItems>
  <dataFields count="1">
    <dataField name="Soma de Valores2" fld="2" baseField="0" baseItem="0" numFmtId="166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93F9-885F-4D93-A595-7363603858F5}">
  <dimension ref="A1:B8"/>
  <sheetViews>
    <sheetView workbookViewId="0">
      <selection activeCell="M2" sqref="M2"/>
    </sheetView>
  </sheetViews>
  <sheetFormatPr defaultRowHeight="14.4" x14ac:dyDescent="0.3"/>
  <cols>
    <col min="1" max="1" width="17.6640625" bestFit="1" customWidth="1"/>
    <col min="2" max="2" width="15.88671875" bestFit="1" customWidth="1"/>
  </cols>
  <sheetData>
    <row r="1" spans="1:2" x14ac:dyDescent="0.3">
      <c r="A1" s="87" t="s">
        <v>38</v>
      </c>
      <c r="B1" t="s">
        <v>37</v>
      </c>
    </row>
    <row r="2" spans="1:2" x14ac:dyDescent="0.3">
      <c r="A2" s="88" t="s">
        <v>24</v>
      </c>
      <c r="B2" s="19">
        <v>10</v>
      </c>
    </row>
    <row r="3" spans="1:2" x14ac:dyDescent="0.3">
      <c r="A3" s="88" t="s">
        <v>25</v>
      </c>
      <c r="B3" s="19">
        <v>10</v>
      </c>
    </row>
    <row r="4" spans="1:2" x14ac:dyDescent="0.3">
      <c r="A4" s="88" t="s">
        <v>27</v>
      </c>
      <c r="B4" s="19">
        <v>20</v>
      </c>
    </row>
    <row r="5" spans="1:2" x14ac:dyDescent="0.3">
      <c r="A5" s="88" t="s">
        <v>23</v>
      </c>
      <c r="B5" s="19">
        <v>20</v>
      </c>
    </row>
    <row r="6" spans="1:2" x14ac:dyDescent="0.3">
      <c r="A6" s="88" t="s">
        <v>26</v>
      </c>
      <c r="B6" s="19">
        <v>40</v>
      </c>
    </row>
    <row r="7" spans="1:2" x14ac:dyDescent="0.3">
      <c r="A7" s="88" t="s">
        <v>22</v>
      </c>
      <c r="B7" s="19">
        <v>100</v>
      </c>
    </row>
    <row r="8" spans="1:2" x14ac:dyDescent="0.3">
      <c r="A8" s="88" t="s">
        <v>39</v>
      </c>
      <c r="B8" s="19">
        <v>200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A3A6-C431-4E6C-9157-60928488FE7A}">
  <dimension ref="A1:H57"/>
  <sheetViews>
    <sheetView showGridLines="0" tabSelected="1" zoomScale="80" zoomScaleNormal="80" workbookViewId="0">
      <selection activeCell="F11" sqref="F11:G11"/>
    </sheetView>
  </sheetViews>
  <sheetFormatPr defaultColWidth="0" defaultRowHeight="14.4" zeroHeight="1" x14ac:dyDescent="0.3"/>
  <cols>
    <col min="1" max="1" width="8.88671875" customWidth="1"/>
    <col min="2" max="2" width="43.5546875" customWidth="1"/>
    <col min="3" max="3" width="19.21875" customWidth="1"/>
    <col min="4" max="4" width="21.109375" style="2" customWidth="1"/>
    <col min="5" max="5" width="1.6640625" customWidth="1"/>
    <col min="6" max="6" width="14.21875" bestFit="1" customWidth="1"/>
    <col min="7" max="7" width="13.6640625" style="2" customWidth="1"/>
    <col min="8" max="8" width="8.88671875" customWidth="1"/>
    <col min="9" max="16384" width="8.88671875" hidden="1"/>
  </cols>
  <sheetData>
    <row r="1" spans="2:7" x14ac:dyDescent="0.3"/>
    <row r="2" spans="2:7" x14ac:dyDescent="0.3"/>
    <row r="3" spans="2:7" x14ac:dyDescent="0.3"/>
    <row r="4" spans="2:7" x14ac:dyDescent="0.3"/>
    <row r="5" spans="2:7" x14ac:dyDescent="0.3"/>
    <row r="6" spans="2:7" x14ac:dyDescent="0.3"/>
    <row r="7" spans="2:7" x14ac:dyDescent="0.3"/>
    <row r="8" spans="2:7" x14ac:dyDescent="0.3"/>
    <row r="9" spans="2:7" ht="15" thickBot="1" x14ac:dyDescent="0.35"/>
    <row r="10" spans="2:7" ht="21" x14ac:dyDescent="0.3">
      <c r="B10" s="40" t="s">
        <v>13</v>
      </c>
      <c r="C10" s="41"/>
      <c r="D10" s="41"/>
      <c r="E10" s="41"/>
      <c r="F10" s="41"/>
      <c r="G10" s="71"/>
    </row>
    <row r="11" spans="2:7" ht="16.2" thickBot="1" x14ac:dyDescent="0.35">
      <c r="B11" s="3" t="s">
        <v>14</v>
      </c>
      <c r="C11" s="45"/>
      <c r="D11" s="45"/>
      <c r="E11" s="45"/>
      <c r="F11" s="74">
        <v>2000</v>
      </c>
      <c r="G11" s="75"/>
    </row>
    <row r="12" spans="2:7" ht="16.2" thickBot="1" x14ac:dyDescent="0.35">
      <c r="B12" s="4" t="s">
        <v>15</v>
      </c>
      <c r="C12" s="46"/>
      <c r="D12" s="46"/>
      <c r="E12" s="46"/>
      <c r="F12" s="76">
        <v>6.0000000000000001E-3</v>
      </c>
      <c r="G12" s="77"/>
    </row>
    <row r="13" spans="2:7" ht="16.2" thickBot="1" x14ac:dyDescent="0.35">
      <c r="B13" s="5" t="s">
        <v>33</v>
      </c>
      <c r="C13" s="47"/>
      <c r="D13" s="47"/>
      <c r="E13" s="47"/>
      <c r="F13" s="73">
        <f>salario*30%</f>
        <v>600</v>
      </c>
      <c r="G13" s="72"/>
    </row>
    <row r="14" spans="2:7" ht="15" thickBot="1" x14ac:dyDescent="0.35"/>
    <row r="15" spans="2:7" s="50" customFormat="1" ht="31.95" customHeight="1" x14ac:dyDescent="0.3">
      <c r="B15" s="37" t="s">
        <v>0</v>
      </c>
      <c r="C15" s="38"/>
      <c r="D15" s="39" t="s">
        <v>34</v>
      </c>
      <c r="F15" s="59" t="s">
        <v>35</v>
      </c>
      <c r="G15" s="60"/>
    </row>
    <row r="16" spans="2:7" ht="16.2" thickBot="1" x14ac:dyDescent="0.35">
      <c r="B16" s="6" t="s">
        <v>5</v>
      </c>
      <c r="C16" s="7"/>
      <c r="D16" s="84">
        <v>200</v>
      </c>
      <c r="F16" s="80">
        <f>sugestao_investimento</f>
        <v>600</v>
      </c>
      <c r="G16" s="81"/>
    </row>
    <row r="17" spans="1:7" ht="16.2" thickBot="1" x14ac:dyDescent="0.35">
      <c r="B17" s="8" t="s">
        <v>4</v>
      </c>
      <c r="C17" s="9"/>
      <c r="D17" s="85">
        <v>5</v>
      </c>
      <c r="F17" s="82">
        <v>5</v>
      </c>
      <c r="G17" s="83"/>
    </row>
    <row r="18" spans="1:7" ht="16.2" thickBot="1" x14ac:dyDescent="0.35">
      <c r="B18" s="8" t="s">
        <v>1</v>
      </c>
      <c r="C18" s="9"/>
      <c r="D18" s="86">
        <v>1.0789999999999999E-2</v>
      </c>
      <c r="F18" s="78">
        <f>Taxa_mensal</f>
        <v>1.0789999999999999E-2</v>
      </c>
      <c r="G18" s="79"/>
    </row>
    <row r="19" spans="1:7" ht="16.2" thickBot="1" x14ac:dyDescent="0.35">
      <c r="B19" s="10" t="s">
        <v>2</v>
      </c>
      <c r="C19" s="11"/>
      <c r="D19" s="12">
        <f>FV(Taxa_mensal,Qde_anos*12,Aporte*-1)</f>
        <v>16755.382799697527</v>
      </c>
      <c r="F19" s="61">
        <f>FV(Taxa_mensal,Qde_anos*12,sugestao_investimento*-1)</f>
        <v>50266.148399092584</v>
      </c>
      <c r="G19" s="62"/>
    </row>
    <row r="20" spans="1:7" ht="16.2" thickBot="1" x14ac:dyDescent="0.35">
      <c r="B20" s="13" t="s">
        <v>3</v>
      </c>
      <c r="C20" s="14"/>
      <c r="D20" s="15">
        <f>Patrimonio*Rendimento_Carteira</f>
        <v>100.53229679818516</v>
      </c>
      <c r="F20" s="63">
        <f>Patrimonio_sugestao*Rendimento_Carteira</f>
        <v>301.59689039455549</v>
      </c>
      <c r="G20" s="64"/>
    </row>
    <row r="21" spans="1:7" ht="15" thickBot="1" x14ac:dyDescent="0.35"/>
    <row r="22" spans="1:7" s="50" customFormat="1" ht="31.95" customHeight="1" x14ac:dyDescent="0.3">
      <c r="B22" s="48" t="s">
        <v>11</v>
      </c>
      <c r="C22" s="49"/>
      <c r="D22" s="39" t="s">
        <v>12</v>
      </c>
      <c r="F22" s="52"/>
      <c r="G22" s="39" t="s">
        <v>12</v>
      </c>
    </row>
    <row r="23" spans="1:7" ht="16.2" thickBot="1" x14ac:dyDescent="0.35">
      <c r="A23" s="1">
        <v>2</v>
      </c>
      <c r="B23" s="16" t="s">
        <v>6</v>
      </c>
      <c r="C23" s="34">
        <f>FV(Taxa_mensal,$A23*12,Aporte*-1)</f>
        <v>5445.5254595290435</v>
      </c>
      <c r="D23" s="68">
        <f>C23*Rendimento_Carteira</f>
        <v>32.673152757174265</v>
      </c>
      <c r="F23" s="53">
        <f>FV(Taxa_mensal,$A23*12,sugestao_investimento*-1)</f>
        <v>16336.57637858713</v>
      </c>
      <c r="G23" s="56">
        <f>F23*Rendimento_Carteira</f>
        <v>98.01945827152278</v>
      </c>
    </row>
    <row r="24" spans="1:7" ht="16.2" thickBot="1" x14ac:dyDescent="0.35">
      <c r="A24" s="1">
        <v>5</v>
      </c>
      <c r="B24" s="17" t="s">
        <v>7</v>
      </c>
      <c r="C24" s="35">
        <f>FV(Taxa_mensal,$A24*12,Aporte*-1)</f>
        <v>16755.382799697527</v>
      </c>
      <c r="D24" s="69">
        <f>C24*Rendimento_Carteira</f>
        <v>100.53229679818516</v>
      </c>
      <c r="F24" s="54">
        <f>FV(Taxa_mensal,$A24*12,sugestao_investimento*-1)</f>
        <v>50266.148399092584</v>
      </c>
      <c r="G24" s="57">
        <f>F24*Rendimento_Carteira</f>
        <v>301.59689039455549</v>
      </c>
    </row>
    <row r="25" spans="1:7" ht="16.2" thickBot="1" x14ac:dyDescent="0.35">
      <c r="A25" s="1">
        <v>10</v>
      </c>
      <c r="B25" s="17" t="s">
        <v>8</v>
      </c>
      <c r="C25" s="35">
        <f>FV(Taxa_mensal,$A25*12,Aporte*-1)</f>
        <v>48656.842506034438</v>
      </c>
      <c r="D25" s="69">
        <f>C25*Rendimento_Carteira</f>
        <v>291.94105503620665</v>
      </c>
      <c r="F25" s="54">
        <f>FV(Taxa_mensal,$A25*12,sugestao_investimento*-1)</f>
        <v>145970.52751810331</v>
      </c>
      <c r="G25" s="57">
        <f>F25*Rendimento_Carteira</f>
        <v>875.82316510861983</v>
      </c>
    </row>
    <row r="26" spans="1:7" ht="16.2" thickBot="1" x14ac:dyDescent="0.35">
      <c r="A26" s="1">
        <v>20</v>
      </c>
      <c r="B26" s="17" t="s">
        <v>9</v>
      </c>
      <c r="C26" s="35">
        <f>FV(Taxa_mensal,$A26*12,Aporte*-1)</f>
        <v>225039.68001941612</v>
      </c>
      <c r="D26" s="69">
        <f>C26*Rendimento_Carteira</f>
        <v>1350.2380801164968</v>
      </c>
      <c r="F26" s="54">
        <f>FV(Taxa_mensal,$A26*12,sugestao_investimento*-1)</f>
        <v>675119.04005824833</v>
      </c>
      <c r="G26" s="57">
        <f>F26*Rendimento_Carteira</f>
        <v>4050.71424034949</v>
      </c>
    </row>
    <row r="27" spans="1:7" ht="16.2" thickBot="1" x14ac:dyDescent="0.35">
      <c r="A27" s="1">
        <v>30</v>
      </c>
      <c r="B27" s="18" t="s">
        <v>10</v>
      </c>
      <c r="C27" s="36">
        <f>FV(Taxa_mensal,$A27*12,Aporte*-1)</f>
        <v>864433.93100094295</v>
      </c>
      <c r="D27" s="70">
        <f>C27*Rendimento_Carteira</f>
        <v>5186.6035860056581</v>
      </c>
      <c r="F27" s="55">
        <f>FV(Taxa_mensal,$A27*12,sugestao_investimento*-1)</f>
        <v>2593301.7930028285</v>
      </c>
      <c r="G27" s="58">
        <f>F27*Rendimento_Carteira</f>
        <v>15559.810758016971</v>
      </c>
    </row>
    <row r="28" spans="1:7" x14ac:dyDescent="0.3"/>
    <row r="29" spans="1:7" x14ac:dyDescent="0.3"/>
    <row r="30" spans="1:7" ht="15.6" x14ac:dyDescent="0.3">
      <c r="B30" s="44" t="s">
        <v>36</v>
      </c>
      <c r="C30" s="44"/>
      <c r="D30" s="44"/>
      <c r="E30" s="44"/>
      <c r="F30" s="44"/>
      <c r="G30" s="44"/>
    </row>
    <row r="31" spans="1:7" x14ac:dyDescent="0.3">
      <c r="B31" s="21" t="s">
        <v>16</v>
      </c>
      <c r="C31" s="90" t="s">
        <v>32</v>
      </c>
      <c r="D31" s="90"/>
      <c r="E31" s="90"/>
      <c r="F31" s="90"/>
      <c r="G31" s="23"/>
    </row>
    <row r="32" spans="1:7" x14ac:dyDescent="0.3">
      <c r="B32" s="25" t="s">
        <v>18</v>
      </c>
      <c r="C32" s="26"/>
      <c r="D32" s="26">
        <f>Aporte</f>
        <v>200</v>
      </c>
      <c r="F32" s="51">
        <f>sugestao_investimento</f>
        <v>600</v>
      </c>
      <c r="G32" s="51"/>
    </row>
    <row r="33" spans="2:7" x14ac:dyDescent="0.3"/>
    <row r="34" spans="2:7" x14ac:dyDescent="0.3">
      <c r="B34" s="24" t="s">
        <v>19</v>
      </c>
      <c r="C34" s="22" t="s">
        <v>20</v>
      </c>
      <c r="D34" s="24" t="s">
        <v>21</v>
      </c>
      <c r="F34" s="65" t="s">
        <v>21</v>
      </c>
      <c r="G34" s="65"/>
    </row>
    <row r="35" spans="2:7" x14ac:dyDescent="0.3">
      <c r="B35" s="2" t="s">
        <v>22</v>
      </c>
      <c r="C35" s="33">
        <f>VLOOKUP($C$31&amp;"-"&amp;B35,Tab_apoio!$A$2:$D$20,4,0)</f>
        <v>0.5</v>
      </c>
      <c r="D35" s="20">
        <f>$D$32*C35</f>
        <v>100</v>
      </c>
      <c r="F35" s="66">
        <f>$F$32*C35</f>
        <v>300</v>
      </c>
      <c r="G35" s="66"/>
    </row>
    <row r="36" spans="2:7" x14ac:dyDescent="0.3">
      <c r="B36" s="2" t="s">
        <v>23</v>
      </c>
      <c r="C36" s="33">
        <f>VLOOKUP($C$31&amp;"-"&amp;B36,Tab_apoio!$A$2:$D$20,4,0)</f>
        <v>0.1</v>
      </c>
      <c r="D36" s="20">
        <f t="shared" ref="D36:D40" si="0">$D$32*C36</f>
        <v>20</v>
      </c>
      <c r="F36" s="66">
        <f t="shared" ref="F36:F40" si="1">$F$32*C36</f>
        <v>60</v>
      </c>
      <c r="G36" s="66"/>
    </row>
    <row r="37" spans="2:7" x14ac:dyDescent="0.3">
      <c r="B37" s="2" t="s">
        <v>24</v>
      </c>
      <c r="C37" s="33">
        <f>VLOOKUP($C$31&amp;"-"&amp;B37,Tab_apoio!$A$2:$D$20,4,0)</f>
        <v>0.05</v>
      </c>
      <c r="D37" s="20">
        <f t="shared" si="0"/>
        <v>10</v>
      </c>
      <c r="F37" s="66">
        <f t="shared" si="1"/>
        <v>30</v>
      </c>
      <c r="G37" s="66"/>
    </row>
    <row r="38" spans="2:7" x14ac:dyDescent="0.3">
      <c r="B38" s="2" t="s">
        <v>25</v>
      </c>
      <c r="C38" s="33">
        <f>VLOOKUP($C$31&amp;"-"&amp;B38,Tab_apoio!$A$2:$D$20,4,0)</f>
        <v>0.05</v>
      </c>
      <c r="D38" s="20">
        <f t="shared" si="0"/>
        <v>10</v>
      </c>
      <c r="F38" s="66">
        <f t="shared" si="1"/>
        <v>30</v>
      </c>
      <c r="G38" s="66"/>
    </row>
    <row r="39" spans="2:7" x14ac:dyDescent="0.3">
      <c r="B39" s="2" t="s">
        <v>26</v>
      </c>
      <c r="C39" s="33">
        <f>VLOOKUP($C$31&amp;"-"&amp;B39,Tab_apoio!$A$2:$D$20,4,0)</f>
        <v>0.2</v>
      </c>
      <c r="D39" s="20">
        <f t="shared" si="0"/>
        <v>40</v>
      </c>
      <c r="F39" s="66">
        <f t="shared" si="1"/>
        <v>120</v>
      </c>
      <c r="G39" s="66"/>
    </row>
    <row r="40" spans="2:7" x14ac:dyDescent="0.3">
      <c r="B40" s="2" t="s">
        <v>27</v>
      </c>
      <c r="C40" s="33">
        <f>VLOOKUP($C$31&amp;"-"&amp;B40,Tab_apoio!$A$2:$D$20,4,0)</f>
        <v>0.1</v>
      </c>
      <c r="D40" s="20">
        <f t="shared" si="0"/>
        <v>20</v>
      </c>
      <c r="F40" s="66">
        <f t="shared" si="1"/>
        <v>60</v>
      </c>
      <c r="G40" s="66"/>
    </row>
    <row r="41" spans="2:7" x14ac:dyDescent="0.3">
      <c r="B41" s="24" t="s">
        <v>40</v>
      </c>
      <c r="C41" s="89">
        <f>SUM(C35:C40)</f>
        <v>1.0000000000000002</v>
      </c>
      <c r="D41" s="22">
        <f>SUM(D35:D40)</f>
        <v>200</v>
      </c>
      <c r="F41" s="67">
        <f>SUM(F35:F40)</f>
        <v>600</v>
      </c>
      <c r="G41" s="67"/>
    </row>
    <row r="42" spans="2:7" x14ac:dyDescent="0.3"/>
    <row r="43" spans="2:7" x14ac:dyDescent="0.3"/>
    <row r="44" spans="2:7" x14ac:dyDescent="0.3"/>
    <row r="45" spans="2:7" x14ac:dyDescent="0.3"/>
    <row r="46" spans="2:7" x14ac:dyDescent="0.3"/>
    <row r="47" spans="2:7" x14ac:dyDescent="0.3"/>
    <row r="48" spans="2:7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</sheetData>
  <sheetProtection sheet="1" objects="1" scenarios="1" selectLockedCells="1"/>
  <mergeCells count="30">
    <mergeCell ref="F39:G39"/>
    <mergeCell ref="F40:G40"/>
    <mergeCell ref="F41:G41"/>
    <mergeCell ref="B10:G10"/>
    <mergeCell ref="F11:G11"/>
    <mergeCell ref="F12:G12"/>
    <mergeCell ref="F13:G13"/>
    <mergeCell ref="B30:G30"/>
    <mergeCell ref="F32:G32"/>
    <mergeCell ref="F34:G34"/>
    <mergeCell ref="F35:G35"/>
    <mergeCell ref="F36:G36"/>
    <mergeCell ref="F37:G37"/>
    <mergeCell ref="F38:G38"/>
    <mergeCell ref="C31:F31"/>
    <mergeCell ref="F15:G15"/>
    <mergeCell ref="F16:G16"/>
    <mergeCell ref="F17:G17"/>
    <mergeCell ref="F18:G18"/>
    <mergeCell ref="F19:G19"/>
    <mergeCell ref="F20:G20"/>
    <mergeCell ref="B11:E11"/>
    <mergeCell ref="B12:E12"/>
    <mergeCell ref="B13:E13"/>
    <mergeCell ref="B17:C17"/>
    <mergeCell ref="B18:C18"/>
    <mergeCell ref="B19:C19"/>
    <mergeCell ref="B20:C20"/>
    <mergeCell ref="B15:C15"/>
    <mergeCell ref="B16:C16"/>
  </mergeCells>
  <dataValidations count="1">
    <dataValidation type="list" allowBlank="1" showInputMessage="1" showErrorMessage="1" sqref="C31" xr:uid="{39135D8E-16FD-4539-89A0-38E0DD416D4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339-4D7E-4EFF-BCB6-3BE3AB369E04}">
  <dimension ref="A2:D21"/>
  <sheetViews>
    <sheetView showGridLines="0" workbookViewId="0">
      <selection activeCell="I26" sqref="I26"/>
    </sheetView>
  </sheetViews>
  <sheetFormatPr defaultRowHeight="14.4" x14ac:dyDescent="0.3"/>
  <cols>
    <col min="1" max="1" width="17.33203125" bestFit="1" customWidth="1"/>
    <col min="2" max="2" width="11.21875" bestFit="1" customWidth="1"/>
    <col min="3" max="3" width="17.6640625" bestFit="1" customWidth="1"/>
    <col min="4" max="4" width="8.88671875" style="2"/>
  </cols>
  <sheetData>
    <row r="2" spans="1:4" ht="15" thickBot="1" x14ac:dyDescent="0.35">
      <c r="A2" s="42" t="s">
        <v>30</v>
      </c>
      <c r="B2" s="42" t="s">
        <v>28</v>
      </c>
      <c r="C2" s="42" t="s">
        <v>19</v>
      </c>
      <c r="D2" s="43" t="s">
        <v>29</v>
      </c>
    </row>
    <row r="3" spans="1:4" ht="15" thickTop="1" x14ac:dyDescent="0.3">
      <c r="A3" s="27" t="str">
        <f>B3&amp;"-"&amp;C3</f>
        <v>Conservador-PAPEL</v>
      </c>
      <c r="B3" s="27" t="s">
        <v>17</v>
      </c>
      <c r="C3" s="27" t="s">
        <v>22</v>
      </c>
      <c r="D3" s="30">
        <v>0.3</v>
      </c>
    </row>
    <row r="4" spans="1:4" x14ac:dyDescent="0.3">
      <c r="A4" s="28" t="str">
        <f t="shared" ref="A4:A20" si="0">B4&amp;"-"&amp;C4</f>
        <v>Conservador-TIJOLO</v>
      </c>
      <c r="B4" s="28" t="s">
        <v>17</v>
      </c>
      <c r="C4" s="28" t="s">
        <v>23</v>
      </c>
      <c r="D4" s="31">
        <v>0.5</v>
      </c>
    </row>
    <row r="5" spans="1:4" x14ac:dyDescent="0.3">
      <c r="A5" s="28" t="str">
        <f t="shared" si="0"/>
        <v>Conservador-HÍBRIDOS</v>
      </c>
      <c r="B5" s="28" t="s">
        <v>17</v>
      </c>
      <c r="C5" s="28" t="s">
        <v>24</v>
      </c>
      <c r="D5" s="31">
        <v>0.1</v>
      </c>
    </row>
    <row r="6" spans="1:4" x14ac:dyDescent="0.3">
      <c r="A6" s="28" t="str">
        <f t="shared" si="0"/>
        <v>Conservador-FOFs</v>
      </c>
      <c r="B6" s="28" t="s">
        <v>17</v>
      </c>
      <c r="C6" s="28" t="s">
        <v>25</v>
      </c>
      <c r="D6" s="31">
        <v>0.1</v>
      </c>
    </row>
    <row r="7" spans="1:4" x14ac:dyDescent="0.3">
      <c r="A7" s="28" t="str">
        <f t="shared" si="0"/>
        <v>Conservador-DESENVOLVIMENTO</v>
      </c>
      <c r="B7" s="28" t="s">
        <v>17</v>
      </c>
      <c r="C7" s="28" t="s">
        <v>26</v>
      </c>
      <c r="D7" s="31">
        <v>0</v>
      </c>
    </row>
    <row r="8" spans="1:4" ht="15" thickBot="1" x14ac:dyDescent="0.35">
      <c r="A8" s="29" t="str">
        <f t="shared" si="0"/>
        <v>Conservador-HOTELARIAS</v>
      </c>
      <c r="B8" s="29" t="s">
        <v>17</v>
      </c>
      <c r="C8" s="29" t="s">
        <v>27</v>
      </c>
      <c r="D8" s="32">
        <v>0</v>
      </c>
    </row>
    <row r="9" spans="1:4" ht="15" thickTop="1" x14ac:dyDescent="0.3">
      <c r="A9" s="27" t="str">
        <f t="shared" si="0"/>
        <v>Moderado-PAPEL</v>
      </c>
      <c r="B9" s="27" t="s">
        <v>31</v>
      </c>
      <c r="C9" s="27" t="s">
        <v>22</v>
      </c>
      <c r="D9" s="30">
        <v>0.32</v>
      </c>
    </row>
    <row r="10" spans="1:4" x14ac:dyDescent="0.3">
      <c r="A10" s="28" t="str">
        <f t="shared" si="0"/>
        <v>Moderado-TIJOLO</v>
      </c>
      <c r="B10" s="28" t="s">
        <v>31</v>
      </c>
      <c r="C10" s="28" t="s">
        <v>23</v>
      </c>
      <c r="D10" s="31">
        <v>0.35</v>
      </c>
    </row>
    <row r="11" spans="1:4" x14ac:dyDescent="0.3">
      <c r="A11" s="28" t="str">
        <f t="shared" si="0"/>
        <v>Moderado-HÍBRIDOS</v>
      </c>
      <c r="B11" s="28" t="s">
        <v>31</v>
      </c>
      <c r="C11" s="28" t="s">
        <v>24</v>
      </c>
      <c r="D11" s="31">
        <v>0.08</v>
      </c>
    </row>
    <row r="12" spans="1:4" x14ac:dyDescent="0.3">
      <c r="A12" s="28" t="str">
        <f t="shared" si="0"/>
        <v>Moderado-FOFs</v>
      </c>
      <c r="B12" s="28" t="s">
        <v>31</v>
      </c>
      <c r="C12" s="28" t="s">
        <v>25</v>
      </c>
      <c r="D12" s="31">
        <v>0.05</v>
      </c>
    </row>
    <row r="13" spans="1:4" x14ac:dyDescent="0.3">
      <c r="A13" s="28" t="str">
        <f t="shared" si="0"/>
        <v>Moderado-DESENVOLVIMENTO</v>
      </c>
      <c r="B13" s="28" t="s">
        <v>31</v>
      </c>
      <c r="C13" s="28" t="s">
        <v>26</v>
      </c>
      <c r="D13" s="31">
        <v>0.1</v>
      </c>
    </row>
    <row r="14" spans="1:4" ht="15" thickBot="1" x14ac:dyDescent="0.35">
      <c r="A14" s="29" t="str">
        <f t="shared" si="0"/>
        <v>Moderado-HOTELARIAS</v>
      </c>
      <c r="B14" s="29" t="s">
        <v>31</v>
      </c>
      <c r="C14" s="29" t="s">
        <v>27</v>
      </c>
      <c r="D14" s="31">
        <v>0.1</v>
      </c>
    </row>
    <row r="15" spans="1:4" ht="15" thickTop="1" x14ac:dyDescent="0.3">
      <c r="A15" s="27" t="str">
        <f t="shared" si="0"/>
        <v>Agressivo-PAPEL</v>
      </c>
      <c r="B15" s="27" t="s">
        <v>32</v>
      </c>
      <c r="C15" s="27" t="s">
        <v>22</v>
      </c>
      <c r="D15" s="30">
        <v>0.5</v>
      </c>
    </row>
    <row r="16" spans="1:4" x14ac:dyDescent="0.3">
      <c r="A16" s="28" t="str">
        <f t="shared" si="0"/>
        <v>Agressivo-TIJOLO</v>
      </c>
      <c r="B16" s="28" t="s">
        <v>32</v>
      </c>
      <c r="C16" s="28" t="s">
        <v>23</v>
      </c>
      <c r="D16" s="31">
        <v>0.1</v>
      </c>
    </row>
    <row r="17" spans="1:4" x14ac:dyDescent="0.3">
      <c r="A17" s="28" t="str">
        <f t="shared" si="0"/>
        <v>Agressivo-HÍBRIDOS</v>
      </c>
      <c r="B17" s="28" t="s">
        <v>32</v>
      </c>
      <c r="C17" s="28" t="s">
        <v>24</v>
      </c>
      <c r="D17" s="31">
        <v>0.05</v>
      </c>
    </row>
    <row r="18" spans="1:4" x14ac:dyDescent="0.3">
      <c r="A18" s="28" t="str">
        <f t="shared" si="0"/>
        <v>Agressivo-FOFs</v>
      </c>
      <c r="B18" s="28" t="s">
        <v>32</v>
      </c>
      <c r="C18" s="28" t="s">
        <v>25</v>
      </c>
      <c r="D18" s="31">
        <v>0.05</v>
      </c>
    </row>
    <row r="19" spans="1:4" x14ac:dyDescent="0.3">
      <c r="A19" s="28" t="str">
        <f t="shared" si="0"/>
        <v>Agressivo-DESENVOLVIMENTO</v>
      </c>
      <c r="B19" s="28" t="s">
        <v>32</v>
      </c>
      <c r="C19" s="28" t="s">
        <v>26</v>
      </c>
      <c r="D19" s="31">
        <v>0.2</v>
      </c>
    </row>
    <row r="20" spans="1:4" ht="15" thickBot="1" x14ac:dyDescent="0.35">
      <c r="A20" s="29" t="str">
        <f t="shared" si="0"/>
        <v>Agressivo-HOTELARIAS</v>
      </c>
      <c r="B20" s="29" t="s">
        <v>32</v>
      </c>
      <c r="C20" s="29" t="s">
        <v>27</v>
      </c>
      <c r="D20" s="32">
        <v>0.1</v>
      </c>
    </row>
    <row r="21" spans="1:4" ht="15" thickTop="1" x14ac:dyDescent="0.3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Planilha3</vt:lpstr>
      <vt:lpstr>Controle_Investimento</vt:lpstr>
      <vt:lpstr>Tab_apoio</vt:lpstr>
      <vt:lpstr>Aporte</vt:lpstr>
      <vt:lpstr>Patrimonio</vt:lpstr>
      <vt:lpstr>Patrimonio_sugestao</vt:lpstr>
      <vt:lpstr>Qde_anos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Laerte Lirio Luz</dc:creator>
  <cp:lastModifiedBy>Laerte Lirio Luz</cp:lastModifiedBy>
  <dcterms:created xsi:type="dcterms:W3CDTF">2025-05-22T14:00:10Z</dcterms:created>
  <dcterms:modified xsi:type="dcterms:W3CDTF">2025-05-23T12:21:43Z</dcterms:modified>
</cp:coreProperties>
</file>