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2" sheetId="1" r:id="rId4"/>
    <sheet state="visible" name="Экосборка" sheetId="2" r:id="rId5"/>
  </sheets>
  <definedNames/>
  <calcPr/>
</workbook>
</file>

<file path=xl/sharedStrings.xml><?xml version="1.0" encoding="utf-8"?>
<sst xmlns="http://schemas.openxmlformats.org/spreadsheetml/2006/main" count="1128" uniqueCount="275">
  <si>
    <t>дата</t>
  </si>
  <si>
    <t>время</t>
  </si>
  <si>
    <t>номер телефона</t>
  </si>
  <si>
    <t>имя</t>
  </si>
  <si>
    <t>кг</t>
  </si>
  <si>
    <t>комментарии</t>
  </si>
  <si>
    <t>Нина</t>
  </si>
  <si>
    <t>Регина</t>
  </si>
  <si>
    <t>тг</t>
  </si>
  <si>
    <t>Александр</t>
  </si>
  <si>
    <t>Екатерина</t>
  </si>
  <si>
    <t>школа 2097</t>
  </si>
  <si>
    <t>Женя</t>
  </si>
  <si>
    <t>Евгения</t>
  </si>
  <si>
    <t>Милана</t>
  </si>
  <si>
    <t>в.а</t>
  </si>
  <si>
    <t>2 чел</t>
  </si>
  <si>
    <t>Артем</t>
  </si>
  <si>
    <t>Анна</t>
  </si>
  <si>
    <t>Вероника</t>
  </si>
  <si>
    <t>Ася</t>
  </si>
  <si>
    <t>Полина</t>
  </si>
  <si>
    <t>София</t>
  </si>
  <si>
    <t>Мария</t>
  </si>
  <si>
    <t>Инстаграм</t>
  </si>
  <si>
    <t>Екатерина, Владимир</t>
  </si>
  <si>
    <t>Дарья</t>
  </si>
  <si>
    <t>Дата</t>
  </si>
  <si>
    <t>Тел.</t>
  </si>
  <si>
    <t>Имя</t>
  </si>
  <si>
    <t>Татьяна</t>
  </si>
  <si>
    <t>Всего сдано</t>
  </si>
  <si>
    <t>Сдали сегодня</t>
  </si>
  <si>
    <t>Елена</t>
  </si>
  <si>
    <t>Баллы за будни</t>
  </si>
  <si>
    <t>Баллы</t>
  </si>
  <si>
    <t>Выдано баллов</t>
  </si>
  <si>
    <t>Валентина</t>
  </si>
  <si>
    <t>мессенджер</t>
  </si>
  <si>
    <t>Информация</t>
  </si>
  <si>
    <t xml:space="preserve"> Сдано раньше</t>
  </si>
  <si>
    <t>Олег</t>
  </si>
  <si>
    <t>Евгений</t>
  </si>
  <si>
    <t>Анастасия</t>
  </si>
  <si>
    <t>Наталья</t>
  </si>
  <si>
    <t>Ани</t>
  </si>
  <si>
    <t>Ксения</t>
  </si>
  <si>
    <t>Алина</t>
  </si>
  <si>
    <t>Светлана</t>
  </si>
  <si>
    <t>Кирилл</t>
  </si>
  <si>
    <t>Диана</t>
  </si>
  <si>
    <t>Лилия</t>
  </si>
  <si>
    <t>Ольга</t>
  </si>
  <si>
    <t>Мила</t>
  </si>
  <si>
    <t>Ярослав</t>
  </si>
  <si>
    <t>Петр</t>
  </si>
  <si>
    <t>Никита</t>
  </si>
  <si>
    <t>Маргарита</t>
  </si>
  <si>
    <t>Денис</t>
  </si>
  <si>
    <t>Роман</t>
  </si>
  <si>
    <t>Марина</t>
  </si>
  <si>
    <t>Алиса</t>
  </si>
  <si>
    <t>Любовь</t>
  </si>
  <si>
    <t>Надежда Петровна</t>
  </si>
  <si>
    <t>Ирина</t>
  </si>
  <si>
    <t>Ника</t>
  </si>
  <si>
    <t>Алена</t>
  </si>
  <si>
    <t>Дмитрий</t>
  </si>
  <si>
    <t>Костя</t>
  </si>
  <si>
    <t>Сергей</t>
  </si>
  <si>
    <t>Владислава</t>
  </si>
  <si>
    <t>Алексей</t>
  </si>
  <si>
    <t>Стася</t>
  </si>
  <si>
    <t>Людмила</t>
  </si>
  <si>
    <t>Владимир</t>
  </si>
  <si>
    <t>Вера</t>
  </si>
  <si>
    <t>Конкордия</t>
  </si>
  <si>
    <t>Наташа</t>
  </si>
  <si>
    <t>Юлия</t>
  </si>
  <si>
    <t>Геннадий</t>
  </si>
  <si>
    <t>Надежда</t>
  </si>
  <si>
    <t>Григорий</t>
  </si>
  <si>
    <t>Александра</t>
  </si>
  <si>
    <t>35 человек 305 кг</t>
  </si>
  <si>
    <t>Галина</t>
  </si>
  <si>
    <t>не уч</t>
  </si>
  <si>
    <t>Леонид</t>
  </si>
  <si>
    <t>Виктория</t>
  </si>
  <si>
    <t>Элина</t>
  </si>
  <si>
    <t>Альбина</t>
  </si>
  <si>
    <t>Розалина</t>
  </si>
  <si>
    <t>Ангелина</t>
  </si>
  <si>
    <t xml:space="preserve">Валерия </t>
  </si>
  <si>
    <t>Игорь</t>
  </si>
  <si>
    <t>Наиль</t>
  </si>
  <si>
    <t>Гульнара</t>
  </si>
  <si>
    <t>не уч.</t>
  </si>
  <si>
    <t>46 человек, 405 кг</t>
  </si>
  <si>
    <t>Ассоль</t>
  </si>
  <si>
    <t>Дания</t>
  </si>
  <si>
    <t>Аня</t>
  </si>
  <si>
    <t>Степан</t>
  </si>
  <si>
    <t>Елана</t>
  </si>
  <si>
    <t>Михаил</t>
  </si>
  <si>
    <t>Всеволод</t>
  </si>
  <si>
    <t>Лейсан</t>
  </si>
  <si>
    <t>Иван</t>
  </si>
  <si>
    <t>Яна</t>
  </si>
  <si>
    <t>Ева</t>
  </si>
  <si>
    <t>Лиля</t>
  </si>
  <si>
    <t>Катя</t>
  </si>
  <si>
    <t>Павел</t>
  </si>
  <si>
    <t>*****</t>
  </si>
  <si>
    <t>Андрей</t>
  </si>
  <si>
    <t>Экотакси</t>
  </si>
  <si>
    <t xml:space="preserve">Настя </t>
  </si>
  <si>
    <t>Софья</t>
  </si>
  <si>
    <t>Катерина</t>
  </si>
  <si>
    <t>Юля</t>
  </si>
  <si>
    <t>Константин</t>
  </si>
  <si>
    <t>Павел Колягин</t>
  </si>
  <si>
    <t>волонтер собиратора</t>
  </si>
  <si>
    <t>Катя Тарасова</t>
  </si>
  <si>
    <t>Астахова Ольга</t>
  </si>
  <si>
    <t>организация за стенкой</t>
  </si>
  <si>
    <t>lena20229@yandex.ru</t>
  </si>
  <si>
    <t>Елена (рома)</t>
  </si>
  <si>
    <t>Снежана</t>
  </si>
  <si>
    <t>Егор</t>
  </si>
  <si>
    <t>Лариса Владимировна</t>
  </si>
  <si>
    <t>Николай</t>
  </si>
  <si>
    <t>из собиратора</t>
  </si>
  <si>
    <t>Мида</t>
  </si>
  <si>
    <t>Илья</t>
  </si>
  <si>
    <t>Антон</t>
  </si>
  <si>
    <t>Зинаида</t>
  </si>
  <si>
    <t>Мирослава</t>
  </si>
  <si>
    <t>Ник в телеге Nikinoz1917 Хочет у нас работать, сдаёт на Зеленых раменках</t>
  </si>
  <si>
    <t>Дамир</t>
  </si>
  <si>
    <t>Кристина</t>
  </si>
  <si>
    <t>Святослав</t>
  </si>
  <si>
    <t>Дарья (из Тольятти)</t>
  </si>
  <si>
    <t>блоггер</t>
  </si>
  <si>
    <t>Михайлович Анна</t>
  </si>
  <si>
    <t>Влад</t>
  </si>
  <si>
    <t>Айыына</t>
  </si>
  <si>
    <t>Андрей К</t>
  </si>
  <si>
    <t>работала дизайнером собиратора</t>
  </si>
  <si>
    <t>Лидия</t>
  </si>
  <si>
    <t>Света</t>
  </si>
  <si>
    <t>Валерий</t>
  </si>
  <si>
    <t>Будагян мартун</t>
  </si>
  <si>
    <t>Екатерина Марчук</t>
  </si>
  <si>
    <t>Борис</t>
  </si>
  <si>
    <t>Анатолий</t>
  </si>
  <si>
    <t>Жанна</t>
  </si>
  <si>
    <t>Школа 158, 20 мешков добрых крышек</t>
  </si>
  <si>
    <t>Написано, что был, но имени нет</t>
  </si>
  <si>
    <t>Вильдан</t>
  </si>
  <si>
    <t>Анна?</t>
  </si>
  <si>
    <t xml:space="preserve">Хейзл </t>
  </si>
  <si>
    <t>Алсу</t>
  </si>
  <si>
    <t>Ана</t>
  </si>
  <si>
    <t>Оля</t>
  </si>
  <si>
    <t>Георгий</t>
  </si>
  <si>
    <t>Миша</t>
  </si>
  <si>
    <t>Оксана</t>
  </si>
  <si>
    <t>Инга</t>
  </si>
  <si>
    <t>Стелла</t>
  </si>
  <si>
    <t>Нелли</t>
  </si>
  <si>
    <t>Даниил</t>
  </si>
  <si>
    <t>Эля</t>
  </si>
  <si>
    <t>Вячеслав</t>
  </si>
  <si>
    <t>Люся</t>
  </si>
  <si>
    <t>бр</t>
  </si>
  <si>
    <t>Виктор (номер жены)</t>
  </si>
  <si>
    <t>Денис (Ирина)</t>
  </si>
  <si>
    <t>Айна</t>
  </si>
  <si>
    <t>Ульяна</t>
  </si>
  <si>
    <t>Дмитрий Сафронов</t>
  </si>
  <si>
    <t>Лейла</t>
  </si>
  <si>
    <t>Мадина</t>
  </si>
  <si>
    <t>Олеся</t>
  </si>
  <si>
    <t>Аля</t>
  </si>
  <si>
    <t>Алина Буянова</t>
  </si>
  <si>
    <t>Валерия</t>
  </si>
  <si>
    <t>Екатарина</t>
  </si>
  <si>
    <t>Эстер</t>
  </si>
  <si>
    <t>Елизавета</t>
  </si>
  <si>
    <t>Айказ</t>
  </si>
  <si>
    <t>Юрий</t>
  </si>
  <si>
    <t>Сафонова Наталья</t>
  </si>
  <si>
    <t>Максим (Арина)</t>
  </si>
  <si>
    <t>Залогина Екатерина</t>
  </si>
  <si>
    <t>Оленцова Ольга</t>
  </si>
  <si>
    <t>Шевченко Елена</t>
  </si>
  <si>
    <t>Наталья Феклистова</t>
  </si>
  <si>
    <t>Анна Кануннинкова</t>
  </si>
  <si>
    <t>Лизачёва Татьяна</t>
  </si>
  <si>
    <t>Козлова Татьяна</t>
  </si>
  <si>
    <t>Гринпис</t>
  </si>
  <si>
    <t>Ольга (Денис)</t>
  </si>
  <si>
    <t>интернет (Александр Черных, коммерсант)</t>
  </si>
  <si>
    <t>Василиса</t>
  </si>
  <si>
    <t>Вова</t>
  </si>
  <si>
    <t>Юлия Филатова</t>
  </si>
  <si>
    <t>Евгения Смоловская</t>
  </si>
  <si>
    <t>Александр Баранчук</t>
  </si>
  <si>
    <t>Наталья Жога</t>
  </si>
  <si>
    <t>Валентина Васильевна</t>
  </si>
  <si>
    <t>Катарина</t>
  </si>
  <si>
    <t>Павел и Ирина</t>
  </si>
  <si>
    <t>Медведкина Екатерина</t>
  </si>
  <si>
    <t>Злата</t>
  </si>
  <si>
    <t>Дина</t>
  </si>
  <si>
    <t>Фёдор</t>
  </si>
  <si>
    <t>Школа 1315, добрые крышечки</t>
  </si>
  <si>
    <t>????</t>
  </si>
  <si>
    <t>Василий</t>
  </si>
  <si>
    <t>Марк</t>
  </si>
  <si>
    <t>Кая</t>
  </si>
  <si>
    <t>Максим</t>
  </si>
  <si>
    <t>Ника???</t>
  </si>
  <si>
    <t>Настя</t>
  </si>
  <si>
    <t>Тамара</t>
  </si>
  <si>
    <t>Магдалена</t>
  </si>
  <si>
    <t>Алеся</t>
  </si>
  <si>
    <t>Багдасарян Маргарита</t>
  </si>
  <si>
    <t>Готман Ольга</t>
  </si>
  <si>
    <t>Полина Сапегина</t>
  </si>
  <si>
    <t>J471=11,4+5,8</t>
  </si>
  <si>
    <t>Алла</t>
  </si>
  <si>
    <t>Таисия</t>
  </si>
  <si>
    <t>Иосиф</t>
  </si>
  <si>
    <t>Мира</t>
  </si>
  <si>
    <t>фотограф</t>
  </si>
  <si>
    <t>Дана</t>
  </si>
  <si>
    <t>Мишель</t>
  </si>
  <si>
    <t>Елана???</t>
  </si>
  <si>
    <t>Суни</t>
  </si>
  <si>
    <t xml:space="preserve">Арсений </t>
  </si>
  <si>
    <t>Альмир</t>
  </si>
  <si>
    <t>Саша</t>
  </si>
  <si>
    <t>Любовь Алексеевна</t>
  </si>
  <si>
    <t>Лариса</t>
  </si>
  <si>
    <t>смс</t>
  </si>
  <si>
    <t>ва</t>
  </si>
  <si>
    <t>Эльмира</t>
  </si>
  <si>
    <t>Наталья, Илья</t>
  </si>
  <si>
    <t xml:space="preserve">Юлия </t>
  </si>
  <si>
    <t>Лада</t>
  </si>
  <si>
    <t>Анна (Мария)</t>
  </si>
  <si>
    <t>Невменько (старьё берём, покупаем продаём)</t>
  </si>
  <si>
    <t>Яков</t>
  </si>
  <si>
    <t>Натэлла</t>
  </si>
  <si>
    <t>Бар</t>
  </si>
  <si>
    <t>Артём</t>
  </si>
  <si>
    <t>Лиана</t>
  </si>
  <si>
    <t>Лиза</t>
  </si>
  <si>
    <t>Асия</t>
  </si>
  <si>
    <t>Влада</t>
  </si>
  <si>
    <t>Алёна</t>
  </si>
  <si>
    <t>Ксюша и Андрей</t>
  </si>
  <si>
    <t>Лаборатория Касперского</t>
  </si>
  <si>
    <t>Димитрий</t>
  </si>
  <si>
    <t>Анфиса</t>
  </si>
  <si>
    <t>Ольга Алексеевна</t>
  </si>
  <si>
    <t>Роберт</t>
  </si>
  <si>
    <t>Филипп</t>
  </si>
  <si>
    <t>Люсана</t>
  </si>
  <si>
    <t>Виталий</t>
  </si>
  <si>
    <t>Напреенко Лидия</t>
  </si>
  <si>
    <t>ва.тг</t>
  </si>
  <si>
    <t>Екатерина и Нина</t>
  </si>
  <si>
    <t>Баларан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</si>
</sst>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.mm"/>
    <numFmt numFmtId="165" formatCode="d.m"/>
  </numFmts>
  <fonts count="9">
    <font>
      <sz val="10.0"/>
      <color rgb="FF000000"/>
      <name val="Arial"/>
    </font>
    <font>
      <color theme="1"/>
      <name val="Arial"/>
    </font>
    <font>
      <name val="Arial"/>
    </font>
    <font>
      <sz val="11.0"/>
      <color rgb="FF000000"/>
      <name val="Arial"/>
    </font>
    <font>
      <sz val="11.0"/>
      <color rgb="FF000000"/>
      <name val="Calibri"/>
    </font>
    <font>
      <color rgb="FF000000"/>
      <name val="Arial"/>
    </font>
    <font>
      <sz val="10.0"/>
      <color rgb="FF202124"/>
      <name val="Arial"/>
    </font>
    <font>
      <sz val="10.0"/>
      <color rgb="FF202124"/>
      <name val="Roboto"/>
    </font>
    <font>
      <sz val="12.0"/>
      <color rgb="FF202124"/>
      <name val="Roboto"/>
    </font>
  </fonts>
  <fills count="6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/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20" xfId="0" applyAlignment="1" applyFont="1" applyNumberFormat="1">
      <alignment readingOrder="0"/>
    </xf>
    <xf borderId="0" fillId="0" fontId="1" numFmtId="0" xfId="0" applyAlignment="1" applyFont="1">
      <alignment horizontal="left" readingOrder="0" vertical="bottom"/>
    </xf>
    <xf borderId="0" fillId="0" fontId="2" numFmtId="4" xfId="0" applyAlignment="1" applyFont="1" applyNumberFormat="1">
      <alignment readingOrder="0" vertical="bottom"/>
    </xf>
    <xf borderId="1" fillId="2" fontId="1" numFmtId="0" xfId="0" applyAlignment="1" applyBorder="1" applyFill="1" applyFont="1">
      <alignment readingOrder="0"/>
    </xf>
    <xf borderId="0" fillId="0" fontId="2" numFmtId="4" xfId="0" applyAlignment="1" applyFont="1" applyNumberFormat="1">
      <alignment horizontal="right" readingOrder="0" vertical="bottom"/>
    </xf>
    <xf borderId="0" fillId="0" fontId="1" numFmtId="0" xfId="0" applyFont="1"/>
    <xf borderId="1" fillId="2" fontId="1" numFmtId="0" xfId="0" applyBorder="1" applyFont="1"/>
    <xf borderId="0" fillId="0" fontId="1" numFmtId="0" xfId="0" applyAlignment="1" applyFont="1">
      <alignment horizontal="right" readingOrder="0"/>
    </xf>
    <xf borderId="0" fillId="0" fontId="2" numFmtId="4" xfId="0" applyAlignment="1" applyFont="1" applyNumberFormat="1">
      <alignment readingOrder="0"/>
    </xf>
    <xf borderId="0" fillId="0" fontId="1" numFmtId="0" xfId="0" applyAlignment="1" applyFont="1">
      <alignment readingOrder="0" vertical="bottom"/>
    </xf>
    <xf borderId="0" fillId="0" fontId="1" numFmtId="165" xfId="0" applyAlignment="1" applyFont="1" applyNumberFormat="1">
      <alignment readingOrder="0"/>
    </xf>
    <xf borderId="2" fillId="0" fontId="1" numFmtId="0" xfId="0" applyAlignment="1" applyBorder="1" applyFont="1">
      <alignment readingOrder="0" shrinkToFit="0" vertical="bottom" wrapText="0"/>
    </xf>
    <xf borderId="0" fillId="3" fontId="2" numFmtId="4" xfId="0" applyFill="1" applyFont="1" applyNumberFormat="1"/>
    <xf borderId="0" fillId="4" fontId="1" numFmtId="0" xfId="0" applyAlignment="1" applyFill="1" applyFont="1">
      <alignment readingOrder="0" vertical="bottom"/>
    </xf>
    <xf borderId="0" fillId="0" fontId="2" numFmtId="4" xfId="0" applyAlignment="1" applyFont="1" applyNumberFormat="1">
      <alignment horizontal="right" vertical="bottom"/>
    </xf>
    <xf borderId="2" fillId="0" fontId="1" numFmtId="0" xfId="0" applyAlignment="1" applyBorder="1" applyFont="1">
      <alignment vertical="bottom"/>
    </xf>
    <xf borderId="0" fillId="5" fontId="1" numFmtId="0" xfId="0" applyAlignment="1" applyFill="1" applyFont="1">
      <alignment readingOrder="0"/>
    </xf>
    <xf borderId="0" fillId="0" fontId="3" numFmtId="4" xfId="0" applyAlignment="1" applyFont="1" applyNumberFormat="1">
      <alignment horizontal="right" readingOrder="0" vertical="bottom"/>
    </xf>
    <xf borderId="0" fillId="0" fontId="4" numFmtId="0" xfId="0" applyAlignment="1" applyFont="1">
      <alignment readingOrder="0" vertical="bottom"/>
    </xf>
    <xf borderId="0" fillId="4" fontId="2" numFmtId="4" xfId="0" applyAlignment="1" applyFont="1" applyNumberFormat="1">
      <alignment horizontal="right" readingOrder="0" vertical="bottom"/>
    </xf>
    <xf borderId="0" fillId="3" fontId="2" numFmtId="4" xfId="0" applyAlignment="1" applyFont="1" applyNumberFormat="1">
      <alignment horizontal="right" readingOrder="0" vertical="bottom"/>
    </xf>
    <xf borderId="0" fillId="0" fontId="1" numFmtId="0" xfId="0" applyAlignment="1" applyFont="1">
      <alignment horizontal="right" readingOrder="0" vertical="bottom"/>
    </xf>
    <xf borderId="0" fillId="4" fontId="5" numFmtId="4" xfId="0" applyAlignment="1" applyFont="1" applyNumberFormat="1">
      <alignment readingOrder="0"/>
    </xf>
    <xf borderId="0" fillId="4" fontId="6" numFmtId="4" xfId="0" applyAlignment="1" applyFont="1" applyNumberFormat="1">
      <alignment horizontal="right" readingOrder="0" vertical="bottom"/>
    </xf>
    <xf borderId="0" fillId="4" fontId="7" numFmtId="0" xfId="0" applyAlignment="1" applyFont="1">
      <alignment readingOrder="0" vertical="bottom"/>
    </xf>
    <xf borderId="0" fillId="4" fontId="6" numFmtId="4" xfId="0" applyAlignment="1" applyFont="1" applyNumberFormat="1">
      <alignment readingOrder="0"/>
    </xf>
    <xf borderId="0" fillId="4" fontId="8" numFmtId="0" xfId="0" applyAlignment="1" applyFont="1">
      <alignment readingOrder="0" vertical="bottom"/>
    </xf>
    <xf borderId="0" fillId="5" fontId="2" numFmtId="4" xfId="0" applyAlignment="1" applyFont="1" applyNumberFormat="1">
      <alignment horizontal="right" readingOrder="0" vertical="bottom"/>
    </xf>
    <xf borderId="0" fillId="3" fontId="2" numFmtId="4" xfId="0" applyAlignment="1" applyFont="1" applyNumberFormat="1">
      <alignment readingOrder="0"/>
    </xf>
    <xf borderId="0" fillId="3" fontId="1" numFmtId="0" xfId="0" applyFont="1"/>
    <xf borderId="0" fillId="3" fontId="1" numFmtId="0" xfId="0" applyAlignment="1" applyFont="1">
      <alignment readingOrder="0" vertical="bottom"/>
    </xf>
    <xf borderId="0" fillId="0" fontId="2" numFmtId="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cols>
    <col customWidth="1" min="1" max="1" width="7.86"/>
  </cols>
  <sheetData>
    <row r="1" ht="21.75" customHeight="1">
      <c r="A1" s="4"/>
      <c r="B1" s="5"/>
      <c r="C1" s="1"/>
      <c r="D1" s="1"/>
      <c r="E1" s="6"/>
      <c r="F1" s="1"/>
      <c r="G1" s="1"/>
      <c r="H1" s="1"/>
      <c r="I1" s="1"/>
      <c r="J1" s="1"/>
      <c r="K1" s="1"/>
    </row>
    <row r="2" ht="21.75" customHeight="1">
      <c r="A2" s="4" t="s">
        <v>27</v>
      </c>
      <c r="B2" s="5" t="s">
        <v>28</v>
      </c>
      <c r="C2" s="1" t="s">
        <v>29</v>
      </c>
      <c r="D2" s="1" t="s">
        <v>31</v>
      </c>
      <c r="E2" s="6" t="s">
        <v>32</v>
      </c>
      <c r="F2" s="1" t="s">
        <v>34</v>
      </c>
      <c r="G2" s="1" t="s">
        <v>35</v>
      </c>
      <c r="H2" s="1" t="s">
        <v>36</v>
      </c>
      <c r="I2" s="1" t="s">
        <v>38</v>
      </c>
      <c r="J2" s="1" t="s">
        <v>39</v>
      </c>
      <c r="K2" s="1" t="s">
        <v>40</v>
      </c>
    </row>
    <row r="3">
      <c r="B3" s="7">
        <v>8.9858181167E10</v>
      </c>
      <c r="C3" s="1" t="s">
        <v>49</v>
      </c>
      <c r="D3" s="8">
        <f t="shared" ref="D3:D364" si="1">K3+E3</f>
        <v>42.2</v>
      </c>
      <c r="E3" s="9"/>
      <c r="G3" s="8">
        <f t="shared" ref="G3:G721" si="2">D3*2+20+F3-H3</f>
        <v>104.4</v>
      </c>
      <c r="K3" s="1">
        <f>31+11.2</f>
        <v>42.2</v>
      </c>
    </row>
    <row r="4">
      <c r="B4" s="11">
        <v>8.9031564507E10</v>
      </c>
      <c r="C4" s="1" t="s">
        <v>71</v>
      </c>
      <c r="D4" s="8">
        <f t="shared" si="1"/>
        <v>26</v>
      </c>
      <c r="E4" s="9"/>
      <c r="G4" s="8">
        <f t="shared" si="2"/>
        <v>72</v>
      </c>
      <c r="K4" s="1">
        <v>26.0</v>
      </c>
    </row>
    <row r="5">
      <c r="B5" s="7">
        <v>8.9153118854E10</v>
      </c>
      <c r="C5" s="12" t="s">
        <v>60</v>
      </c>
      <c r="D5" s="8">
        <f t="shared" si="1"/>
        <v>24</v>
      </c>
      <c r="E5" s="9"/>
      <c r="G5" s="8">
        <f t="shared" si="2"/>
        <v>68</v>
      </c>
      <c r="K5" s="1">
        <v>24.0</v>
      </c>
    </row>
    <row r="6">
      <c r="B6" s="7">
        <v>8.965203937E10</v>
      </c>
      <c r="C6" s="12" t="s">
        <v>73</v>
      </c>
      <c r="D6" s="8">
        <f t="shared" si="1"/>
        <v>9.2</v>
      </c>
      <c r="E6" s="9"/>
      <c r="F6" s="8">
        <f t="shared" ref="F6:F7" si="3">5</f>
        <v>5</v>
      </c>
      <c r="G6" s="8">
        <f t="shared" si="2"/>
        <v>43.4</v>
      </c>
      <c r="K6" s="1">
        <f>5+4.2</f>
        <v>9.2</v>
      </c>
    </row>
    <row r="7">
      <c r="B7" s="7">
        <v>8.9264136562E10</v>
      </c>
      <c r="C7" s="12" t="s">
        <v>10</v>
      </c>
      <c r="D7" s="8">
        <f t="shared" si="1"/>
        <v>92.8</v>
      </c>
      <c r="E7" s="9"/>
      <c r="F7" s="8">
        <f t="shared" si="3"/>
        <v>5</v>
      </c>
      <c r="G7" s="8">
        <f t="shared" si="2"/>
        <v>210.6</v>
      </c>
      <c r="K7" s="1">
        <f>46+14+32.8</f>
        <v>92.8</v>
      </c>
    </row>
    <row r="8">
      <c r="B8" s="7">
        <v>8.9067049228E10</v>
      </c>
      <c r="C8" s="12" t="s">
        <v>10</v>
      </c>
      <c r="D8" s="8">
        <f t="shared" si="1"/>
        <v>95.6</v>
      </c>
      <c r="E8" s="9"/>
      <c r="G8" s="8">
        <f t="shared" si="2"/>
        <v>211.2</v>
      </c>
      <c r="K8" s="1">
        <f>67+5+15.6+8</f>
        <v>95.6</v>
      </c>
    </row>
    <row r="9">
      <c r="B9" s="11">
        <v>8.963973233E10</v>
      </c>
      <c r="C9" s="1" t="s">
        <v>58</v>
      </c>
      <c r="D9" s="8">
        <f t="shared" si="1"/>
        <v>18</v>
      </c>
      <c r="E9" s="9"/>
      <c r="G9" s="8">
        <f t="shared" si="2"/>
        <v>56</v>
      </c>
      <c r="K9" s="8">
        <v>18.0</v>
      </c>
    </row>
    <row r="10">
      <c r="B10" s="7">
        <v>8.9091628101E10</v>
      </c>
      <c r="C10" s="12" t="s">
        <v>23</v>
      </c>
      <c r="D10" s="8">
        <f t="shared" si="1"/>
        <v>58.6</v>
      </c>
      <c r="E10" s="9"/>
      <c r="F10" s="8">
        <f>5+5</f>
        <v>10</v>
      </c>
      <c r="G10" s="8">
        <f t="shared" si="2"/>
        <v>147.2</v>
      </c>
      <c r="K10" s="1">
        <f>54.4+4.2</f>
        <v>58.6</v>
      </c>
    </row>
    <row r="11">
      <c r="B11" s="7">
        <v>8.9162215893E10</v>
      </c>
      <c r="C11" s="12" t="s">
        <v>48</v>
      </c>
      <c r="D11" s="8">
        <f t="shared" si="1"/>
        <v>12</v>
      </c>
      <c r="E11" s="9"/>
      <c r="G11" s="8">
        <f t="shared" si="2"/>
        <v>44</v>
      </c>
      <c r="K11" s="8">
        <v>12.0</v>
      </c>
    </row>
    <row r="12">
      <c r="B12" s="7">
        <v>8.9269109559E10</v>
      </c>
      <c r="C12" s="12" t="s">
        <v>43</v>
      </c>
      <c r="D12" s="8">
        <f t="shared" si="1"/>
        <v>42.4</v>
      </c>
      <c r="E12" s="9"/>
      <c r="G12" s="8">
        <f t="shared" si="2"/>
        <v>104.8</v>
      </c>
      <c r="K12" s="8">
        <f>34+8.4</f>
        <v>42.4</v>
      </c>
    </row>
    <row r="13">
      <c r="B13" s="11">
        <v>8.9035844151E10</v>
      </c>
      <c r="C13" s="1" t="s">
        <v>23</v>
      </c>
      <c r="D13" s="8">
        <f t="shared" si="1"/>
        <v>52</v>
      </c>
      <c r="E13" s="9"/>
      <c r="F13" s="8">
        <f>5+5+5+5+5+5+5+5</f>
        <v>40</v>
      </c>
      <c r="G13" s="8">
        <f t="shared" si="2"/>
        <v>164</v>
      </c>
      <c r="K13" s="8">
        <f>48.4+1.6+1+1</f>
        <v>52</v>
      </c>
    </row>
    <row r="14">
      <c r="B14" s="7">
        <v>8.9035720319E10</v>
      </c>
      <c r="C14" s="12" t="s">
        <v>64</v>
      </c>
      <c r="D14" s="8">
        <f t="shared" si="1"/>
        <v>9</v>
      </c>
      <c r="E14" s="9"/>
      <c r="F14" s="8">
        <f>5+5</f>
        <v>10</v>
      </c>
      <c r="G14" s="8">
        <f t="shared" si="2"/>
        <v>48</v>
      </c>
      <c r="K14" s="8">
        <v>9.0</v>
      </c>
    </row>
    <row r="15">
      <c r="B15" s="11">
        <v>8.9854169206E10</v>
      </c>
      <c r="C15" s="1" t="s">
        <v>23</v>
      </c>
      <c r="D15" s="8">
        <f t="shared" si="1"/>
        <v>6</v>
      </c>
      <c r="E15" s="9"/>
      <c r="F15" s="8">
        <f>5</f>
        <v>5</v>
      </c>
      <c r="G15" s="8">
        <f t="shared" si="2"/>
        <v>37</v>
      </c>
      <c r="K15" s="8">
        <v>6.0</v>
      </c>
    </row>
    <row r="16">
      <c r="B16" s="11">
        <v>8.9151206081E10</v>
      </c>
      <c r="C16" s="1" t="s">
        <v>21</v>
      </c>
      <c r="D16" s="8">
        <f t="shared" si="1"/>
        <v>2</v>
      </c>
      <c r="E16" s="9"/>
      <c r="F16" s="8">
        <f>5+5</f>
        <v>10</v>
      </c>
      <c r="G16" s="8">
        <f t="shared" si="2"/>
        <v>34</v>
      </c>
      <c r="K16" s="8">
        <v>2.0</v>
      </c>
    </row>
    <row r="17">
      <c r="B17" s="7">
        <v>8.9859889934E10</v>
      </c>
      <c r="C17" s="12" t="s">
        <v>56</v>
      </c>
      <c r="D17" s="8">
        <f t="shared" si="1"/>
        <v>46</v>
      </c>
      <c r="E17" s="9"/>
      <c r="F17" s="8">
        <f t="shared" ref="F17:F18" si="4">5</f>
        <v>5</v>
      </c>
      <c r="G17" s="8">
        <f t="shared" si="2"/>
        <v>117</v>
      </c>
      <c r="K17" s="8">
        <v>46.0</v>
      </c>
    </row>
    <row r="18">
      <c r="B18" s="7">
        <v>8.9166316841E10</v>
      </c>
      <c r="C18" s="12" t="s">
        <v>78</v>
      </c>
      <c r="D18" s="8">
        <f t="shared" si="1"/>
        <v>7</v>
      </c>
      <c r="E18" s="9"/>
      <c r="F18" s="8">
        <f t="shared" si="4"/>
        <v>5</v>
      </c>
      <c r="G18" s="8">
        <f t="shared" si="2"/>
        <v>39</v>
      </c>
      <c r="K18" s="8">
        <v>7.0</v>
      </c>
    </row>
    <row r="19">
      <c r="B19" s="11">
        <v>8.9153239914E10</v>
      </c>
      <c r="C19" s="1" t="s">
        <v>110</v>
      </c>
      <c r="D19" s="8">
        <f t="shared" si="1"/>
        <v>20.5</v>
      </c>
      <c r="E19" s="9"/>
      <c r="G19" s="8">
        <f t="shared" si="2"/>
        <v>61</v>
      </c>
      <c r="K19" s="8">
        <v>20.5</v>
      </c>
    </row>
    <row r="20">
      <c r="B20" s="7">
        <v>8.9037982563E10</v>
      </c>
      <c r="C20" s="12" t="s">
        <v>52</v>
      </c>
      <c r="D20" s="8">
        <f t="shared" si="1"/>
        <v>1</v>
      </c>
      <c r="E20" s="9"/>
      <c r="G20" s="8">
        <f t="shared" si="2"/>
        <v>22</v>
      </c>
      <c r="K20" s="8">
        <v>1.0</v>
      </c>
    </row>
    <row r="21">
      <c r="B21" s="7">
        <v>8.9653816956E10</v>
      </c>
      <c r="C21" s="14" t="s">
        <v>13</v>
      </c>
      <c r="D21" s="8">
        <f t="shared" si="1"/>
        <v>4.5</v>
      </c>
      <c r="E21" s="9"/>
      <c r="G21" s="8">
        <f t="shared" si="2"/>
        <v>29</v>
      </c>
      <c r="K21" s="1">
        <v>4.5</v>
      </c>
    </row>
    <row r="22">
      <c r="B22" s="7">
        <v>8.9037683932E10</v>
      </c>
      <c r="C22" s="12" t="s">
        <v>118</v>
      </c>
      <c r="D22" s="8">
        <f t="shared" si="1"/>
        <v>15</v>
      </c>
      <c r="E22" s="9"/>
      <c r="G22" s="8">
        <f t="shared" si="2"/>
        <v>50</v>
      </c>
      <c r="K22" s="8">
        <v>15.0</v>
      </c>
    </row>
    <row r="23">
      <c r="B23" s="7">
        <v>8.9175723259E10</v>
      </c>
      <c r="C23" s="12" t="s">
        <v>18</v>
      </c>
      <c r="D23" s="8">
        <f t="shared" si="1"/>
        <v>141.2</v>
      </c>
      <c r="E23" s="9"/>
      <c r="F23" s="8">
        <f>5+5+5+5+5+5+5+5+5+5+5+5+5+5+5+5+5</f>
        <v>85</v>
      </c>
      <c r="G23" s="8">
        <f t="shared" si="2"/>
        <v>387.4</v>
      </c>
      <c r="K23" s="8">
        <f>102.4+2.4+18.4+13.6+1.4+3</f>
        <v>141.2</v>
      </c>
    </row>
    <row r="24">
      <c r="B24" s="7">
        <v>8.9104846952E10</v>
      </c>
      <c r="C24" s="12" t="s">
        <v>119</v>
      </c>
      <c r="D24" s="8">
        <f t="shared" si="1"/>
        <v>9</v>
      </c>
      <c r="E24" s="9"/>
      <c r="F24" s="8">
        <f>5+5</f>
        <v>10</v>
      </c>
      <c r="G24" s="8">
        <f t="shared" si="2"/>
        <v>48</v>
      </c>
      <c r="K24" s="8">
        <v>9.0</v>
      </c>
    </row>
    <row r="25">
      <c r="B25" s="7"/>
      <c r="C25" s="12" t="s">
        <v>120</v>
      </c>
      <c r="D25" s="8">
        <f t="shared" si="1"/>
        <v>2</v>
      </c>
      <c r="E25" s="9"/>
      <c r="G25" s="8">
        <f t="shared" si="2"/>
        <v>24</v>
      </c>
      <c r="J25" s="1" t="s">
        <v>121</v>
      </c>
      <c r="K25" s="8">
        <v>2.0</v>
      </c>
    </row>
    <row r="26">
      <c r="B26" s="7">
        <v>8.9672944107E10</v>
      </c>
      <c r="C26" s="12" t="s">
        <v>122</v>
      </c>
      <c r="D26" s="8">
        <f t="shared" si="1"/>
        <v>1</v>
      </c>
      <c r="E26" s="9"/>
      <c r="G26" s="8">
        <f t="shared" si="2"/>
        <v>22</v>
      </c>
      <c r="J26" s="1" t="s">
        <v>121</v>
      </c>
      <c r="K26" s="8">
        <v>1.0</v>
      </c>
    </row>
    <row r="27">
      <c r="B27" s="7">
        <v>8.9168283178E10</v>
      </c>
      <c r="C27" s="12" t="s">
        <v>23</v>
      </c>
      <c r="D27" s="8">
        <f t="shared" si="1"/>
        <v>10</v>
      </c>
      <c r="E27" s="9"/>
      <c r="G27" s="8">
        <f t="shared" si="2"/>
        <v>40</v>
      </c>
      <c r="K27" s="1">
        <f>5+3+2</f>
        <v>10</v>
      </c>
    </row>
    <row r="28">
      <c r="B28" s="7">
        <v>8.9857686874E10</v>
      </c>
      <c r="C28" s="12" t="s">
        <v>13</v>
      </c>
      <c r="D28" s="8">
        <f t="shared" si="1"/>
        <v>12</v>
      </c>
      <c r="E28" s="9"/>
      <c r="G28" s="8">
        <f t="shared" si="2"/>
        <v>44</v>
      </c>
      <c r="K28" s="8">
        <f>5+7</f>
        <v>12</v>
      </c>
    </row>
    <row r="29">
      <c r="B29" s="7">
        <v>8.9151918096E10</v>
      </c>
      <c r="C29" s="12" t="s">
        <v>82</v>
      </c>
      <c r="D29" s="8">
        <f t="shared" si="1"/>
        <v>13.6</v>
      </c>
      <c r="E29" s="9"/>
      <c r="G29" s="8">
        <f t="shared" si="2"/>
        <v>47.2</v>
      </c>
      <c r="K29" s="8">
        <f>1+1.4+3.8+7.4</f>
        <v>13.6</v>
      </c>
    </row>
    <row r="30">
      <c r="B30" s="7">
        <v>8.9169859275E10</v>
      </c>
      <c r="C30" s="12" t="s">
        <v>123</v>
      </c>
      <c r="D30" s="8">
        <f t="shared" si="1"/>
        <v>16</v>
      </c>
      <c r="E30" s="9"/>
      <c r="G30" s="8">
        <f t="shared" si="2"/>
        <v>52</v>
      </c>
      <c r="K30" s="8">
        <v>16.0</v>
      </c>
    </row>
    <row r="31">
      <c r="B31" s="7">
        <v>8.9037988421E10</v>
      </c>
      <c r="C31" s="12" t="s">
        <v>67</v>
      </c>
      <c r="D31" s="8">
        <f t="shared" si="1"/>
        <v>1</v>
      </c>
      <c r="E31" s="9"/>
      <c r="G31" s="8">
        <f t="shared" si="2"/>
        <v>22</v>
      </c>
      <c r="J31" s="1" t="s">
        <v>124</v>
      </c>
      <c r="K31" s="8">
        <v>1.0</v>
      </c>
    </row>
    <row r="32">
      <c r="B32" s="5" t="s">
        <v>125</v>
      </c>
      <c r="C32" s="12" t="s">
        <v>126</v>
      </c>
      <c r="D32" s="8">
        <f t="shared" si="1"/>
        <v>1</v>
      </c>
      <c r="E32" s="9"/>
      <c r="G32" s="8">
        <f t="shared" si="2"/>
        <v>22</v>
      </c>
      <c r="K32" s="8">
        <v>1.0</v>
      </c>
    </row>
    <row r="33">
      <c r="B33" s="7">
        <v>8.9160560255E10</v>
      </c>
      <c r="C33" s="12" t="s">
        <v>127</v>
      </c>
      <c r="D33" s="8">
        <f t="shared" si="1"/>
        <v>60</v>
      </c>
      <c r="E33" s="9"/>
      <c r="G33" s="8">
        <f t="shared" si="2"/>
        <v>140</v>
      </c>
      <c r="K33" s="8">
        <v>60.0</v>
      </c>
    </row>
    <row r="34">
      <c r="B34" s="7">
        <v>8.9091576748E10</v>
      </c>
      <c r="C34" s="12" t="s">
        <v>56</v>
      </c>
      <c r="D34" s="8">
        <f t="shared" si="1"/>
        <v>2</v>
      </c>
      <c r="E34" s="9"/>
      <c r="G34" s="8">
        <f t="shared" si="2"/>
        <v>24</v>
      </c>
      <c r="K34" s="8">
        <v>2.0</v>
      </c>
    </row>
    <row r="35">
      <c r="B35" s="11">
        <v>8.926039402E10</v>
      </c>
      <c r="C35" s="1" t="s">
        <v>78</v>
      </c>
      <c r="D35" s="8">
        <f t="shared" si="1"/>
        <v>9.2</v>
      </c>
      <c r="E35" s="9"/>
      <c r="F35" s="8">
        <f t="shared" ref="F35:F37" si="5">5+5</f>
        <v>10</v>
      </c>
      <c r="G35" s="8">
        <f t="shared" si="2"/>
        <v>48.4</v>
      </c>
      <c r="K35" s="1">
        <v>9.2</v>
      </c>
    </row>
    <row r="36">
      <c r="B36" s="7">
        <v>8.9299747527E10</v>
      </c>
      <c r="C36" s="12" t="s">
        <v>41</v>
      </c>
      <c r="D36" s="8">
        <f t="shared" si="1"/>
        <v>48.4</v>
      </c>
      <c r="E36" s="9"/>
      <c r="F36" s="8">
        <f t="shared" si="5"/>
        <v>10</v>
      </c>
      <c r="G36" s="8">
        <f t="shared" si="2"/>
        <v>126.8</v>
      </c>
      <c r="K36" s="8">
        <f>10+28.4+6.8+3.2</f>
        <v>48.4</v>
      </c>
    </row>
    <row r="37">
      <c r="B37" s="7">
        <v>8.9996796413E10</v>
      </c>
      <c r="C37" s="12" t="s">
        <v>128</v>
      </c>
      <c r="D37" s="8">
        <f t="shared" si="1"/>
        <v>6.3</v>
      </c>
      <c r="E37" s="9"/>
      <c r="F37" s="8">
        <f t="shared" si="5"/>
        <v>10</v>
      </c>
      <c r="G37" s="8">
        <f t="shared" si="2"/>
        <v>42.6</v>
      </c>
      <c r="K37" s="8">
        <f>1.5+4.8</f>
        <v>6.3</v>
      </c>
    </row>
    <row r="38">
      <c r="B38" s="7">
        <v>8.9165871483E10</v>
      </c>
      <c r="C38" s="12" t="s">
        <v>33</v>
      </c>
      <c r="D38" s="8">
        <f t="shared" si="1"/>
        <v>84</v>
      </c>
      <c r="E38" s="9"/>
      <c r="F38" s="8">
        <f>5</f>
        <v>5</v>
      </c>
      <c r="G38" s="8">
        <f t="shared" si="2"/>
        <v>193</v>
      </c>
      <c r="K38" s="8">
        <f>33+40.6+10.4</f>
        <v>84</v>
      </c>
    </row>
    <row r="39">
      <c r="B39" s="7">
        <v>8.9057856335E10</v>
      </c>
      <c r="C39" s="14" t="s">
        <v>129</v>
      </c>
      <c r="D39" s="8">
        <f t="shared" si="1"/>
        <v>54.1</v>
      </c>
      <c r="E39" s="9"/>
      <c r="F39" s="8">
        <f>5+5+5+5+5+5+5</f>
        <v>35</v>
      </c>
      <c r="G39" s="8">
        <f t="shared" si="2"/>
        <v>163.2</v>
      </c>
      <c r="K39" s="8">
        <f>45.9+4.8+3.4</f>
        <v>54.1</v>
      </c>
    </row>
    <row r="40">
      <c r="B40" s="7">
        <v>8.9262799019E10</v>
      </c>
      <c r="C40" s="12" t="s">
        <v>80</v>
      </c>
      <c r="D40" s="8">
        <f t="shared" si="1"/>
        <v>16.2</v>
      </c>
      <c r="E40" s="9"/>
      <c r="F40" s="8">
        <f>5</f>
        <v>5</v>
      </c>
      <c r="G40" s="8">
        <f t="shared" si="2"/>
        <v>57.4</v>
      </c>
      <c r="K40" s="8">
        <f>2+4+10.2</f>
        <v>16.2</v>
      </c>
    </row>
    <row r="41">
      <c r="B41" s="7">
        <v>8.985516755E10</v>
      </c>
      <c r="C41" s="12" t="s">
        <v>61</v>
      </c>
      <c r="D41" s="8">
        <f t="shared" si="1"/>
        <v>6.8</v>
      </c>
      <c r="E41" s="9"/>
      <c r="F41" s="8">
        <f t="shared" ref="F41:F42" si="6">5+5</f>
        <v>10</v>
      </c>
      <c r="G41" s="8">
        <f t="shared" si="2"/>
        <v>43.6</v>
      </c>
      <c r="K41" s="8">
        <f>5+1.8</f>
        <v>6.8</v>
      </c>
    </row>
    <row r="42">
      <c r="B42" s="7">
        <v>8.9161764489E10</v>
      </c>
      <c r="C42" s="12" t="s">
        <v>60</v>
      </c>
      <c r="D42" s="8">
        <f t="shared" si="1"/>
        <v>31.2</v>
      </c>
      <c r="E42" s="9"/>
      <c r="F42" s="8">
        <f t="shared" si="6"/>
        <v>10</v>
      </c>
      <c r="G42" s="8">
        <f t="shared" si="2"/>
        <v>92.4</v>
      </c>
      <c r="K42" s="8">
        <v>31.2</v>
      </c>
    </row>
    <row r="43">
      <c r="B43" s="7">
        <v>8.9017928597E10</v>
      </c>
      <c r="C43" s="12" t="s">
        <v>106</v>
      </c>
      <c r="D43" s="8">
        <f t="shared" si="1"/>
        <v>2.5</v>
      </c>
      <c r="E43" s="9"/>
      <c r="F43" s="8">
        <f t="shared" ref="F43:F45" si="7">5</f>
        <v>5</v>
      </c>
      <c r="G43" s="8">
        <f t="shared" si="2"/>
        <v>30</v>
      </c>
      <c r="K43" s="8">
        <v>2.5</v>
      </c>
    </row>
    <row r="44">
      <c r="B44" s="7">
        <v>8.9031798954E10</v>
      </c>
      <c r="C44" s="12" t="s">
        <v>80</v>
      </c>
      <c r="D44" s="8">
        <f t="shared" si="1"/>
        <v>2</v>
      </c>
      <c r="E44" s="9"/>
      <c r="F44" s="8">
        <f t="shared" si="7"/>
        <v>5</v>
      </c>
      <c r="G44" s="8">
        <f t="shared" si="2"/>
        <v>29</v>
      </c>
      <c r="K44" s="8">
        <f>1+1</f>
        <v>2</v>
      </c>
    </row>
    <row r="45">
      <c r="B45" s="7">
        <v>8.9175955011E10</v>
      </c>
      <c r="C45" s="12" t="s">
        <v>130</v>
      </c>
      <c r="D45" s="8">
        <f t="shared" si="1"/>
        <v>1</v>
      </c>
      <c r="E45" s="9"/>
      <c r="F45" s="8">
        <f t="shared" si="7"/>
        <v>5</v>
      </c>
      <c r="G45" s="8">
        <f t="shared" si="2"/>
        <v>27</v>
      </c>
      <c r="K45" s="8">
        <v>1.0</v>
      </c>
    </row>
    <row r="46">
      <c r="B46" s="7">
        <v>8.9267288207E10</v>
      </c>
      <c r="C46" s="12" t="s">
        <v>10</v>
      </c>
      <c r="D46" s="8">
        <f t="shared" si="1"/>
        <v>6</v>
      </c>
      <c r="E46" s="9"/>
      <c r="F46" s="8">
        <f>5+5</f>
        <v>10</v>
      </c>
      <c r="G46" s="8">
        <f t="shared" si="2"/>
        <v>42</v>
      </c>
      <c r="J46" s="1" t="s">
        <v>131</v>
      </c>
      <c r="K46" s="8">
        <f>5+1</f>
        <v>6</v>
      </c>
    </row>
    <row r="47">
      <c r="B47" s="7">
        <v>8.9773682932E10</v>
      </c>
      <c r="C47" s="12" t="s">
        <v>132</v>
      </c>
      <c r="D47" s="8">
        <f t="shared" si="1"/>
        <v>35</v>
      </c>
      <c r="E47" s="9"/>
      <c r="F47" s="8">
        <f>5</f>
        <v>5</v>
      </c>
      <c r="G47" s="8">
        <f t="shared" si="2"/>
        <v>95</v>
      </c>
      <c r="K47" s="8">
        <v>35.0</v>
      </c>
    </row>
    <row r="48">
      <c r="B48" s="7">
        <v>8.9158757034E10</v>
      </c>
      <c r="C48" s="12" t="s">
        <v>52</v>
      </c>
      <c r="D48" s="8">
        <f t="shared" si="1"/>
        <v>6</v>
      </c>
      <c r="E48" s="9"/>
      <c r="F48" s="8">
        <f t="shared" ref="F48:F49" si="8">5+5</f>
        <v>10</v>
      </c>
      <c r="G48" s="8">
        <f t="shared" si="2"/>
        <v>42</v>
      </c>
      <c r="K48" s="1">
        <v>6.0</v>
      </c>
    </row>
    <row r="49">
      <c r="B49" s="7">
        <v>8.9036691645E10</v>
      </c>
      <c r="C49" s="12" t="s">
        <v>47</v>
      </c>
      <c r="D49" s="8">
        <f t="shared" si="1"/>
        <v>6.6</v>
      </c>
      <c r="E49" s="9"/>
      <c r="F49" s="8">
        <f t="shared" si="8"/>
        <v>10</v>
      </c>
      <c r="G49" s="8">
        <f t="shared" si="2"/>
        <v>43.2</v>
      </c>
      <c r="K49" s="8">
        <f>5+1.6</f>
        <v>6.6</v>
      </c>
    </row>
    <row r="50">
      <c r="B50" s="7">
        <v>8.9851848539E10</v>
      </c>
      <c r="C50" s="12" t="s">
        <v>84</v>
      </c>
      <c r="D50" s="8">
        <f t="shared" si="1"/>
        <v>30</v>
      </c>
      <c r="E50" s="9"/>
      <c r="F50" s="8">
        <f t="shared" ref="F50:F55" si="9">5</f>
        <v>5</v>
      </c>
      <c r="G50" s="8">
        <f t="shared" si="2"/>
        <v>85</v>
      </c>
      <c r="K50" s="8">
        <v>30.0</v>
      </c>
    </row>
    <row r="51">
      <c r="B51" s="7">
        <v>8.9167950754E10</v>
      </c>
      <c r="C51" s="12" t="s">
        <v>64</v>
      </c>
      <c r="D51" s="8">
        <f t="shared" si="1"/>
        <v>5.6</v>
      </c>
      <c r="E51" s="9"/>
      <c r="F51" s="8">
        <f t="shared" si="9"/>
        <v>5</v>
      </c>
      <c r="G51" s="8">
        <f t="shared" si="2"/>
        <v>36.2</v>
      </c>
      <c r="K51" s="1">
        <f>5+0.6</f>
        <v>5.6</v>
      </c>
    </row>
    <row r="52">
      <c r="B52" s="7">
        <v>8.906043165E10</v>
      </c>
      <c r="C52" s="12" t="s">
        <v>9</v>
      </c>
      <c r="D52" s="8">
        <f t="shared" si="1"/>
        <v>50</v>
      </c>
      <c r="E52" s="9"/>
      <c r="F52" s="8">
        <f t="shared" si="9"/>
        <v>5</v>
      </c>
      <c r="G52" s="8">
        <f t="shared" si="2"/>
        <v>125</v>
      </c>
      <c r="K52" s="8">
        <v>50.0</v>
      </c>
    </row>
    <row r="53">
      <c r="B53" s="7">
        <v>8.9165517098E10</v>
      </c>
      <c r="C53" s="12" t="s">
        <v>60</v>
      </c>
      <c r="D53" s="8">
        <f t="shared" si="1"/>
        <v>10</v>
      </c>
      <c r="E53" s="9"/>
      <c r="F53" s="8">
        <f t="shared" si="9"/>
        <v>5</v>
      </c>
      <c r="G53" s="8">
        <f t="shared" si="2"/>
        <v>45</v>
      </c>
      <c r="K53" s="8">
        <v>10.0</v>
      </c>
    </row>
    <row r="54">
      <c r="B54" s="7">
        <v>8.9264403601E10</v>
      </c>
      <c r="C54" s="12" t="s">
        <v>52</v>
      </c>
      <c r="D54" s="8">
        <f t="shared" si="1"/>
        <v>20.6</v>
      </c>
      <c r="E54" s="9"/>
      <c r="F54" s="8">
        <f t="shared" si="9"/>
        <v>5</v>
      </c>
      <c r="G54" s="8">
        <f t="shared" si="2"/>
        <v>66.2</v>
      </c>
      <c r="K54" s="8">
        <v>20.6</v>
      </c>
    </row>
    <row r="55">
      <c r="B55" s="7">
        <v>8.9104733275E10</v>
      </c>
      <c r="C55" s="12" t="s">
        <v>84</v>
      </c>
      <c r="D55" s="8">
        <f t="shared" si="1"/>
        <v>211.8</v>
      </c>
      <c r="E55" s="9"/>
      <c r="F55" s="8">
        <f t="shared" si="9"/>
        <v>5</v>
      </c>
      <c r="G55" s="8">
        <f t="shared" si="2"/>
        <v>448.6</v>
      </c>
      <c r="K55" s="8">
        <f>61.8+150</f>
        <v>211.8</v>
      </c>
    </row>
    <row r="56">
      <c r="B56" s="7">
        <v>8.926812976E10</v>
      </c>
      <c r="C56" s="12" t="s">
        <v>133</v>
      </c>
      <c r="D56" s="8">
        <f t="shared" si="1"/>
        <v>5.5</v>
      </c>
      <c r="E56" s="9"/>
      <c r="F56" s="8">
        <f t="shared" ref="F56:F57" si="10">5+5</f>
        <v>10</v>
      </c>
      <c r="G56" s="8">
        <f t="shared" si="2"/>
        <v>41</v>
      </c>
      <c r="K56" s="8">
        <v>5.5</v>
      </c>
    </row>
    <row r="57">
      <c r="B57" s="11">
        <v>8.9175757105E10</v>
      </c>
      <c r="C57" s="1" t="s">
        <v>73</v>
      </c>
      <c r="D57" s="8">
        <f t="shared" si="1"/>
        <v>32.5</v>
      </c>
      <c r="E57" s="9"/>
      <c r="F57" s="8">
        <f t="shared" si="10"/>
        <v>10</v>
      </c>
      <c r="G57" s="8">
        <f t="shared" si="2"/>
        <v>95</v>
      </c>
      <c r="K57" s="8">
        <v>32.5</v>
      </c>
    </row>
    <row r="58">
      <c r="B58" s="7">
        <v>8.9773750446E10</v>
      </c>
      <c r="C58" s="12" t="s">
        <v>18</v>
      </c>
      <c r="D58" s="8">
        <f t="shared" si="1"/>
        <v>5.8</v>
      </c>
      <c r="E58" s="9"/>
      <c r="F58" s="8">
        <f>5+5+5</f>
        <v>15</v>
      </c>
      <c r="G58" s="8">
        <f t="shared" si="2"/>
        <v>46.6</v>
      </c>
      <c r="K58" s="8">
        <f>1.4+1.6+0.6+2.2</f>
        <v>5.8</v>
      </c>
    </row>
    <row r="59">
      <c r="B59" s="11">
        <v>8.9152335556E10</v>
      </c>
      <c r="C59" s="1" t="s">
        <v>134</v>
      </c>
      <c r="D59" s="8">
        <f t="shared" si="1"/>
        <v>56</v>
      </c>
      <c r="E59" s="9"/>
      <c r="F59" s="8">
        <f t="shared" ref="F59:F61" si="11">5+5</f>
        <v>10</v>
      </c>
      <c r="G59" s="8">
        <f t="shared" si="2"/>
        <v>142</v>
      </c>
      <c r="K59" s="8">
        <v>56.0</v>
      </c>
    </row>
    <row r="60">
      <c r="B60" s="11">
        <v>8.9654347114E10</v>
      </c>
      <c r="C60" s="1" t="s">
        <v>78</v>
      </c>
      <c r="D60" s="8">
        <f t="shared" si="1"/>
        <v>35</v>
      </c>
      <c r="E60" s="9"/>
      <c r="F60" s="8">
        <f t="shared" si="11"/>
        <v>10</v>
      </c>
      <c r="G60" s="8">
        <f t="shared" si="2"/>
        <v>100</v>
      </c>
      <c r="K60" s="8">
        <v>35.0</v>
      </c>
    </row>
    <row r="61">
      <c r="B61" s="7">
        <v>8.9265312438E10</v>
      </c>
      <c r="C61" s="12" t="s">
        <v>71</v>
      </c>
      <c r="D61" s="8">
        <f t="shared" si="1"/>
        <v>7.6</v>
      </c>
      <c r="E61" s="9"/>
      <c r="F61" s="8">
        <f t="shared" si="11"/>
        <v>10</v>
      </c>
      <c r="G61" s="8">
        <f t="shared" si="2"/>
        <v>45.2</v>
      </c>
      <c r="J61" s="1" t="s">
        <v>121</v>
      </c>
      <c r="K61" s="8">
        <v>7.6</v>
      </c>
    </row>
    <row r="62">
      <c r="B62" s="7">
        <v>8.9645720512E10</v>
      </c>
      <c r="C62" s="12" t="s">
        <v>10</v>
      </c>
      <c r="D62" s="8">
        <f t="shared" si="1"/>
        <v>0.3</v>
      </c>
      <c r="E62" s="9"/>
      <c r="F62" s="8">
        <f t="shared" ref="F62:F69" si="12">5</f>
        <v>5</v>
      </c>
      <c r="G62" s="8">
        <f t="shared" si="2"/>
        <v>25.6</v>
      </c>
      <c r="K62" s="8">
        <v>0.3</v>
      </c>
    </row>
    <row r="63">
      <c r="B63" s="7">
        <v>8.9774202516E10</v>
      </c>
      <c r="C63" s="12" t="s">
        <v>135</v>
      </c>
      <c r="D63" s="8">
        <f t="shared" si="1"/>
        <v>2</v>
      </c>
      <c r="E63" s="9"/>
      <c r="F63" s="8">
        <f t="shared" si="12"/>
        <v>5</v>
      </c>
      <c r="G63" s="8">
        <f t="shared" si="2"/>
        <v>29</v>
      </c>
      <c r="K63" s="8">
        <v>2.0</v>
      </c>
    </row>
    <row r="64">
      <c r="B64" s="7">
        <v>8.9265305263E10</v>
      </c>
      <c r="C64" s="12" t="s">
        <v>44</v>
      </c>
      <c r="D64" s="8">
        <f t="shared" si="1"/>
        <v>1</v>
      </c>
      <c r="E64" s="9"/>
      <c r="F64" s="8">
        <f t="shared" si="12"/>
        <v>5</v>
      </c>
      <c r="G64" s="8">
        <f t="shared" si="2"/>
        <v>27</v>
      </c>
      <c r="K64" s="8">
        <v>1.0</v>
      </c>
    </row>
    <row r="65">
      <c r="B65" s="7">
        <v>8.9169292401E10</v>
      </c>
      <c r="C65" s="12" t="s">
        <v>136</v>
      </c>
      <c r="D65" s="8">
        <f t="shared" si="1"/>
        <v>7</v>
      </c>
      <c r="E65" s="9"/>
      <c r="F65" s="8">
        <f t="shared" si="12"/>
        <v>5</v>
      </c>
      <c r="G65" s="8">
        <f t="shared" si="2"/>
        <v>39</v>
      </c>
      <c r="K65" s="8">
        <v>7.0</v>
      </c>
    </row>
    <row r="66">
      <c r="B66" s="11">
        <v>8.9262202288E10</v>
      </c>
      <c r="C66" s="1" t="s">
        <v>56</v>
      </c>
      <c r="D66" s="8">
        <f t="shared" si="1"/>
        <v>57.5</v>
      </c>
      <c r="E66" s="9"/>
      <c r="F66" s="8">
        <f t="shared" si="12"/>
        <v>5</v>
      </c>
      <c r="G66" s="8">
        <f t="shared" si="2"/>
        <v>140</v>
      </c>
      <c r="J66" s="1" t="s">
        <v>137</v>
      </c>
      <c r="K66" s="8">
        <f>2.5+55</f>
        <v>57.5</v>
      </c>
    </row>
    <row r="67">
      <c r="B67" s="7">
        <v>8.9035290557E10</v>
      </c>
      <c r="C67" s="12" t="s">
        <v>138</v>
      </c>
      <c r="D67" s="8">
        <f t="shared" si="1"/>
        <v>2</v>
      </c>
      <c r="E67" s="9"/>
      <c r="F67" s="8">
        <f t="shared" si="12"/>
        <v>5</v>
      </c>
      <c r="G67" s="8">
        <f t="shared" si="2"/>
        <v>29</v>
      </c>
      <c r="K67" s="8">
        <v>2.0</v>
      </c>
    </row>
    <row r="68">
      <c r="B68" s="7">
        <v>8.9152732436E10</v>
      </c>
      <c r="C68" s="12" t="s">
        <v>18</v>
      </c>
      <c r="D68" s="8">
        <f t="shared" si="1"/>
        <v>1</v>
      </c>
      <c r="E68" s="9"/>
      <c r="F68" s="8">
        <f t="shared" si="12"/>
        <v>5</v>
      </c>
      <c r="G68" s="8">
        <f t="shared" si="2"/>
        <v>27</v>
      </c>
      <c r="K68" s="8">
        <v>1.0</v>
      </c>
    </row>
    <row r="69">
      <c r="B69" s="7">
        <v>8.9091504081E10</v>
      </c>
      <c r="C69" s="12" t="s">
        <v>10</v>
      </c>
      <c r="D69" s="8">
        <f t="shared" si="1"/>
        <v>1</v>
      </c>
      <c r="E69" s="9"/>
      <c r="F69" s="8">
        <f t="shared" si="12"/>
        <v>5</v>
      </c>
      <c r="G69" s="8">
        <f t="shared" si="2"/>
        <v>27</v>
      </c>
      <c r="K69" s="8">
        <v>1.0</v>
      </c>
    </row>
    <row r="70">
      <c r="B70" s="11">
        <v>8.9261970287E10</v>
      </c>
      <c r="C70" s="1" t="s">
        <v>68</v>
      </c>
      <c r="D70" s="8">
        <f t="shared" si="1"/>
        <v>27.2</v>
      </c>
      <c r="E70" s="9"/>
      <c r="F70" s="8">
        <f>5+5+5</f>
        <v>15</v>
      </c>
      <c r="G70" s="8">
        <f t="shared" si="2"/>
        <v>89.4</v>
      </c>
      <c r="K70" s="8">
        <v>27.2</v>
      </c>
    </row>
    <row r="71">
      <c r="B71" s="7">
        <v>8.91642965E10</v>
      </c>
      <c r="C71" s="12" t="s">
        <v>103</v>
      </c>
      <c r="D71" s="8">
        <f t="shared" si="1"/>
        <v>3</v>
      </c>
      <c r="E71" s="9"/>
      <c r="F71" s="8">
        <f>5</f>
        <v>5</v>
      </c>
      <c r="G71" s="8">
        <f t="shared" si="2"/>
        <v>31</v>
      </c>
      <c r="K71" s="8">
        <v>3.0</v>
      </c>
    </row>
    <row r="72">
      <c r="B72" s="7">
        <v>8.9268605086E10</v>
      </c>
      <c r="C72" s="12" t="s">
        <v>139</v>
      </c>
      <c r="D72" s="8">
        <f t="shared" si="1"/>
        <v>39.4</v>
      </c>
      <c r="E72" s="9"/>
      <c r="F72" s="8">
        <f>5+5</f>
        <v>10</v>
      </c>
      <c r="G72" s="8">
        <f t="shared" si="2"/>
        <v>108.8</v>
      </c>
      <c r="K72" s="8">
        <f>15+24.4</f>
        <v>39.4</v>
      </c>
    </row>
    <row r="73">
      <c r="B73" s="7">
        <v>8.9253581321E10</v>
      </c>
      <c r="C73" s="12" t="s">
        <v>75</v>
      </c>
      <c r="D73" s="8">
        <f t="shared" si="1"/>
        <v>21.8</v>
      </c>
      <c r="E73" s="9"/>
      <c r="F73" s="8">
        <f>5</f>
        <v>5</v>
      </c>
      <c r="G73" s="8">
        <f t="shared" si="2"/>
        <v>68.6</v>
      </c>
      <c r="K73" s="8">
        <f>1+8+12.8</f>
        <v>21.8</v>
      </c>
    </row>
    <row r="74">
      <c r="B74" s="7">
        <v>8.9253739874E10</v>
      </c>
      <c r="C74" s="12" t="s">
        <v>10</v>
      </c>
      <c r="D74" s="8">
        <f t="shared" si="1"/>
        <v>11</v>
      </c>
      <c r="E74" s="9"/>
      <c r="F74" s="8">
        <f>5+5+5+5+5+5+5</f>
        <v>35</v>
      </c>
      <c r="G74" s="8">
        <f t="shared" si="2"/>
        <v>77</v>
      </c>
      <c r="K74" s="8">
        <f>1+1.5+2+1+2+0.2+0.8+1.5+1</f>
        <v>11</v>
      </c>
    </row>
    <row r="75">
      <c r="B75" s="7">
        <v>8.9099329016E10</v>
      </c>
      <c r="C75" s="12" t="s">
        <v>139</v>
      </c>
      <c r="D75" s="8">
        <f t="shared" si="1"/>
        <v>2</v>
      </c>
      <c r="E75" s="9"/>
      <c r="F75" s="8">
        <f>5</f>
        <v>5</v>
      </c>
      <c r="G75" s="8">
        <f t="shared" si="2"/>
        <v>29</v>
      </c>
      <c r="K75" s="8">
        <v>2.0</v>
      </c>
    </row>
    <row r="76">
      <c r="B76" s="7">
        <v>8.9856140159E10</v>
      </c>
      <c r="C76" s="12" t="s">
        <v>140</v>
      </c>
      <c r="D76" s="8">
        <f t="shared" si="1"/>
        <v>3</v>
      </c>
      <c r="E76" s="9"/>
      <c r="F76" s="8">
        <f t="shared" ref="F76:F77" si="13">5+5</f>
        <v>10</v>
      </c>
      <c r="G76" s="8">
        <f t="shared" si="2"/>
        <v>36</v>
      </c>
      <c r="K76" s="8">
        <v>3.0</v>
      </c>
    </row>
    <row r="77">
      <c r="B77" s="7">
        <v>8.9261963459E10</v>
      </c>
      <c r="C77" s="12" t="s">
        <v>30</v>
      </c>
      <c r="D77" s="8">
        <f t="shared" si="1"/>
        <v>85.2</v>
      </c>
      <c r="E77" s="9"/>
      <c r="F77" s="8">
        <f t="shared" si="13"/>
        <v>10</v>
      </c>
      <c r="G77" s="8">
        <f t="shared" si="2"/>
        <v>200.4</v>
      </c>
      <c r="K77" s="8">
        <v>85.2</v>
      </c>
    </row>
    <row r="78">
      <c r="B78" s="7">
        <v>8.9278950959E10</v>
      </c>
      <c r="C78" s="12" t="s">
        <v>141</v>
      </c>
      <c r="D78" s="8">
        <f t="shared" si="1"/>
        <v>1</v>
      </c>
      <c r="E78" s="9"/>
      <c r="F78" s="8">
        <f>5</f>
        <v>5</v>
      </c>
      <c r="G78" s="8">
        <f t="shared" si="2"/>
        <v>27</v>
      </c>
      <c r="J78" s="1" t="s">
        <v>142</v>
      </c>
      <c r="K78" s="8">
        <v>1.0</v>
      </c>
    </row>
    <row r="79">
      <c r="B79" s="7">
        <v>8.9152465439E10</v>
      </c>
      <c r="C79" s="12" t="s">
        <v>103</v>
      </c>
      <c r="D79" s="8">
        <f t="shared" si="1"/>
        <v>17.7</v>
      </c>
      <c r="E79" s="9"/>
      <c r="F79" s="8">
        <f>5+5+5+5+5+5</f>
        <v>30</v>
      </c>
      <c r="G79" s="8">
        <f t="shared" si="2"/>
        <v>85.4</v>
      </c>
      <c r="K79" s="8">
        <f>11.9+5+0.8</f>
        <v>17.7</v>
      </c>
    </row>
    <row r="80">
      <c r="B80" s="11">
        <v>8.9163652102E10</v>
      </c>
      <c r="C80" s="1" t="s">
        <v>30</v>
      </c>
      <c r="D80" s="8">
        <f t="shared" si="1"/>
        <v>73.4</v>
      </c>
      <c r="E80" s="9"/>
      <c r="F80" s="8">
        <f>5+5+5+5</f>
        <v>20</v>
      </c>
      <c r="G80" s="8">
        <f t="shared" si="2"/>
        <v>186.8</v>
      </c>
      <c r="K80" s="8">
        <v>73.4</v>
      </c>
    </row>
    <row r="81">
      <c r="B81" s="7">
        <v>8.9257266033E10</v>
      </c>
      <c r="C81" s="14" t="s">
        <v>143</v>
      </c>
      <c r="D81" s="8">
        <f t="shared" si="1"/>
        <v>17.4</v>
      </c>
      <c r="E81" s="9"/>
      <c r="F81" s="8">
        <f t="shared" ref="F81:F82" si="14">5</f>
        <v>5</v>
      </c>
      <c r="G81" s="8">
        <f t="shared" si="2"/>
        <v>59.8</v>
      </c>
      <c r="K81" s="1">
        <f>10.4+7</f>
        <v>17.4</v>
      </c>
    </row>
    <row r="82">
      <c r="B82" s="7">
        <v>8.9267072177E10</v>
      </c>
      <c r="C82" s="12" t="s">
        <v>144</v>
      </c>
      <c r="D82" s="8">
        <f t="shared" si="1"/>
        <v>1.1</v>
      </c>
      <c r="E82" s="9"/>
      <c r="F82" s="8">
        <f t="shared" si="14"/>
        <v>5</v>
      </c>
      <c r="G82" s="8">
        <f t="shared" si="2"/>
        <v>27.2</v>
      </c>
      <c r="K82" s="8">
        <v>1.1</v>
      </c>
    </row>
    <row r="83">
      <c r="B83" s="11">
        <v>8.927787354E10</v>
      </c>
      <c r="C83" s="1" t="s">
        <v>10</v>
      </c>
      <c r="D83" s="8">
        <f t="shared" si="1"/>
        <v>3</v>
      </c>
      <c r="E83" s="9"/>
      <c r="F83" s="8">
        <f>5+5</f>
        <v>10</v>
      </c>
      <c r="G83" s="8">
        <f t="shared" si="2"/>
        <v>36</v>
      </c>
      <c r="K83" s="8">
        <v>3.0</v>
      </c>
    </row>
    <row r="84">
      <c r="B84" s="7">
        <v>8.9254046224E10</v>
      </c>
      <c r="C84" s="12" t="s">
        <v>48</v>
      </c>
      <c r="D84" s="8">
        <f t="shared" si="1"/>
        <v>32</v>
      </c>
      <c r="E84" s="9"/>
      <c r="F84" s="8">
        <f>5</f>
        <v>5</v>
      </c>
      <c r="G84" s="8">
        <f t="shared" si="2"/>
        <v>89</v>
      </c>
      <c r="K84" s="8">
        <f>26.6+5.4</f>
        <v>32</v>
      </c>
    </row>
    <row r="85">
      <c r="B85" s="7">
        <v>8.9267728331E10</v>
      </c>
      <c r="C85" s="12" t="s">
        <v>58</v>
      </c>
      <c r="D85" s="8">
        <f t="shared" si="1"/>
        <v>2.1</v>
      </c>
      <c r="E85" s="9"/>
      <c r="F85" s="8">
        <f>5+5</f>
        <v>10</v>
      </c>
      <c r="G85" s="8">
        <f t="shared" si="2"/>
        <v>34.2</v>
      </c>
      <c r="K85" s="8">
        <v>2.1</v>
      </c>
    </row>
    <row r="86">
      <c r="B86" s="11">
        <v>8.9858846909E10</v>
      </c>
      <c r="C86" s="1" t="s">
        <v>145</v>
      </c>
      <c r="D86" s="8">
        <f t="shared" si="1"/>
        <v>7.3</v>
      </c>
      <c r="E86" s="9"/>
      <c r="F86" s="8">
        <f t="shared" ref="F86:F89" si="15">5</f>
        <v>5</v>
      </c>
      <c r="G86" s="8">
        <f t="shared" si="2"/>
        <v>39.6</v>
      </c>
      <c r="K86" s="8">
        <v>7.3</v>
      </c>
    </row>
    <row r="87">
      <c r="B87" s="7">
        <v>8.9776415974E10</v>
      </c>
      <c r="C87" s="12" t="s">
        <v>146</v>
      </c>
      <c r="D87" s="8">
        <f t="shared" si="1"/>
        <v>16.4</v>
      </c>
      <c r="E87" s="9"/>
      <c r="F87" s="8">
        <f t="shared" si="15"/>
        <v>5</v>
      </c>
      <c r="G87" s="8">
        <f t="shared" si="2"/>
        <v>57.8</v>
      </c>
      <c r="K87" s="8">
        <v>16.4</v>
      </c>
    </row>
    <row r="88">
      <c r="B88" s="7">
        <v>8.9637114395E10</v>
      </c>
      <c r="C88" s="12" t="s">
        <v>64</v>
      </c>
      <c r="D88" s="8">
        <f t="shared" si="1"/>
        <v>5</v>
      </c>
      <c r="E88" s="9"/>
      <c r="F88" s="8">
        <f t="shared" si="15"/>
        <v>5</v>
      </c>
      <c r="G88" s="8">
        <f t="shared" si="2"/>
        <v>35</v>
      </c>
      <c r="K88" s="8">
        <v>5.0</v>
      </c>
    </row>
    <row r="89">
      <c r="B89" s="7">
        <v>8.9199933527E10</v>
      </c>
      <c r="C89" s="12" t="s">
        <v>23</v>
      </c>
      <c r="D89" s="8">
        <f t="shared" si="1"/>
        <v>20</v>
      </c>
      <c r="E89" s="9"/>
      <c r="F89" s="8">
        <f t="shared" si="15"/>
        <v>5</v>
      </c>
      <c r="G89" s="8">
        <f t="shared" si="2"/>
        <v>65</v>
      </c>
      <c r="K89" s="8">
        <v>20.0</v>
      </c>
    </row>
    <row r="90">
      <c r="B90" s="11">
        <v>8.9164956738E10</v>
      </c>
      <c r="C90" s="1" t="s">
        <v>78</v>
      </c>
      <c r="D90" s="8">
        <f t="shared" si="1"/>
        <v>13.4</v>
      </c>
      <c r="E90" s="9"/>
      <c r="F90" s="8">
        <f>5+5+5</f>
        <v>15</v>
      </c>
      <c r="G90" s="8">
        <f t="shared" si="2"/>
        <v>61.8</v>
      </c>
      <c r="K90" s="8">
        <v>13.4</v>
      </c>
    </row>
    <row r="91">
      <c r="B91" s="7">
        <v>8.9032838351E10</v>
      </c>
      <c r="C91" s="12" t="s">
        <v>37</v>
      </c>
      <c r="D91" s="8">
        <f t="shared" si="1"/>
        <v>2</v>
      </c>
      <c r="E91" s="9"/>
      <c r="F91" s="8">
        <f>5</f>
        <v>5</v>
      </c>
      <c r="G91" s="8">
        <f t="shared" si="2"/>
        <v>29</v>
      </c>
      <c r="K91" s="8">
        <v>2.0</v>
      </c>
    </row>
    <row r="92">
      <c r="B92" s="11">
        <v>8.9257070901E10</v>
      </c>
      <c r="C92" s="1" t="s">
        <v>23</v>
      </c>
      <c r="D92" s="8">
        <f t="shared" si="1"/>
        <v>137.9</v>
      </c>
      <c r="E92" s="9"/>
      <c r="F92" s="8">
        <f>5+5+5+5+5+5+5+5+5+5+5</f>
        <v>55</v>
      </c>
      <c r="G92" s="8">
        <f t="shared" si="2"/>
        <v>350.8</v>
      </c>
      <c r="K92" s="8">
        <f>124.4+2+3.7+2.2+2+3.6</f>
        <v>137.9</v>
      </c>
    </row>
    <row r="93">
      <c r="B93" s="11">
        <v>8.9268468054E10</v>
      </c>
      <c r="C93" s="1" t="s">
        <v>9</v>
      </c>
      <c r="D93" s="8">
        <f t="shared" si="1"/>
        <v>38</v>
      </c>
      <c r="E93" s="9"/>
      <c r="F93" s="8">
        <f>5+5</f>
        <v>10</v>
      </c>
      <c r="G93" s="8">
        <f t="shared" si="2"/>
        <v>106</v>
      </c>
      <c r="K93" s="8">
        <f>33.4+2.8+1.8</f>
        <v>38</v>
      </c>
    </row>
    <row r="94">
      <c r="B94" s="7">
        <v>8.9775949131E10</v>
      </c>
      <c r="C94" s="12" t="s">
        <v>44</v>
      </c>
      <c r="D94" s="8">
        <f t="shared" si="1"/>
        <v>32</v>
      </c>
      <c r="E94" s="9"/>
      <c r="G94" s="8">
        <f t="shared" si="2"/>
        <v>84</v>
      </c>
      <c r="K94" s="8">
        <v>32.0</v>
      </c>
    </row>
    <row r="95">
      <c r="B95" s="11">
        <v>8.9299093504E10</v>
      </c>
      <c r="C95" s="1" t="s">
        <v>66</v>
      </c>
      <c r="D95" s="8">
        <f t="shared" si="1"/>
        <v>35.2</v>
      </c>
      <c r="E95" s="9"/>
      <c r="F95" s="8">
        <f>5+5+5</f>
        <v>15</v>
      </c>
      <c r="G95" s="8">
        <f t="shared" si="2"/>
        <v>105.4</v>
      </c>
      <c r="J95" s="1" t="s">
        <v>147</v>
      </c>
      <c r="K95" s="8">
        <f>32.8+2.4</f>
        <v>35.2</v>
      </c>
    </row>
    <row r="96">
      <c r="B96" s="7">
        <v>8.9153989863E10</v>
      </c>
      <c r="C96" s="12" t="s">
        <v>148</v>
      </c>
      <c r="D96" s="8">
        <f t="shared" si="1"/>
        <v>20.4</v>
      </c>
      <c r="E96" s="9"/>
      <c r="F96" s="8">
        <f>5</f>
        <v>5</v>
      </c>
      <c r="G96" s="8">
        <f t="shared" si="2"/>
        <v>65.8</v>
      </c>
      <c r="K96" s="8">
        <v>20.4</v>
      </c>
    </row>
    <row r="97">
      <c r="B97" s="7">
        <v>8.9637565977E10</v>
      </c>
      <c r="C97" s="12" t="s">
        <v>86</v>
      </c>
      <c r="D97" s="8">
        <f t="shared" si="1"/>
        <v>30</v>
      </c>
      <c r="E97" s="9"/>
      <c r="G97" s="8">
        <f t="shared" si="2"/>
        <v>80</v>
      </c>
      <c r="K97" s="8">
        <f>19.4+10.6</f>
        <v>30</v>
      </c>
    </row>
    <row r="98">
      <c r="B98" s="7">
        <v>8.9169928838E10</v>
      </c>
      <c r="C98" s="12" t="s">
        <v>7</v>
      </c>
      <c r="D98" s="8">
        <f t="shared" si="1"/>
        <v>21.2</v>
      </c>
      <c r="E98" s="9"/>
      <c r="F98" s="8">
        <f>5</f>
        <v>5</v>
      </c>
      <c r="G98" s="8">
        <f t="shared" si="2"/>
        <v>67.4</v>
      </c>
      <c r="K98" s="8">
        <v>21.200000000000003</v>
      </c>
    </row>
    <row r="99">
      <c r="B99" s="7">
        <v>8.985225646E10</v>
      </c>
      <c r="C99" s="12" t="s">
        <v>84</v>
      </c>
      <c r="D99" s="8">
        <f t="shared" si="1"/>
        <v>13.6</v>
      </c>
      <c r="E99" s="9"/>
      <c r="G99" s="8">
        <f t="shared" si="2"/>
        <v>47.2</v>
      </c>
      <c r="K99" s="8">
        <f>9.4+4.2</f>
        <v>13.6</v>
      </c>
    </row>
    <row r="100">
      <c r="B100" s="7">
        <v>8.9175118039E10</v>
      </c>
      <c r="C100" s="12" t="s">
        <v>23</v>
      </c>
      <c r="D100" s="8">
        <f t="shared" si="1"/>
        <v>2</v>
      </c>
      <c r="E100" s="9"/>
      <c r="F100" s="8">
        <f t="shared" ref="F100:F101" si="16">5</f>
        <v>5</v>
      </c>
      <c r="G100" s="8">
        <f t="shared" si="2"/>
        <v>29</v>
      </c>
      <c r="K100" s="8">
        <v>2.0</v>
      </c>
    </row>
    <row r="101">
      <c r="B101" s="7">
        <v>8.9169608088E10</v>
      </c>
      <c r="C101" s="12" t="s">
        <v>46</v>
      </c>
      <c r="D101" s="8">
        <f t="shared" si="1"/>
        <v>16</v>
      </c>
      <c r="E101" s="9"/>
      <c r="F101" s="8">
        <f t="shared" si="16"/>
        <v>5</v>
      </c>
      <c r="G101" s="8">
        <f t="shared" si="2"/>
        <v>57</v>
      </c>
      <c r="K101" s="8">
        <f>12+4</f>
        <v>16</v>
      </c>
    </row>
    <row r="102">
      <c r="B102" s="7">
        <v>8.9858979888E10</v>
      </c>
      <c r="C102" s="12" t="s">
        <v>149</v>
      </c>
      <c r="D102" s="8">
        <f t="shared" si="1"/>
        <v>4.5</v>
      </c>
      <c r="E102" s="9"/>
      <c r="G102" s="8">
        <f t="shared" si="2"/>
        <v>29</v>
      </c>
      <c r="K102" s="8">
        <v>4.5</v>
      </c>
    </row>
    <row r="103">
      <c r="B103" s="7">
        <v>8.96365558E10</v>
      </c>
      <c r="C103" s="12" t="s">
        <v>67</v>
      </c>
      <c r="D103" s="8">
        <f t="shared" si="1"/>
        <v>5</v>
      </c>
      <c r="E103" s="9"/>
      <c r="G103" s="8">
        <f t="shared" si="2"/>
        <v>30</v>
      </c>
      <c r="K103" s="8">
        <v>5.0</v>
      </c>
    </row>
    <row r="104">
      <c r="B104" s="7">
        <v>8.9629224642E10</v>
      </c>
      <c r="C104" s="12" t="s">
        <v>33</v>
      </c>
      <c r="D104" s="8">
        <f t="shared" si="1"/>
        <v>17</v>
      </c>
      <c r="E104" s="9"/>
      <c r="F104" s="8">
        <f>5</f>
        <v>5</v>
      </c>
      <c r="G104" s="8">
        <f t="shared" si="2"/>
        <v>59</v>
      </c>
      <c r="K104" s="8">
        <v>17.0</v>
      </c>
    </row>
    <row r="105">
      <c r="B105" s="7">
        <v>8.9104398846E10</v>
      </c>
      <c r="C105" s="12" t="s">
        <v>82</v>
      </c>
      <c r="D105" s="8">
        <f t="shared" si="1"/>
        <v>4.2</v>
      </c>
      <c r="E105" s="9"/>
      <c r="F105" s="8">
        <f>5+5</f>
        <v>10</v>
      </c>
      <c r="G105" s="8">
        <f t="shared" si="2"/>
        <v>38.4</v>
      </c>
      <c r="K105" s="8">
        <v>4.2</v>
      </c>
    </row>
    <row r="106">
      <c r="B106" s="7">
        <v>8.9818582548E10</v>
      </c>
      <c r="C106" s="12" t="s">
        <v>110</v>
      </c>
      <c r="D106" s="8">
        <f t="shared" si="1"/>
        <v>4</v>
      </c>
      <c r="E106" s="9"/>
      <c r="F106" s="8">
        <f t="shared" ref="F106:F109" si="17">5</f>
        <v>5</v>
      </c>
      <c r="G106" s="8">
        <f t="shared" si="2"/>
        <v>33</v>
      </c>
      <c r="K106" s="8">
        <v>4.0</v>
      </c>
    </row>
    <row r="107">
      <c r="B107" s="7">
        <v>8.9778675084E10</v>
      </c>
      <c r="C107" s="12" t="s">
        <v>150</v>
      </c>
      <c r="D107" s="8">
        <f t="shared" si="1"/>
        <v>1</v>
      </c>
      <c r="E107" s="9"/>
      <c r="F107" s="8">
        <f t="shared" si="17"/>
        <v>5</v>
      </c>
      <c r="G107" s="8">
        <f t="shared" si="2"/>
        <v>27</v>
      </c>
      <c r="K107" s="8">
        <v>1.0</v>
      </c>
    </row>
    <row r="108">
      <c r="B108" s="7">
        <v>8.977864289E10</v>
      </c>
      <c r="C108" s="12" t="s">
        <v>33</v>
      </c>
      <c r="D108" s="8">
        <f t="shared" si="1"/>
        <v>12</v>
      </c>
      <c r="E108" s="9"/>
      <c r="F108" s="8">
        <f t="shared" si="17"/>
        <v>5</v>
      </c>
      <c r="G108" s="8">
        <f t="shared" si="2"/>
        <v>49</v>
      </c>
      <c r="K108" s="8">
        <v>12.0</v>
      </c>
    </row>
    <row r="109">
      <c r="B109" s="7">
        <v>8.9687661722E10</v>
      </c>
      <c r="C109" s="12" t="s">
        <v>43</v>
      </c>
      <c r="D109" s="8">
        <f t="shared" si="1"/>
        <v>5</v>
      </c>
      <c r="E109" s="9"/>
      <c r="F109" s="8">
        <f t="shared" si="17"/>
        <v>5</v>
      </c>
      <c r="G109" s="8">
        <f t="shared" si="2"/>
        <v>35</v>
      </c>
      <c r="K109" s="8">
        <v>5.0</v>
      </c>
    </row>
    <row r="110">
      <c r="B110" s="7">
        <v>8.9165956933E10</v>
      </c>
      <c r="C110" s="12" t="s">
        <v>106</v>
      </c>
      <c r="D110" s="8">
        <f t="shared" si="1"/>
        <v>15.4</v>
      </c>
      <c r="E110" s="9"/>
      <c r="F110" s="8">
        <f>5+5+5+5+5</f>
        <v>25</v>
      </c>
      <c r="G110" s="8">
        <f t="shared" si="2"/>
        <v>75.8</v>
      </c>
      <c r="K110" s="8">
        <v>15.399999999999999</v>
      </c>
    </row>
    <row r="111">
      <c r="B111" s="7">
        <v>8.9035683076E10</v>
      </c>
      <c r="C111" s="12" t="s">
        <v>23</v>
      </c>
      <c r="D111" s="8">
        <f t="shared" si="1"/>
        <v>56</v>
      </c>
      <c r="E111" s="9"/>
      <c r="F111" s="8">
        <f>5</f>
        <v>5</v>
      </c>
      <c r="G111" s="8">
        <f t="shared" si="2"/>
        <v>137</v>
      </c>
      <c r="K111" s="8">
        <v>56.0</v>
      </c>
    </row>
    <row r="112">
      <c r="B112" s="7">
        <v>8.9037373188E10</v>
      </c>
      <c r="C112" s="12" t="s">
        <v>9</v>
      </c>
      <c r="D112" s="8">
        <f t="shared" si="1"/>
        <v>17.8</v>
      </c>
      <c r="E112" s="9"/>
      <c r="G112" s="8">
        <f t="shared" si="2"/>
        <v>55.6</v>
      </c>
      <c r="K112" s="8">
        <v>17.8</v>
      </c>
    </row>
    <row r="113">
      <c r="B113" s="7">
        <v>8.903975076E10</v>
      </c>
      <c r="C113" s="12" t="s">
        <v>53</v>
      </c>
      <c r="D113" s="8">
        <f t="shared" si="1"/>
        <v>9.6</v>
      </c>
      <c r="E113" s="9"/>
      <c r="F113" s="8">
        <f>5+5</f>
        <v>10</v>
      </c>
      <c r="G113" s="8">
        <f t="shared" si="2"/>
        <v>49.2</v>
      </c>
      <c r="K113" s="8">
        <f>5.2+4.4</f>
        <v>9.6</v>
      </c>
    </row>
    <row r="114">
      <c r="B114" s="7">
        <v>8.9852417194E10</v>
      </c>
      <c r="C114" s="12" t="s">
        <v>18</v>
      </c>
      <c r="D114" s="8">
        <f t="shared" si="1"/>
        <v>10</v>
      </c>
      <c r="E114" s="9"/>
      <c r="G114" s="8">
        <f t="shared" si="2"/>
        <v>40</v>
      </c>
      <c r="K114" s="1">
        <v>10.0</v>
      </c>
    </row>
    <row r="115">
      <c r="B115" s="7">
        <v>8.9779193095E10</v>
      </c>
      <c r="C115" s="12" t="s">
        <v>151</v>
      </c>
      <c r="D115" s="8">
        <f t="shared" si="1"/>
        <v>25</v>
      </c>
      <c r="E115" s="9"/>
      <c r="G115" s="8">
        <f t="shared" si="2"/>
        <v>70</v>
      </c>
      <c r="K115" s="8">
        <v>25.0</v>
      </c>
    </row>
    <row r="116">
      <c r="B116" s="7">
        <v>8.967059297E10</v>
      </c>
      <c r="C116" s="12" t="s">
        <v>86</v>
      </c>
      <c r="D116" s="8">
        <f t="shared" si="1"/>
        <v>67.3</v>
      </c>
      <c r="E116" s="9"/>
      <c r="G116" s="8">
        <f t="shared" si="2"/>
        <v>154.6</v>
      </c>
      <c r="K116" s="8">
        <f>34.9+32.4</f>
        <v>67.3</v>
      </c>
    </row>
    <row r="117">
      <c r="B117" s="7">
        <v>8.9036267271E10</v>
      </c>
      <c r="C117" s="12" t="s">
        <v>9</v>
      </c>
      <c r="D117" s="8">
        <f t="shared" si="1"/>
        <v>6</v>
      </c>
      <c r="E117" s="9"/>
      <c r="G117" s="8">
        <f t="shared" si="2"/>
        <v>32</v>
      </c>
      <c r="K117" s="8">
        <v>6.0</v>
      </c>
    </row>
    <row r="118">
      <c r="B118" s="7">
        <v>8.9067111091E10</v>
      </c>
      <c r="C118" s="12" t="s">
        <v>64</v>
      </c>
      <c r="D118" s="8">
        <f t="shared" si="1"/>
        <v>12.4</v>
      </c>
      <c r="E118" s="9"/>
      <c r="F118" s="8">
        <f t="shared" ref="F118:F119" si="18">5+5</f>
        <v>10</v>
      </c>
      <c r="G118" s="8">
        <f t="shared" si="2"/>
        <v>54.8</v>
      </c>
      <c r="K118" s="8">
        <f>10.2+2.2</f>
        <v>12.4</v>
      </c>
    </row>
    <row r="119">
      <c r="B119" s="7">
        <v>8.9161884934E10</v>
      </c>
      <c r="C119" s="14" t="s">
        <v>152</v>
      </c>
      <c r="D119" s="8">
        <f t="shared" si="1"/>
        <v>18.6</v>
      </c>
      <c r="E119" s="9"/>
      <c r="F119" s="8">
        <f t="shared" si="18"/>
        <v>10</v>
      </c>
      <c r="G119" s="8">
        <f t="shared" si="2"/>
        <v>67.2</v>
      </c>
      <c r="K119" s="1">
        <v>18.6</v>
      </c>
    </row>
    <row r="120">
      <c r="B120" s="7">
        <v>8.9153575575E10</v>
      </c>
      <c r="C120" s="12" t="s">
        <v>26</v>
      </c>
      <c r="D120" s="8">
        <f t="shared" si="1"/>
        <v>18</v>
      </c>
      <c r="E120" s="9"/>
      <c r="G120" s="8">
        <f t="shared" si="2"/>
        <v>56</v>
      </c>
      <c r="K120" s="8">
        <v>18.0</v>
      </c>
    </row>
    <row r="121">
      <c r="B121" s="7">
        <v>8.9267038851E10</v>
      </c>
      <c r="C121" s="12" t="s">
        <v>26</v>
      </c>
      <c r="D121" s="8">
        <f t="shared" si="1"/>
        <v>5</v>
      </c>
      <c r="E121" s="9"/>
      <c r="G121" s="8">
        <f t="shared" si="2"/>
        <v>30</v>
      </c>
      <c r="K121" s="8">
        <v>5.0</v>
      </c>
    </row>
    <row r="122">
      <c r="B122" s="7">
        <v>8.9652683745E10</v>
      </c>
      <c r="C122" s="12" t="s">
        <v>18</v>
      </c>
      <c r="D122" s="8">
        <f t="shared" si="1"/>
        <v>18.4</v>
      </c>
      <c r="E122" s="9"/>
      <c r="F122" s="8">
        <f>5+5+5</f>
        <v>15</v>
      </c>
      <c r="G122" s="8">
        <f t="shared" si="2"/>
        <v>71.8</v>
      </c>
      <c r="K122" s="8">
        <v>18.4</v>
      </c>
    </row>
    <row r="123">
      <c r="B123" s="7">
        <v>8.9162110716E10</v>
      </c>
      <c r="C123" s="12" t="s">
        <v>44</v>
      </c>
      <c r="D123" s="8">
        <f t="shared" si="1"/>
        <v>2</v>
      </c>
      <c r="E123" s="9"/>
      <c r="G123" s="8">
        <f t="shared" si="2"/>
        <v>24</v>
      </c>
      <c r="K123" s="8">
        <v>2.0</v>
      </c>
    </row>
    <row r="124">
      <c r="B124" s="7">
        <v>8.9851121115E10</v>
      </c>
      <c r="C124" s="12" t="s">
        <v>106</v>
      </c>
      <c r="D124" s="8">
        <f t="shared" si="1"/>
        <v>5</v>
      </c>
      <c r="E124" s="9"/>
      <c r="G124" s="8">
        <f t="shared" si="2"/>
        <v>30</v>
      </c>
      <c r="K124" s="8">
        <v>5.0</v>
      </c>
    </row>
    <row r="125">
      <c r="B125" s="7">
        <v>8.9197868345E10</v>
      </c>
      <c r="C125" s="12" t="s">
        <v>64</v>
      </c>
      <c r="D125" s="8">
        <f t="shared" si="1"/>
        <v>27</v>
      </c>
      <c r="E125" s="9"/>
      <c r="G125" s="8">
        <f t="shared" si="2"/>
        <v>74</v>
      </c>
      <c r="K125" s="8">
        <v>27.0</v>
      </c>
    </row>
    <row r="126">
      <c r="B126" s="7">
        <v>8.9775296053E10</v>
      </c>
      <c r="C126" s="12" t="s">
        <v>33</v>
      </c>
      <c r="D126" s="8">
        <f t="shared" si="1"/>
        <v>9</v>
      </c>
      <c r="E126" s="9"/>
      <c r="F126" s="8">
        <f t="shared" ref="F126:F127" si="19">5</f>
        <v>5</v>
      </c>
      <c r="G126" s="8">
        <f t="shared" si="2"/>
        <v>43</v>
      </c>
      <c r="K126" s="8">
        <v>9.0</v>
      </c>
    </row>
    <row r="127">
      <c r="B127" s="7">
        <v>8.9057353265E10</v>
      </c>
      <c r="C127" s="12" t="s">
        <v>153</v>
      </c>
      <c r="D127" s="8">
        <f t="shared" si="1"/>
        <v>5</v>
      </c>
      <c r="E127" s="9"/>
      <c r="F127" s="8">
        <f t="shared" si="19"/>
        <v>5</v>
      </c>
      <c r="G127" s="8">
        <f t="shared" si="2"/>
        <v>35</v>
      </c>
      <c r="K127" s="8">
        <v>5.0</v>
      </c>
    </row>
    <row r="128">
      <c r="B128" s="7">
        <v>8.9165915166E10</v>
      </c>
      <c r="C128" s="12" t="s">
        <v>52</v>
      </c>
      <c r="D128" s="8">
        <f t="shared" si="1"/>
        <v>27</v>
      </c>
      <c r="E128" s="9"/>
      <c r="F128" s="8">
        <f>5+5</f>
        <v>10</v>
      </c>
      <c r="G128" s="8">
        <f t="shared" si="2"/>
        <v>84</v>
      </c>
      <c r="K128" s="8">
        <f>20.6+6.4</f>
        <v>27</v>
      </c>
    </row>
    <row r="129">
      <c r="B129" s="7">
        <v>8.9035604014E10</v>
      </c>
      <c r="C129" s="12" t="s">
        <v>154</v>
      </c>
      <c r="D129" s="8">
        <f t="shared" si="1"/>
        <v>5.6</v>
      </c>
      <c r="E129" s="9"/>
      <c r="F129" s="8">
        <f>5</f>
        <v>5</v>
      </c>
      <c r="G129" s="8">
        <f t="shared" si="2"/>
        <v>36.2</v>
      </c>
      <c r="K129" s="8">
        <f>11.4-5.8</f>
        <v>5.6</v>
      </c>
    </row>
    <row r="130">
      <c r="B130" s="7">
        <v>8.9161291993E10</v>
      </c>
      <c r="C130" s="12" t="s">
        <v>23</v>
      </c>
      <c r="D130" s="8">
        <f t="shared" si="1"/>
        <v>16.5</v>
      </c>
      <c r="E130" s="9"/>
      <c r="F130" s="8">
        <f>5+5</f>
        <v>10</v>
      </c>
      <c r="G130" s="8">
        <f t="shared" si="2"/>
        <v>63</v>
      </c>
      <c r="K130" s="8">
        <v>16.5</v>
      </c>
    </row>
    <row r="131">
      <c r="B131" s="7">
        <v>8.9099485199E10</v>
      </c>
      <c r="C131" s="12" t="s">
        <v>44</v>
      </c>
      <c r="D131" s="8">
        <f t="shared" si="1"/>
        <v>1</v>
      </c>
      <c r="E131" s="9"/>
      <c r="F131" s="8">
        <f t="shared" ref="F131:F133" si="20">5</f>
        <v>5</v>
      </c>
      <c r="G131" s="8">
        <f t="shared" si="2"/>
        <v>27</v>
      </c>
      <c r="K131" s="8">
        <v>1.0</v>
      </c>
    </row>
    <row r="132">
      <c r="B132" s="7">
        <v>8.9151340109E10</v>
      </c>
      <c r="C132" s="12" t="s">
        <v>43</v>
      </c>
      <c r="D132" s="8">
        <f t="shared" si="1"/>
        <v>16.6</v>
      </c>
      <c r="E132" s="9"/>
      <c r="F132" s="8">
        <f t="shared" si="20"/>
        <v>5</v>
      </c>
      <c r="G132" s="8">
        <f t="shared" si="2"/>
        <v>58.2</v>
      </c>
      <c r="K132" s="8">
        <f>10+6.6</f>
        <v>16.6</v>
      </c>
    </row>
    <row r="133">
      <c r="B133" s="7">
        <v>8.9036220385E10</v>
      </c>
      <c r="C133" s="12" t="s">
        <v>60</v>
      </c>
      <c r="D133" s="8">
        <f t="shared" si="1"/>
        <v>5</v>
      </c>
      <c r="E133" s="9"/>
      <c r="F133" s="8">
        <f t="shared" si="20"/>
        <v>5</v>
      </c>
      <c r="G133" s="8">
        <f t="shared" si="2"/>
        <v>35</v>
      </c>
      <c r="K133" s="8">
        <v>5.0</v>
      </c>
    </row>
    <row r="134">
      <c r="B134" s="7">
        <v>8.9032715708E10</v>
      </c>
      <c r="C134" s="12" t="s">
        <v>75</v>
      </c>
      <c r="D134" s="8">
        <f t="shared" si="1"/>
        <v>41.8</v>
      </c>
      <c r="E134" s="9"/>
      <c r="G134" s="8">
        <f t="shared" si="2"/>
        <v>103.6</v>
      </c>
      <c r="K134" s="8">
        <v>41.8</v>
      </c>
    </row>
    <row r="135">
      <c r="B135" s="7">
        <v>8.9152815861E10</v>
      </c>
      <c r="C135" s="12" t="s">
        <v>10</v>
      </c>
      <c r="D135" s="8">
        <f t="shared" si="1"/>
        <v>13.9</v>
      </c>
      <c r="E135" s="9"/>
      <c r="F135" s="8">
        <f>5+5+5</f>
        <v>15</v>
      </c>
      <c r="G135" s="8">
        <f t="shared" si="2"/>
        <v>62.8</v>
      </c>
      <c r="K135" s="8">
        <f>3+4.5+2+1.4+1.8+1.2</f>
        <v>13.9</v>
      </c>
    </row>
    <row r="136">
      <c r="B136" s="7">
        <v>8.9099369049E10</v>
      </c>
      <c r="C136" s="12" t="s">
        <v>155</v>
      </c>
      <c r="D136" s="8">
        <f t="shared" si="1"/>
        <v>300</v>
      </c>
      <c r="E136" s="9"/>
      <c r="G136" s="8">
        <f t="shared" si="2"/>
        <v>620</v>
      </c>
      <c r="J136" s="1" t="s">
        <v>156</v>
      </c>
      <c r="K136" s="8">
        <v>300.0</v>
      </c>
    </row>
    <row r="137">
      <c r="B137" s="7">
        <v>8.9161249914E10</v>
      </c>
      <c r="C137" s="12" t="s">
        <v>9</v>
      </c>
      <c r="D137" s="8">
        <f t="shared" si="1"/>
        <v>70</v>
      </c>
      <c r="E137" s="9"/>
      <c r="G137" s="8">
        <f t="shared" si="2"/>
        <v>160</v>
      </c>
      <c r="K137" s="8">
        <v>70.0</v>
      </c>
    </row>
    <row r="138">
      <c r="B138" s="7">
        <v>8.9165544235E10</v>
      </c>
      <c r="C138" s="12" t="s">
        <v>26</v>
      </c>
      <c r="D138" s="8">
        <f t="shared" si="1"/>
        <v>16</v>
      </c>
      <c r="E138" s="9"/>
      <c r="G138" s="8">
        <f t="shared" si="2"/>
        <v>52</v>
      </c>
      <c r="K138" s="8">
        <v>16.0</v>
      </c>
    </row>
    <row r="139">
      <c r="B139" s="7">
        <v>8.9031755488E10</v>
      </c>
      <c r="C139" s="12" t="s">
        <v>37</v>
      </c>
      <c r="D139" s="8">
        <f t="shared" si="1"/>
        <v>5</v>
      </c>
      <c r="E139" s="9"/>
      <c r="G139" s="8">
        <f t="shared" si="2"/>
        <v>30</v>
      </c>
      <c r="K139" s="8">
        <v>5.0</v>
      </c>
    </row>
    <row r="140">
      <c r="B140" s="7">
        <v>8.9166347691E10</v>
      </c>
      <c r="C140" s="12" t="s">
        <v>10</v>
      </c>
      <c r="D140" s="8">
        <f t="shared" si="1"/>
        <v>1</v>
      </c>
      <c r="E140" s="9"/>
      <c r="G140" s="8">
        <f t="shared" si="2"/>
        <v>22</v>
      </c>
      <c r="K140" s="8">
        <v>1.0</v>
      </c>
    </row>
    <row r="141">
      <c r="B141" s="7">
        <v>8.9167522351E10</v>
      </c>
      <c r="C141" s="12" t="s">
        <v>113</v>
      </c>
      <c r="D141" s="8">
        <f t="shared" si="1"/>
        <v>14</v>
      </c>
      <c r="E141" s="9"/>
      <c r="G141" s="8">
        <f t="shared" si="2"/>
        <v>48</v>
      </c>
      <c r="K141" s="8">
        <v>14.0</v>
      </c>
    </row>
    <row r="142">
      <c r="B142" s="7">
        <v>8.9175052969E10</v>
      </c>
      <c r="C142" s="12" t="s">
        <v>33</v>
      </c>
      <c r="D142" s="8">
        <f t="shared" si="1"/>
        <v>1.5</v>
      </c>
      <c r="E142" s="9"/>
      <c r="G142" s="8">
        <f t="shared" si="2"/>
        <v>23</v>
      </c>
      <c r="K142" s="8">
        <v>1.5</v>
      </c>
    </row>
    <row r="143">
      <c r="B143" s="11">
        <v>8.9775190014E10</v>
      </c>
      <c r="C143" s="1" t="s">
        <v>157</v>
      </c>
      <c r="D143" s="8">
        <f t="shared" si="1"/>
        <v>22</v>
      </c>
      <c r="E143" s="9"/>
      <c r="G143" s="8">
        <f t="shared" si="2"/>
        <v>64</v>
      </c>
      <c r="K143" s="8">
        <v>22.0</v>
      </c>
    </row>
    <row r="144">
      <c r="B144" s="7">
        <v>8.9654317006E10</v>
      </c>
      <c r="C144" s="12" t="s">
        <v>158</v>
      </c>
      <c r="D144" s="8">
        <f t="shared" si="1"/>
        <v>2</v>
      </c>
      <c r="E144" s="9"/>
      <c r="F144" s="8">
        <f>5</f>
        <v>5</v>
      </c>
      <c r="G144" s="8">
        <f t="shared" si="2"/>
        <v>29</v>
      </c>
      <c r="K144" s="8">
        <v>2.0</v>
      </c>
    </row>
    <row r="145">
      <c r="B145" s="7">
        <v>8.9166195823E10</v>
      </c>
      <c r="C145" s="12" t="s">
        <v>44</v>
      </c>
      <c r="D145" s="8">
        <f t="shared" si="1"/>
        <v>1</v>
      </c>
      <c r="E145" s="9"/>
      <c r="G145" s="8">
        <f t="shared" si="2"/>
        <v>22</v>
      </c>
      <c r="K145" s="8">
        <v>1.0</v>
      </c>
    </row>
    <row r="146">
      <c r="B146" s="7">
        <v>8.916246484E10</v>
      </c>
      <c r="C146" s="12" t="s">
        <v>52</v>
      </c>
      <c r="D146" s="8">
        <f t="shared" si="1"/>
        <v>1.5</v>
      </c>
      <c r="E146" s="9"/>
      <c r="F146" s="8">
        <f>5</f>
        <v>5</v>
      </c>
      <c r="G146" s="8">
        <f t="shared" si="2"/>
        <v>28</v>
      </c>
      <c r="K146" s="1">
        <f>1+0.5</f>
        <v>1.5</v>
      </c>
    </row>
    <row r="147">
      <c r="B147" s="7">
        <v>8.9637701067E10</v>
      </c>
      <c r="C147" s="12" t="s">
        <v>44</v>
      </c>
      <c r="D147" s="8">
        <f t="shared" si="1"/>
        <v>15.6</v>
      </c>
      <c r="E147" s="9"/>
      <c r="F147" s="8">
        <f>5+5</f>
        <v>10</v>
      </c>
      <c r="G147" s="8">
        <f t="shared" si="2"/>
        <v>61.2</v>
      </c>
      <c r="K147" s="8">
        <f>6+4+5+0.6</f>
        <v>15.6</v>
      </c>
    </row>
    <row r="148">
      <c r="B148" s="11">
        <v>8.9162145037E10</v>
      </c>
      <c r="C148" s="1" t="s">
        <v>159</v>
      </c>
      <c r="D148" s="8">
        <f t="shared" si="1"/>
        <v>10.2</v>
      </c>
      <c r="E148" s="9"/>
      <c r="F148" s="8">
        <f>5</f>
        <v>5</v>
      </c>
      <c r="G148" s="8">
        <f t="shared" si="2"/>
        <v>45.4</v>
      </c>
      <c r="K148" s="8">
        <v>10.2</v>
      </c>
    </row>
    <row r="149">
      <c r="B149" s="7">
        <v>8.9032555558E10</v>
      </c>
      <c r="C149" s="12" t="s">
        <v>64</v>
      </c>
      <c r="D149" s="8">
        <f t="shared" si="1"/>
        <v>33.8</v>
      </c>
      <c r="E149" s="9"/>
      <c r="F149" s="8">
        <f>5+5+5+5</f>
        <v>20</v>
      </c>
      <c r="G149" s="8">
        <f t="shared" si="2"/>
        <v>107.6</v>
      </c>
      <c r="K149" s="8">
        <f>31.6+2.2</f>
        <v>33.8</v>
      </c>
    </row>
    <row r="150">
      <c r="B150" s="7">
        <v>8.9110995884E10</v>
      </c>
      <c r="C150" s="12" t="s">
        <v>23</v>
      </c>
      <c r="D150" s="8">
        <f t="shared" si="1"/>
        <v>93.7</v>
      </c>
      <c r="E150" s="9"/>
      <c r="F150" s="8">
        <f>5+5+5+5+5</f>
        <v>25</v>
      </c>
      <c r="G150" s="8">
        <f t="shared" si="2"/>
        <v>232.4</v>
      </c>
      <c r="K150" s="8">
        <f>88.7+5</f>
        <v>93.7</v>
      </c>
    </row>
    <row r="151">
      <c r="B151" s="7">
        <v>8.926947116E10</v>
      </c>
      <c r="C151" s="12" t="s">
        <v>60</v>
      </c>
      <c r="D151" s="8">
        <f t="shared" si="1"/>
        <v>2.4</v>
      </c>
      <c r="E151" s="9"/>
      <c r="F151" s="8">
        <f>5+5</f>
        <v>10</v>
      </c>
      <c r="G151" s="8">
        <f t="shared" si="2"/>
        <v>34.8</v>
      </c>
      <c r="K151" s="8">
        <v>2.4</v>
      </c>
    </row>
    <row r="152">
      <c r="B152" s="11">
        <v>8.9161568465E10</v>
      </c>
      <c r="C152" s="1" t="s">
        <v>43</v>
      </c>
      <c r="D152" s="8">
        <f t="shared" si="1"/>
        <v>10</v>
      </c>
      <c r="E152" s="9"/>
      <c r="F152" s="8">
        <f>5</f>
        <v>5</v>
      </c>
      <c r="G152" s="8">
        <f t="shared" si="2"/>
        <v>45</v>
      </c>
      <c r="K152" s="8">
        <v>10.0</v>
      </c>
    </row>
    <row r="153">
      <c r="B153" s="7">
        <v>8.9153293523E10</v>
      </c>
      <c r="C153" s="12" t="s">
        <v>78</v>
      </c>
      <c r="D153" s="8">
        <f t="shared" si="1"/>
        <v>7</v>
      </c>
      <c r="E153" s="9"/>
      <c r="G153" s="8">
        <f t="shared" si="2"/>
        <v>34</v>
      </c>
      <c r="K153" s="8">
        <v>7.0</v>
      </c>
    </row>
    <row r="154">
      <c r="B154" s="11">
        <v>8.9055010216E10</v>
      </c>
      <c r="C154" s="1" t="s">
        <v>46</v>
      </c>
      <c r="D154" s="8">
        <f t="shared" si="1"/>
        <v>26.2</v>
      </c>
      <c r="E154" s="9"/>
      <c r="G154" s="8">
        <f t="shared" si="2"/>
        <v>72.4</v>
      </c>
      <c r="K154" s="8">
        <v>26.2</v>
      </c>
    </row>
    <row r="155">
      <c r="B155" s="7">
        <v>8.9165809474E10</v>
      </c>
      <c r="C155" s="12" t="s">
        <v>23</v>
      </c>
      <c r="D155" s="8">
        <f t="shared" si="1"/>
        <v>13.4</v>
      </c>
      <c r="E155" s="9"/>
      <c r="F155" s="8">
        <f t="shared" ref="F155:F157" si="21">5</f>
        <v>5</v>
      </c>
      <c r="G155" s="8">
        <f t="shared" si="2"/>
        <v>51.8</v>
      </c>
      <c r="K155" s="8">
        <v>13.4</v>
      </c>
    </row>
    <row r="156">
      <c r="B156" s="7">
        <v>8.9680380768E10</v>
      </c>
      <c r="C156" s="12" t="s">
        <v>64</v>
      </c>
      <c r="D156" s="8">
        <f t="shared" si="1"/>
        <v>37.4</v>
      </c>
      <c r="E156" s="9"/>
      <c r="F156" s="8">
        <f t="shared" si="21"/>
        <v>5</v>
      </c>
      <c r="G156" s="8">
        <f t="shared" si="2"/>
        <v>99.8</v>
      </c>
      <c r="K156" s="8">
        <v>37.4</v>
      </c>
    </row>
    <row r="157">
      <c r="B157" s="7">
        <v>8.9853097016E10</v>
      </c>
      <c r="C157" s="12" t="s">
        <v>160</v>
      </c>
      <c r="D157" s="8">
        <f t="shared" si="1"/>
        <v>17.8</v>
      </c>
      <c r="E157" s="9"/>
      <c r="F157" s="8">
        <f t="shared" si="21"/>
        <v>5</v>
      </c>
      <c r="G157" s="8">
        <f t="shared" si="2"/>
        <v>60.6</v>
      </c>
      <c r="K157" s="8">
        <v>17.8</v>
      </c>
    </row>
    <row r="158">
      <c r="B158" s="7">
        <v>8.9267171204E10</v>
      </c>
      <c r="C158" s="12" t="s">
        <v>33</v>
      </c>
      <c r="D158" s="8">
        <f t="shared" si="1"/>
        <v>0</v>
      </c>
      <c r="E158" s="9"/>
      <c r="G158" s="8">
        <f t="shared" si="2"/>
        <v>20</v>
      </c>
    </row>
    <row r="159">
      <c r="B159" s="11">
        <v>8.9254113361E10</v>
      </c>
      <c r="C159" s="1" t="s">
        <v>48</v>
      </c>
      <c r="D159" s="8">
        <f t="shared" si="1"/>
        <v>27</v>
      </c>
      <c r="E159" s="9"/>
      <c r="F159" s="8">
        <f>5+5</f>
        <v>10</v>
      </c>
      <c r="G159" s="8">
        <f t="shared" si="2"/>
        <v>84</v>
      </c>
      <c r="K159" s="8">
        <v>27.0</v>
      </c>
    </row>
    <row r="160">
      <c r="B160" s="11">
        <v>8.9250377083E10</v>
      </c>
      <c r="D160" s="8">
        <f t="shared" si="1"/>
        <v>0.2</v>
      </c>
      <c r="E160" s="9"/>
      <c r="G160" s="8">
        <f t="shared" si="2"/>
        <v>20.4</v>
      </c>
      <c r="K160" s="1">
        <v>0.2</v>
      </c>
    </row>
    <row r="161">
      <c r="B161" s="7">
        <v>8.9670817912E10</v>
      </c>
      <c r="C161" s="12" t="s">
        <v>60</v>
      </c>
      <c r="D161" s="8">
        <f t="shared" si="1"/>
        <v>4.5</v>
      </c>
      <c r="E161" s="9"/>
      <c r="F161" s="8">
        <f>5+5</f>
        <v>10</v>
      </c>
      <c r="G161" s="8">
        <f t="shared" si="2"/>
        <v>39</v>
      </c>
      <c r="K161" s="8">
        <v>4.5</v>
      </c>
    </row>
    <row r="162">
      <c r="B162" s="15"/>
      <c r="C162" s="1" t="s">
        <v>161</v>
      </c>
      <c r="D162" s="8">
        <f t="shared" si="1"/>
        <v>21</v>
      </c>
      <c r="E162" s="9"/>
      <c r="F162" s="8">
        <f>5</f>
        <v>5</v>
      </c>
      <c r="G162" s="8">
        <f t="shared" si="2"/>
        <v>67</v>
      </c>
      <c r="K162" s="1">
        <v>21.0</v>
      </c>
    </row>
    <row r="163">
      <c r="B163" s="7">
        <v>8.9856044644E10</v>
      </c>
      <c r="C163" s="12" t="s">
        <v>61</v>
      </c>
      <c r="D163" s="8">
        <f t="shared" si="1"/>
        <v>1.6</v>
      </c>
      <c r="E163" s="9"/>
      <c r="F163" s="8">
        <f>5+5</f>
        <v>10</v>
      </c>
      <c r="G163" s="8">
        <f t="shared" si="2"/>
        <v>33.2</v>
      </c>
      <c r="K163" s="1">
        <v>1.6</v>
      </c>
    </row>
    <row r="164">
      <c r="B164" s="7">
        <v>8.9122656864E10</v>
      </c>
      <c r="C164" s="12" t="s">
        <v>162</v>
      </c>
      <c r="D164" s="8">
        <f t="shared" si="1"/>
        <v>0.6</v>
      </c>
      <c r="E164" s="9"/>
      <c r="F164" s="8">
        <f>5</f>
        <v>5</v>
      </c>
      <c r="G164" s="8">
        <f t="shared" si="2"/>
        <v>26.2</v>
      </c>
      <c r="K164" s="8">
        <v>0.6</v>
      </c>
    </row>
    <row r="165">
      <c r="B165" s="7">
        <v>8.9166330977E10</v>
      </c>
      <c r="C165" s="12" t="s">
        <v>163</v>
      </c>
      <c r="D165" s="8">
        <f t="shared" si="1"/>
        <v>0</v>
      </c>
      <c r="E165" s="9"/>
      <c r="G165" s="8">
        <f t="shared" si="2"/>
        <v>20</v>
      </c>
    </row>
    <row r="166">
      <c r="B166" s="7">
        <v>8.9168011498E10</v>
      </c>
      <c r="C166" s="12" t="s">
        <v>164</v>
      </c>
      <c r="D166" s="8">
        <f t="shared" si="1"/>
        <v>10</v>
      </c>
      <c r="E166" s="9"/>
      <c r="G166" s="8">
        <f t="shared" si="2"/>
        <v>40</v>
      </c>
      <c r="K166" s="8">
        <v>10.0</v>
      </c>
    </row>
    <row r="167">
      <c r="B167" s="7">
        <v>8.9091628101E10</v>
      </c>
      <c r="C167" s="12" t="s">
        <v>23</v>
      </c>
      <c r="D167" s="8">
        <f t="shared" si="1"/>
        <v>11</v>
      </c>
      <c r="E167" s="9"/>
      <c r="G167" s="8">
        <f t="shared" si="2"/>
        <v>42</v>
      </c>
      <c r="K167" s="8">
        <v>11.0</v>
      </c>
    </row>
    <row r="168">
      <c r="B168" s="7">
        <v>8.9852222652E10</v>
      </c>
      <c r="C168" s="12" t="s">
        <v>113</v>
      </c>
      <c r="D168" s="8">
        <f t="shared" si="1"/>
        <v>3</v>
      </c>
      <c r="E168" s="9"/>
      <c r="G168" s="8">
        <f t="shared" si="2"/>
        <v>26</v>
      </c>
      <c r="K168" s="8">
        <v>3.0</v>
      </c>
    </row>
    <row r="169">
      <c r="B169" s="5">
        <v>8.9689190494E10</v>
      </c>
      <c r="C169" s="12" t="s">
        <v>100</v>
      </c>
      <c r="D169" s="8">
        <f t="shared" si="1"/>
        <v>52.2</v>
      </c>
      <c r="E169" s="9"/>
      <c r="F169" s="8">
        <f t="shared" ref="F169:F170" si="22">5</f>
        <v>5</v>
      </c>
      <c r="G169" s="8">
        <f t="shared" si="2"/>
        <v>129.4</v>
      </c>
      <c r="K169" s="8">
        <v>52.2</v>
      </c>
    </row>
    <row r="170">
      <c r="B170" s="5">
        <v>8.9689410516E10</v>
      </c>
      <c r="C170" s="12" t="s">
        <v>165</v>
      </c>
      <c r="D170" s="8">
        <f t="shared" si="1"/>
        <v>46.2</v>
      </c>
      <c r="E170" s="9"/>
      <c r="F170" s="8">
        <f t="shared" si="22"/>
        <v>5</v>
      </c>
      <c r="G170" s="8">
        <f t="shared" si="2"/>
        <v>117.4</v>
      </c>
      <c r="K170" s="8">
        <v>46.2</v>
      </c>
    </row>
    <row r="171">
      <c r="B171" s="7">
        <v>8.9035510382E10</v>
      </c>
      <c r="C171" s="12" t="s">
        <v>166</v>
      </c>
      <c r="D171" s="8">
        <f t="shared" si="1"/>
        <v>30.2</v>
      </c>
      <c r="E171" s="9"/>
      <c r="F171" s="8">
        <f>5+5</f>
        <v>10</v>
      </c>
      <c r="G171" s="8">
        <f t="shared" si="2"/>
        <v>90.4</v>
      </c>
      <c r="K171" s="8">
        <f>21.8+8.4</f>
        <v>30.2</v>
      </c>
    </row>
    <row r="172">
      <c r="B172" s="11">
        <v>8.9013431173E10</v>
      </c>
      <c r="C172" s="1" t="s">
        <v>10</v>
      </c>
      <c r="D172" s="8">
        <f t="shared" si="1"/>
        <v>20</v>
      </c>
      <c r="E172" s="9"/>
      <c r="F172" s="8">
        <f>5+5+5</f>
        <v>15</v>
      </c>
      <c r="G172" s="8">
        <f t="shared" si="2"/>
        <v>75</v>
      </c>
      <c r="K172" s="8">
        <v>20.0</v>
      </c>
    </row>
    <row r="173">
      <c r="B173" s="7">
        <v>8.9266698339E10</v>
      </c>
      <c r="C173" s="12" t="s">
        <v>46</v>
      </c>
      <c r="D173" s="8">
        <f t="shared" si="1"/>
        <v>4</v>
      </c>
      <c r="E173" s="9"/>
      <c r="F173" s="8">
        <f>5+5</f>
        <v>10</v>
      </c>
      <c r="G173" s="8">
        <f t="shared" si="2"/>
        <v>38</v>
      </c>
      <c r="K173" s="8">
        <v>4.0</v>
      </c>
    </row>
    <row r="174">
      <c r="B174" s="7">
        <v>8.915372683E10</v>
      </c>
      <c r="C174" s="12" t="s">
        <v>10</v>
      </c>
      <c r="D174" s="8">
        <f t="shared" si="1"/>
        <v>12</v>
      </c>
      <c r="E174" s="9"/>
      <c r="F174" s="8">
        <f>5</f>
        <v>5</v>
      </c>
      <c r="G174" s="8">
        <f t="shared" si="2"/>
        <v>49</v>
      </c>
      <c r="K174" s="1">
        <v>12.0</v>
      </c>
    </row>
    <row r="175">
      <c r="B175" s="7">
        <v>8.903669249E10</v>
      </c>
      <c r="C175" s="12" t="s">
        <v>44</v>
      </c>
      <c r="D175" s="8">
        <f t="shared" si="1"/>
        <v>19</v>
      </c>
      <c r="E175" s="9"/>
      <c r="G175" s="8">
        <f t="shared" si="2"/>
        <v>58</v>
      </c>
      <c r="K175" s="1">
        <v>19.0</v>
      </c>
    </row>
    <row r="176">
      <c r="B176" s="7">
        <v>8.9265824101E10</v>
      </c>
      <c r="C176" s="12" t="s">
        <v>18</v>
      </c>
      <c r="D176" s="8">
        <f t="shared" si="1"/>
        <v>48</v>
      </c>
      <c r="E176" s="9"/>
      <c r="F176" s="8">
        <f>5+5+5+5</f>
        <v>20</v>
      </c>
      <c r="G176" s="8">
        <f t="shared" si="2"/>
        <v>36</v>
      </c>
      <c r="H176" s="1">
        <v>100.0</v>
      </c>
      <c r="K176" s="8">
        <v>48.0</v>
      </c>
    </row>
    <row r="177">
      <c r="B177" s="7">
        <v>8.9261112094E10</v>
      </c>
      <c r="C177" s="12" t="s">
        <v>9</v>
      </c>
      <c r="D177" s="8">
        <f t="shared" si="1"/>
        <v>6.8</v>
      </c>
      <c r="E177" s="9"/>
      <c r="F177" s="8">
        <f>5</f>
        <v>5</v>
      </c>
      <c r="G177" s="8">
        <f t="shared" si="2"/>
        <v>38.6</v>
      </c>
      <c r="K177" s="8">
        <v>6.8</v>
      </c>
    </row>
    <row r="178">
      <c r="B178" s="7">
        <v>8.9629987036E10</v>
      </c>
      <c r="C178" s="12" t="s">
        <v>13</v>
      </c>
      <c r="D178" s="8">
        <f t="shared" si="1"/>
        <v>1</v>
      </c>
      <c r="E178" s="9"/>
      <c r="G178" s="8">
        <f t="shared" si="2"/>
        <v>22</v>
      </c>
      <c r="K178" s="8">
        <v>1.0</v>
      </c>
    </row>
    <row r="179">
      <c r="B179" s="7">
        <v>8.9268401664E10</v>
      </c>
      <c r="C179" s="12" t="s">
        <v>82</v>
      </c>
      <c r="D179" s="8">
        <f t="shared" si="1"/>
        <v>8</v>
      </c>
      <c r="E179" s="9"/>
      <c r="G179" s="8">
        <f t="shared" si="2"/>
        <v>36</v>
      </c>
      <c r="K179" s="8">
        <v>8.0</v>
      </c>
    </row>
    <row r="180">
      <c r="B180" s="7">
        <v>8.9118262353E10</v>
      </c>
      <c r="C180" s="12" t="s">
        <v>167</v>
      </c>
      <c r="D180" s="8">
        <f t="shared" si="1"/>
        <v>19.4</v>
      </c>
      <c r="E180" s="9"/>
      <c r="G180" s="8">
        <f t="shared" si="2"/>
        <v>58.8</v>
      </c>
      <c r="K180" s="8">
        <v>19.4</v>
      </c>
    </row>
    <row r="181">
      <c r="B181" s="7">
        <v>8.9060696551E10</v>
      </c>
      <c r="C181" s="12" t="s">
        <v>168</v>
      </c>
      <c r="D181" s="8">
        <f t="shared" si="1"/>
        <v>1</v>
      </c>
      <c r="E181" s="9"/>
      <c r="G181" s="8">
        <f t="shared" si="2"/>
        <v>22</v>
      </c>
      <c r="K181" s="8">
        <v>1.0</v>
      </c>
    </row>
    <row r="182">
      <c r="B182" s="7">
        <v>8.9162507064E10</v>
      </c>
      <c r="C182" s="12" t="s">
        <v>44</v>
      </c>
      <c r="D182" s="8">
        <f t="shared" si="1"/>
        <v>11</v>
      </c>
      <c r="E182" s="9"/>
      <c r="F182" s="8">
        <f>5</f>
        <v>5</v>
      </c>
      <c r="G182" s="8">
        <f t="shared" si="2"/>
        <v>47</v>
      </c>
      <c r="K182" s="1">
        <f>2+6+3</f>
        <v>11</v>
      </c>
    </row>
    <row r="183">
      <c r="B183" s="7">
        <v>8.9673334213E10</v>
      </c>
      <c r="C183" s="12" t="s">
        <v>33</v>
      </c>
      <c r="D183" s="8">
        <f t="shared" si="1"/>
        <v>7.6</v>
      </c>
      <c r="E183" s="9"/>
      <c r="G183" s="8">
        <f t="shared" si="2"/>
        <v>35.2</v>
      </c>
      <c r="K183" s="1">
        <f>5+2.6</f>
        <v>7.6</v>
      </c>
    </row>
    <row r="184">
      <c r="B184" s="7">
        <v>8.9299747527E10</v>
      </c>
      <c r="C184" s="12" t="s">
        <v>41</v>
      </c>
      <c r="D184" s="8">
        <f t="shared" si="1"/>
        <v>28.4</v>
      </c>
      <c r="E184" s="9"/>
      <c r="G184" s="8">
        <f t="shared" si="2"/>
        <v>76.8</v>
      </c>
      <c r="K184" s="8">
        <f>6+5+5.4+5.4+6.6</f>
        <v>28.4</v>
      </c>
    </row>
    <row r="185">
      <c r="B185" s="11">
        <v>8.9652215051E10</v>
      </c>
      <c r="C185" s="1" t="s">
        <v>48</v>
      </c>
      <c r="D185" s="8">
        <f t="shared" si="1"/>
        <v>48.3</v>
      </c>
      <c r="E185" s="9"/>
      <c r="F185" s="8">
        <f>5+5+5+5+5+5+5</f>
        <v>35</v>
      </c>
      <c r="G185" s="8">
        <f t="shared" si="2"/>
        <v>151.6</v>
      </c>
      <c r="K185" s="8">
        <f>2+1.9+8+7+2+2+2+4.2+9.2+7+3</f>
        <v>48.3</v>
      </c>
    </row>
    <row r="186">
      <c r="B186" s="7">
        <v>8.9169189123E10</v>
      </c>
      <c r="C186" s="12" t="s">
        <v>169</v>
      </c>
      <c r="D186" s="8">
        <f t="shared" si="1"/>
        <v>9.4</v>
      </c>
      <c r="E186" s="9"/>
      <c r="F186" s="8">
        <f>5+5</f>
        <v>10</v>
      </c>
      <c r="G186" s="8">
        <f t="shared" si="2"/>
        <v>48.8</v>
      </c>
      <c r="K186" s="8">
        <f>2+1+4.4+2</f>
        <v>9.4</v>
      </c>
    </row>
    <row r="187">
      <c r="B187" s="7">
        <v>8.9175831827E10</v>
      </c>
      <c r="C187" s="12" t="s">
        <v>170</v>
      </c>
      <c r="D187" s="8">
        <f t="shared" si="1"/>
        <v>3</v>
      </c>
      <c r="E187" s="9"/>
      <c r="F187" s="8">
        <f>5</f>
        <v>5</v>
      </c>
      <c r="G187" s="8">
        <f t="shared" si="2"/>
        <v>31</v>
      </c>
      <c r="K187" s="8">
        <f>1+2</f>
        <v>3</v>
      </c>
    </row>
    <row r="188">
      <c r="B188" s="7">
        <v>8.9771725913E10</v>
      </c>
      <c r="C188" s="12" t="s">
        <v>171</v>
      </c>
      <c r="D188" s="8">
        <f t="shared" si="1"/>
        <v>9.6</v>
      </c>
      <c r="E188" s="9"/>
      <c r="G188" s="8">
        <f t="shared" si="2"/>
        <v>39.2</v>
      </c>
      <c r="K188" s="8">
        <f>9.6</f>
        <v>9.6</v>
      </c>
    </row>
    <row r="189">
      <c r="B189" s="7">
        <v>8.968878055E10</v>
      </c>
      <c r="C189" s="12" t="s">
        <v>163</v>
      </c>
      <c r="D189" s="8">
        <f t="shared" si="1"/>
        <v>15</v>
      </c>
      <c r="E189" s="9"/>
      <c r="F189" s="8">
        <f>5</f>
        <v>5</v>
      </c>
      <c r="G189" s="8">
        <f t="shared" si="2"/>
        <v>55</v>
      </c>
      <c r="K189" s="8">
        <f>15</f>
        <v>15</v>
      </c>
    </row>
    <row r="190">
      <c r="B190" s="11">
        <v>8.9651303951E10</v>
      </c>
      <c r="C190" s="1" t="s">
        <v>23</v>
      </c>
      <c r="D190" s="8">
        <f t="shared" si="1"/>
        <v>33.8</v>
      </c>
      <c r="E190" s="9"/>
      <c r="F190" s="8">
        <f t="shared" ref="F190:F191" si="23">5+5</f>
        <v>10</v>
      </c>
      <c r="G190" s="8">
        <f t="shared" si="2"/>
        <v>97.6</v>
      </c>
      <c r="K190" s="8">
        <f>11+22.8</f>
        <v>33.8</v>
      </c>
    </row>
    <row r="191">
      <c r="B191" s="7">
        <v>8.9253176353E10</v>
      </c>
      <c r="C191" s="12" t="s">
        <v>18</v>
      </c>
      <c r="D191" s="8">
        <f t="shared" si="1"/>
        <v>42.4</v>
      </c>
      <c r="E191" s="9"/>
      <c r="F191" s="8">
        <f t="shared" si="23"/>
        <v>10</v>
      </c>
      <c r="G191" s="8">
        <f t="shared" si="2"/>
        <v>114.8</v>
      </c>
      <c r="K191" s="8">
        <f>12+21.4+9</f>
        <v>42.4</v>
      </c>
    </row>
    <row r="192">
      <c r="B192" s="7">
        <v>8.9162317721E10</v>
      </c>
      <c r="C192" s="12" t="s">
        <v>60</v>
      </c>
      <c r="D192" s="8">
        <f t="shared" si="1"/>
        <v>3.8</v>
      </c>
      <c r="E192" s="9"/>
      <c r="F192" s="8">
        <f>5+5+5</f>
        <v>15</v>
      </c>
      <c r="G192" s="8">
        <f t="shared" si="2"/>
        <v>42.6</v>
      </c>
      <c r="K192" s="8">
        <f>2+1+0.8</f>
        <v>3.8</v>
      </c>
    </row>
    <row r="193">
      <c r="B193" s="7">
        <v>8.9099701115E10</v>
      </c>
      <c r="C193" s="12" t="s">
        <v>172</v>
      </c>
      <c r="D193" s="8">
        <f t="shared" si="1"/>
        <v>6</v>
      </c>
      <c r="E193" s="9"/>
      <c r="F193" s="8">
        <f t="shared" ref="F193:F194" si="24">5</f>
        <v>5</v>
      </c>
      <c r="G193" s="8">
        <f t="shared" si="2"/>
        <v>37</v>
      </c>
      <c r="K193" s="8">
        <f>6</f>
        <v>6</v>
      </c>
    </row>
    <row r="194">
      <c r="B194" s="7">
        <v>8.9652068381E10</v>
      </c>
      <c r="C194" s="12" t="s">
        <v>26</v>
      </c>
      <c r="D194" s="8">
        <f t="shared" si="1"/>
        <v>52</v>
      </c>
      <c r="E194" s="9"/>
      <c r="F194" s="8">
        <f t="shared" si="24"/>
        <v>5</v>
      </c>
      <c r="G194" s="8">
        <f t="shared" si="2"/>
        <v>129</v>
      </c>
      <c r="K194" s="8">
        <f>52</f>
        <v>52</v>
      </c>
    </row>
    <row r="195">
      <c r="B195" s="7">
        <v>8.9168056845E10</v>
      </c>
      <c r="C195" s="12" t="s">
        <v>44</v>
      </c>
      <c r="D195" s="8">
        <f t="shared" si="1"/>
        <v>20</v>
      </c>
      <c r="E195" s="9"/>
      <c r="F195" s="8">
        <f>5+5+5+5</f>
        <v>20</v>
      </c>
      <c r="G195" s="8">
        <f t="shared" si="2"/>
        <v>80</v>
      </c>
      <c r="K195" s="8">
        <f>2+7+4.6+6.4</f>
        <v>20</v>
      </c>
    </row>
    <row r="196">
      <c r="B196" s="7">
        <v>8.910826456E10</v>
      </c>
      <c r="C196" s="12" t="s">
        <v>82</v>
      </c>
      <c r="D196" s="8">
        <f t="shared" si="1"/>
        <v>9.4</v>
      </c>
      <c r="E196" s="9"/>
      <c r="F196" s="8">
        <f t="shared" ref="F196:F199" si="25">5+5</f>
        <v>10</v>
      </c>
      <c r="G196" s="8">
        <f t="shared" si="2"/>
        <v>48.8</v>
      </c>
      <c r="K196" s="8">
        <f>2+7.4</f>
        <v>9.4</v>
      </c>
    </row>
    <row r="197">
      <c r="B197" s="7">
        <v>8.9167962079E10</v>
      </c>
      <c r="C197" s="12" t="s">
        <v>22</v>
      </c>
      <c r="D197" s="8">
        <f t="shared" si="1"/>
        <v>4</v>
      </c>
      <c r="E197" s="9"/>
      <c r="F197" s="8">
        <f t="shared" si="25"/>
        <v>10</v>
      </c>
      <c r="G197" s="8">
        <f t="shared" si="2"/>
        <v>38</v>
      </c>
      <c r="K197" s="8">
        <f>2+2</f>
        <v>4</v>
      </c>
    </row>
    <row r="198">
      <c r="B198" s="7">
        <v>8.9250100492E10</v>
      </c>
      <c r="C198" s="12" t="s">
        <v>52</v>
      </c>
      <c r="D198" s="8">
        <f t="shared" si="1"/>
        <v>41.6</v>
      </c>
      <c r="E198" s="9"/>
      <c r="F198" s="8">
        <f t="shared" si="25"/>
        <v>10</v>
      </c>
      <c r="G198" s="8">
        <f t="shared" si="2"/>
        <v>113.2</v>
      </c>
      <c r="K198" s="8">
        <f>16+20.4+5.2</f>
        <v>41.6</v>
      </c>
    </row>
    <row r="199">
      <c r="B199" s="11">
        <v>8.951336383E10</v>
      </c>
      <c r="C199" s="1" t="s">
        <v>10</v>
      </c>
      <c r="D199" s="8">
        <f t="shared" si="1"/>
        <v>144.4</v>
      </c>
      <c r="E199" s="9"/>
      <c r="F199" s="8">
        <f t="shared" si="25"/>
        <v>10</v>
      </c>
      <c r="G199" s="8">
        <f t="shared" si="2"/>
        <v>318.8</v>
      </c>
      <c r="K199" s="8">
        <f>3+7+118.6+5+5.8+5</f>
        <v>144.4</v>
      </c>
    </row>
    <row r="200">
      <c r="B200" s="7">
        <v>8.9055413669E10</v>
      </c>
      <c r="C200" s="12" t="s">
        <v>74</v>
      </c>
      <c r="D200" s="8">
        <f t="shared" si="1"/>
        <v>12</v>
      </c>
      <c r="E200" s="9"/>
      <c r="F200" s="8">
        <f>5</f>
        <v>5</v>
      </c>
      <c r="G200" s="8">
        <f t="shared" si="2"/>
        <v>49</v>
      </c>
      <c r="K200" s="1">
        <v>12.0</v>
      </c>
    </row>
    <row r="201">
      <c r="B201" s="7">
        <v>8.9162740964E10</v>
      </c>
      <c r="C201" s="12" t="s">
        <v>23</v>
      </c>
      <c r="D201" s="8">
        <f t="shared" si="1"/>
        <v>1.2</v>
      </c>
      <c r="E201" s="9"/>
      <c r="F201" s="8">
        <f>5+5</f>
        <v>10</v>
      </c>
      <c r="G201" s="8">
        <f t="shared" si="2"/>
        <v>32.4</v>
      </c>
      <c r="K201" s="8">
        <f>1+0.2</f>
        <v>1.2</v>
      </c>
    </row>
    <row r="202">
      <c r="B202" s="7">
        <v>8.9263904858E10</v>
      </c>
      <c r="C202" s="12" t="s">
        <v>173</v>
      </c>
      <c r="D202" s="8">
        <f t="shared" si="1"/>
        <v>1.5</v>
      </c>
      <c r="E202" s="9"/>
      <c r="F202" s="8">
        <f>5</f>
        <v>5</v>
      </c>
      <c r="G202" s="8">
        <f t="shared" si="2"/>
        <v>28</v>
      </c>
      <c r="K202" s="8">
        <f>1.5</f>
        <v>1.5</v>
      </c>
    </row>
    <row r="203">
      <c r="B203" s="11">
        <v>8.9099314715E10</v>
      </c>
      <c r="C203" s="1" t="s">
        <v>37</v>
      </c>
      <c r="D203" s="8">
        <f t="shared" si="1"/>
        <v>52</v>
      </c>
      <c r="E203" s="9"/>
      <c r="F203" s="8">
        <f>5+5+5</f>
        <v>15</v>
      </c>
      <c r="G203" s="8">
        <f t="shared" si="2"/>
        <v>139</v>
      </c>
      <c r="K203" s="8">
        <f>4+6+6+5.6+8.2+5.4+16.8</f>
        <v>52</v>
      </c>
    </row>
    <row r="204">
      <c r="B204" s="11">
        <v>8.9154390399E10</v>
      </c>
      <c r="C204" s="1" t="s">
        <v>52</v>
      </c>
      <c r="D204" s="8">
        <f t="shared" si="1"/>
        <v>98.2</v>
      </c>
      <c r="E204" s="9"/>
      <c r="F204" s="8">
        <f t="shared" ref="F204:F205" si="26">5</f>
        <v>5</v>
      </c>
      <c r="G204" s="8">
        <f t="shared" si="2"/>
        <v>221.4</v>
      </c>
      <c r="I204" s="1" t="s">
        <v>174</v>
      </c>
      <c r="K204" s="8">
        <f>1+12.2+25.6+59.4</f>
        <v>98.2</v>
      </c>
    </row>
    <row r="205">
      <c r="B205" s="7">
        <v>8.9057483695E10</v>
      </c>
      <c r="C205" s="12" t="s">
        <v>52</v>
      </c>
      <c r="D205" s="8">
        <f t="shared" si="1"/>
        <v>23</v>
      </c>
      <c r="E205" s="9"/>
      <c r="F205" s="8">
        <f t="shared" si="26"/>
        <v>5</v>
      </c>
      <c r="G205" s="8">
        <f t="shared" si="2"/>
        <v>71</v>
      </c>
      <c r="K205" s="8">
        <f>21+2</f>
        <v>23</v>
      </c>
    </row>
    <row r="206">
      <c r="B206" s="11">
        <v>8.9035952349E10</v>
      </c>
      <c r="C206" s="1" t="s">
        <v>175</v>
      </c>
      <c r="D206" s="8">
        <f t="shared" si="1"/>
        <v>22.8</v>
      </c>
      <c r="E206" s="9"/>
      <c r="F206" s="8">
        <f t="shared" ref="F206:F208" si="27">5+5</f>
        <v>10</v>
      </c>
      <c r="G206" s="8">
        <f t="shared" si="2"/>
        <v>75.6</v>
      </c>
      <c r="K206" s="8">
        <f>8+14.8</f>
        <v>22.8</v>
      </c>
    </row>
    <row r="207">
      <c r="B207" s="11">
        <v>8.9150468725E10</v>
      </c>
      <c r="C207" s="12" t="s">
        <v>176</v>
      </c>
      <c r="D207" s="8">
        <f t="shared" si="1"/>
        <v>2</v>
      </c>
      <c r="E207" s="9"/>
      <c r="F207" s="8">
        <f t="shared" si="27"/>
        <v>10</v>
      </c>
      <c r="G207" s="8">
        <f t="shared" si="2"/>
        <v>34</v>
      </c>
      <c r="K207" s="8">
        <f>1+1</f>
        <v>2</v>
      </c>
    </row>
    <row r="208">
      <c r="B208" s="7">
        <v>8.9166001379E10</v>
      </c>
      <c r="C208" s="12" t="s">
        <v>177</v>
      </c>
      <c r="D208" s="8">
        <f t="shared" si="1"/>
        <v>1.4</v>
      </c>
      <c r="E208" s="9"/>
      <c r="F208" s="8">
        <f t="shared" si="27"/>
        <v>10</v>
      </c>
      <c r="G208" s="8">
        <f t="shared" si="2"/>
        <v>32.8</v>
      </c>
      <c r="K208" s="8">
        <f>1+0.4</f>
        <v>1.4</v>
      </c>
    </row>
    <row r="209">
      <c r="B209" s="11">
        <v>8.9154737139E10</v>
      </c>
      <c r="C209" s="1" t="s">
        <v>26</v>
      </c>
      <c r="D209" s="8">
        <f t="shared" si="1"/>
        <v>17</v>
      </c>
      <c r="E209" s="9"/>
      <c r="F209" s="8">
        <f>5</f>
        <v>5</v>
      </c>
      <c r="G209" s="8">
        <f t="shared" si="2"/>
        <v>59</v>
      </c>
      <c r="K209" s="8">
        <f>17</f>
        <v>17</v>
      </c>
    </row>
    <row r="210">
      <c r="B210" s="7">
        <v>8.9160809439E10</v>
      </c>
      <c r="C210" s="12" t="s">
        <v>18</v>
      </c>
      <c r="D210" s="8">
        <f t="shared" si="1"/>
        <v>43.6</v>
      </c>
      <c r="E210" s="9"/>
      <c r="F210" s="8">
        <f>5+5</f>
        <v>10</v>
      </c>
      <c r="G210" s="8">
        <f t="shared" si="2"/>
        <v>117.2</v>
      </c>
      <c r="K210" s="8">
        <f>15+1+16+11.6</f>
        <v>43.6</v>
      </c>
    </row>
    <row r="211">
      <c r="B211" s="7">
        <v>8.9851411924E10</v>
      </c>
      <c r="C211" s="12" t="s">
        <v>69</v>
      </c>
      <c r="D211" s="8">
        <f t="shared" si="1"/>
        <v>10.6</v>
      </c>
      <c r="E211" s="9"/>
      <c r="F211" s="8">
        <f t="shared" ref="F211:F212" si="28">5</f>
        <v>5</v>
      </c>
      <c r="G211" s="8">
        <f t="shared" si="2"/>
        <v>46.2</v>
      </c>
      <c r="K211" s="8">
        <f>5+5.6</f>
        <v>10.6</v>
      </c>
    </row>
    <row r="212">
      <c r="B212" s="7">
        <v>8.985994567E10</v>
      </c>
      <c r="C212" s="12" t="s">
        <v>139</v>
      </c>
      <c r="D212" s="8">
        <f t="shared" si="1"/>
        <v>3</v>
      </c>
      <c r="E212" s="9"/>
      <c r="F212" s="8">
        <f t="shared" si="28"/>
        <v>5</v>
      </c>
      <c r="G212" s="8">
        <f t="shared" si="2"/>
        <v>31</v>
      </c>
      <c r="K212" s="8">
        <f>3</f>
        <v>3</v>
      </c>
    </row>
    <row r="213">
      <c r="B213" s="7">
        <v>8.9067141779E10</v>
      </c>
      <c r="C213" s="12" t="s">
        <v>10</v>
      </c>
      <c r="D213" s="8">
        <f t="shared" si="1"/>
        <v>19.7</v>
      </c>
      <c r="E213" s="9"/>
      <c r="F213" s="8">
        <f>5+5</f>
        <v>10</v>
      </c>
      <c r="G213" s="8">
        <f t="shared" si="2"/>
        <v>69.4</v>
      </c>
      <c r="K213" s="8">
        <f>2+1+2.5+1.8+1.4+4.4+6.6</f>
        <v>19.7</v>
      </c>
    </row>
    <row r="214">
      <c r="B214" s="7">
        <v>8.9049904668E10</v>
      </c>
      <c r="C214" s="12" t="s">
        <v>107</v>
      </c>
      <c r="D214" s="8">
        <f t="shared" si="1"/>
        <v>11</v>
      </c>
      <c r="E214" s="9"/>
      <c r="F214" s="8">
        <f t="shared" ref="F214:F216" si="29">5</f>
        <v>5</v>
      </c>
      <c r="G214" s="8">
        <f t="shared" si="2"/>
        <v>47</v>
      </c>
      <c r="K214" s="1">
        <f>11</f>
        <v>11</v>
      </c>
    </row>
    <row r="215">
      <c r="B215" s="7">
        <v>8.9776026392E10</v>
      </c>
      <c r="C215" s="12" t="s">
        <v>178</v>
      </c>
      <c r="D215" s="8">
        <f t="shared" si="1"/>
        <v>20</v>
      </c>
      <c r="E215" s="9"/>
      <c r="F215" s="8">
        <f t="shared" si="29"/>
        <v>5</v>
      </c>
      <c r="G215" s="8">
        <f t="shared" si="2"/>
        <v>65</v>
      </c>
      <c r="K215" s="8">
        <f t="shared" ref="K215:K216" si="30">20</f>
        <v>20</v>
      </c>
    </row>
    <row r="216">
      <c r="B216" s="7">
        <v>8.9265836569E10</v>
      </c>
      <c r="C216" s="12" t="s">
        <v>73</v>
      </c>
      <c r="D216" s="8">
        <f t="shared" si="1"/>
        <v>20</v>
      </c>
      <c r="E216" s="9"/>
      <c r="F216" s="8">
        <f t="shared" si="29"/>
        <v>5</v>
      </c>
      <c r="G216" s="8">
        <f t="shared" si="2"/>
        <v>65</v>
      </c>
      <c r="K216" s="8">
        <f t="shared" si="30"/>
        <v>20</v>
      </c>
    </row>
    <row r="217">
      <c r="B217" s="7">
        <v>8.9851169117E10</v>
      </c>
      <c r="C217" s="12" t="s">
        <v>78</v>
      </c>
      <c r="D217" s="8">
        <f t="shared" si="1"/>
        <v>6</v>
      </c>
      <c r="E217" s="9"/>
      <c r="F217" s="1">
        <v>5.0</v>
      </c>
      <c r="G217" s="8">
        <f t="shared" si="2"/>
        <v>37</v>
      </c>
      <c r="K217" s="8">
        <f>6</f>
        <v>6</v>
      </c>
    </row>
    <row r="218">
      <c r="B218" s="7">
        <v>8.9055659925E10</v>
      </c>
      <c r="C218" s="12" t="s">
        <v>43</v>
      </c>
      <c r="D218" s="8">
        <f t="shared" si="1"/>
        <v>23</v>
      </c>
      <c r="E218" s="9"/>
      <c r="F218" s="8">
        <f t="shared" ref="F218:F232" si="31">5</f>
        <v>5</v>
      </c>
      <c r="G218" s="8">
        <f t="shared" si="2"/>
        <v>71</v>
      </c>
      <c r="K218" s="8">
        <f>23</f>
        <v>23</v>
      </c>
    </row>
    <row r="219">
      <c r="B219" s="7">
        <v>8.9154984909E10</v>
      </c>
      <c r="C219" s="12" t="s">
        <v>46</v>
      </c>
      <c r="D219" s="8">
        <f t="shared" si="1"/>
        <v>15</v>
      </c>
      <c r="E219" s="9"/>
      <c r="F219" s="8">
        <f t="shared" si="31"/>
        <v>5</v>
      </c>
      <c r="G219" s="8">
        <f t="shared" si="2"/>
        <v>55</v>
      </c>
      <c r="K219" s="8">
        <f>15</f>
        <v>15</v>
      </c>
    </row>
    <row r="220">
      <c r="B220" s="7">
        <v>8.9264746714E10</v>
      </c>
      <c r="C220" s="12" t="s">
        <v>60</v>
      </c>
      <c r="D220" s="8">
        <f t="shared" si="1"/>
        <v>11</v>
      </c>
      <c r="E220" s="9"/>
      <c r="F220" s="8">
        <f t="shared" si="31"/>
        <v>5</v>
      </c>
      <c r="G220" s="8">
        <f t="shared" si="2"/>
        <v>47</v>
      </c>
      <c r="K220" s="8">
        <f>11</f>
        <v>11</v>
      </c>
    </row>
    <row r="221">
      <c r="B221" s="7">
        <v>8.9264509226E10</v>
      </c>
      <c r="C221" s="12" t="s">
        <v>90</v>
      </c>
      <c r="D221" s="8">
        <f t="shared" si="1"/>
        <v>94</v>
      </c>
      <c r="E221" s="9"/>
      <c r="F221" s="8">
        <f t="shared" si="31"/>
        <v>5</v>
      </c>
      <c r="G221" s="8">
        <f t="shared" si="2"/>
        <v>213</v>
      </c>
      <c r="K221" s="8">
        <f>25+24+26.2+18.8</f>
        <v>94</v>
      </c>
    </row>
    <row r="222">
      <c r="B222" s="7">
        <v>8.9037768732E10</v>
      </c>
      <c r="C222" s="12" t="s">
        <v>43</v>
      </c>
      <c r="D222" s="8">
        <f t="shared" si="1"/>
        <v>5</v>
      </c>
      <c r="E222" s="9"/>
      <c r="F222" s="8">
        <f t="shared" si="31"/>
        <v>5</v>
      </c>
      <c r="G222" s="8">
        <f t="shared" si="2"/>
        <v>35</v>
      </c>
      <c r="K222" s="8">
        <f>5</f>
        <v>5</v>
      </c>
    </row>
    <row r="223">
      <c r="B223" s="7">
        <v>8.9102804885E10</v>
      </c>
      <c r="C223" s="12" t="s">
        <v>87</v>
      </c>
      <c r="D223" s="8">
        <f t="shared" si="1"/>
        <v>15</v>
      </c>
      <c r="E223" s="9"/>
      <c r="F223" s="8">
        <f t="shared" si="31"/>
        <v>5</v>
      </c>
      <c r="G223" s="8">
        <f t="shared" si="2"/>
        <v>55</v>
      </c>
      <c r="K223" s="8">
        <f>15</f>
        <v>15</v>
      </c>
    </row>
    <row r="224">
      <c r="B224" s="7">
        <v>8.9252090686E10</v>
      </c>
      <c r="C224" s="12" t="s">
        <v>20</v>
      </c>
      <c r="D224" s="8">
        <f t="shared" si="1"/>
        <v>14.4</v>
      </c>
      <c r="E224" s="9"/>
      <c r="F224" s="8">
        <f t="shared" si="31"/>
        <v>5</v>
      </c>
      <c r="G224" s="8">
        <f t="shared" si="2"/>
        <v>53.8</v>
      </c>
      <c r="K224" s="8">
        <f>10+4.4</f>
        <v>14.4</v>
      </c>
    </row>
    <row r="225">
      <c r="B225" s="7">
        <v>8.9267440985E10</v>
      </c>
      <c r="C225" s="12" t="s">
        <v>103</v>
      </c>
      <c r="D225" s="8">
        <f t="shared" si="1"/>
        <v>4</v>
      </c>
      <c r="E225" s="9"/>
      <c r="F225" s="8">
        <f t="shared" si="31"/>
        <v>5</v>
      </c>
      <c r="G225" s="8">
        <f t="shared" si="2"/>
        <v>33</v>
      </c>
      <c r="K225" s="8">
        <f>4</f>
        <v>4</v>
      </c>
    </row>
    <row r="226">
      <c r="B226" s="11">
        <v>8.9775594476E10</v>
      </c>
      <c r="C226" s="1" t="s">
        <v>57</v>
      </c>
      <c r="D226" s="8">
        <f t="shared" si="1"/>
        <v>16.6</v>
      </c>
      <c r="E226" s="9"/>
      <c r="F226" s="8">
        <f t="shared" si="31"/>
        <v>5</v>
      </c>
      <c r="G226" s="8">
        <f t="shared" si="2"/>
        <v>58.2</v>
      </c>
      <c r="K226" s="8">
        <f>10+6.6</f>
        <v>16.6</v>
      </c>
    </row>
    <row r="227">
      <c r="B227" s="11">
        <v>8.9175605145E10</v>
      </c>
      <c r="C227" s="1" t="s">
        <v>6</v>
      </c>
      <c r="D227" s="8">
        <f t="shared" si="1"/>
        <v>68.4</v>
      </c>
      <c r="E227" s="9"/>
      <c r="F227" s="8">
        <f t="shared" si="31"/>
        <v>5</v>
      </c>
      <c r="G227" s="8">
        <f t="shared" si="2"/>
        <v>161.8</v>
      </c>
      <c r="K227" s="8">
        <f>20+48.4</f>
        <v>68.4</v>
      </c>
    </row>
    <row r="228">
      <c r="B228" s="7">
        <v>8.9645539559E10</v>
      </c>
      <c r="C228" s="12" t="s">
        <v>58</v>
      </c>
      <c r="D228" s="8">
        <f t="shared" si="1"/>
        <v>17</v>
      </c>
      <c r="E228" s="9"/>
      <c r="F228" s="8">
        <f t="shared" si="31"/>
        <v>5</v>
      </c>
      <c r="G228" s="8">
        <f t="shared" si="2"/>
        <v>59</v>
      </c>
      <c r="K228" s="8">
        <f>17</f>
        <v>17</v>
      </c>
    </row>
    <row r="229">
      <c r="B229" s="7">
        <v>8.9104901371E10</v>
      </c>
      <c r="C229" s="12" t="s">
        <v>26</v>
      </c>
      <c r="D229" s="8">
        <f t="shared" si="1"/>
        <v>15</v>
      </c>
      <c r="E229" s="9"/>
      <c r="F229" s="8">
        <f t="shared" si="31"/>
        <v>5</v>
      </c>
      <c r="G229" s="8">
        <f t="shared" si="2"/>
        <v>55</v>
      </c>
      <c r="K229" s="8">
        <f>15</f>
        <v>15</v>
      </c>
    </row>
    <row r="230">
      <c r="B230" s="7">
        <v>8.9163432963E10</v>
      </c>
      <c r="C230" s="12" t="s">
        <v>18</v>
      </c>
      <c r="D230" s="8">
        <f t="shared" si="1"/>
        <v>2</v>
      </c>
      <c r="E230" s="9"/>
      <c r="F230" s="8">
        <f t="shared" si="31"/>
        <v>5</v>
      </c>
      <c r="G230" s="8">
        <f t="shared" si="2"/>
        <v>29</v>
      </c>
      <c r="K230" s="8">
        <f>2</f>
        <v>2</v>
      </c>
    </row>
    <row r="231">
      <c r="B231" s="7">
        <v>8.9031631243E10</v>
      </c>
      <c r="C231" s="12" t="s">
        <v>44</v>
      </c>
      <c r="D231" s="8">
        <f t="shared" si="1"/>
        <v>16</v>
      </c>
      <c r="E231" s="9"/>
      <c r="F231" s="8">
        <f t="shared" si="31"/>
        <v>5</v>
      </c>
      <c r="G231" s="8">
        <f t="shared" si="2"/>
        <v>57</v>
      </c>
      <c r="K231" s="8">
        <f>16</f>
        <v>16</v>
      </c>
    </row>
    <row r="232">
      <c r="B232" s="7">
        <v>8.9992901601E10</v>
      </c>
      <c r="C232" s="12" t="s">
        <v>47</v>
      </c>
      <c r="D232" s="8">
        <f t="shared" si="1"/>
        <v>7</v>
      </c>
      <c r="E232" s="9"/>
      <c r="F232" s="8">
        <f t="shared" si="31"/>
        <v>5</v>
      </c>
      <c r="G232" s="8">
        <f t="shared" si="2"/>
        <v>39</v>
      </c>
      <c r="K232" s="8">
        <f>7</f>
        <v>7</v>
      </c>
    </row>
    <row r="233">
      <c r="B233" s="7">
        <v>8.9250439476E10</v>
      </c>
      <c r="C233" s="12" t="s">
        <v>26</v>
      </c>
      <c r="D233" s="8">
        <f t="shared" si="1"/>
        <v>7.5</v>
      </c>
      <c r="E233" s="9"/>
      <c r="F233" s="8">
        <f t="shared" ref="F233:F234" si="32">5+5+5</f>
        <v>15</v>
      </c>
      <c r="G233" s="8">
        <f t="shared" si="2"/>
        <v>50</v>
      </c>
      <c r="K233" s="8">
        <f>1.5+1+4+1</f>
        <v>7.5</v>
      </c>
    </row>
    <row r="234">
      <c r="B234" s="7">
        <v>8.9265622545E10</v>
      </c>
      <c r="C234" s="12" t="s">
        <v>21</v>
      </c>
      <c r="D234" s="8">
        <f t="shared" si="1"/>
        <v>9</v>
      </c>
      <c r="E234" s="9"/>
      <c r="F234" s="8">
        <f t="shared" si="32"/>
        <v>15</v>
      </c>
      <c r="G234" s="8">
        <f t="shared" si="2"/>
        <v>53</v>
      </c>
      <c r="K234" s="8">
        <f>1+2.2+1.4+3+1.4</f>
        <v>9</v>
      </c>
    </row>
    <row r="235">
      <c r="B235" s="7">
        <v>8.9164187061E10</v>
      </c>
      <c r="C235" s="12" t="s">
        <v>18</v>
      </c>
      <c r="D235" s="8">
        <f t="shared" si="1"/>
        <v>2.8</v>
      </c>
      <c r="E235" s="9"/>
      <c r="F235" s="8">
        <f>5+5+5+5</f>
        <v>20</v>
      </c>
      <c r="G235" s="8">
        <f t="shared" si="2"/>
        <v>45.6</v>
      </c>
      <c r="K235" s="8">
        <f>0.2+1+0.6+1</f>
        <v>2.8</v>
      </c>
    </row>
    <row r="236">
      <c r="B236" s="7">
        <v>8.9162390866E10</v>
      </c>
      <c r="C236" s="14" t="s">
        <v>179</v>
      </c>
      <c r="D236" s="8">
        <f t="shared" si="1"/>
        <v>23</v>
      </c>
      <c r="E236" s="9"/>
      <c r="F236" s="8">
        <f>5</f>
        <v>5</v>
      </c>
      <c r="G236" s="8">
        <f t="shared" si="2"/>
        <v>71</v>
      </c>
      <c r="K236" s="8">
        <f>11+5.6+6.4</f>
        <v>23</v>
      </c>
    </row>
    <row r="237">
      <c r="B237" s="7">
        <v>8.9998433534E10</v>
      </c>
      <c r="C237" s="12" t="s">
        <v>69</v>
      </c>
      <c r="D237" s="8">
        <f t="shared" si="1"/>
        <v>14.6</v>
      </c>
      <c r="E237" s="9"/>
      <c r="F237" s="8">
        <f>5+5</f>
        <v>10</v>
      </c>
      <c r="G237" s="8">
        <f t="shared" si="2"/>
        <v>59.2</v>
      </c>
      <c r="K237" s="8">
        <f>2+6.6+6</f>
        <v>14.6</v>
      </c>
    </row>
    <row r="238">
      <c r="B238" s="7">
        <v>8.9264301187E10</v>
      </c>
      <c r="C238" s="12" t="s">
        <v>130</v>
      </c>
      <c r="D238" s="8">
        <f t="shared" si="1"/>
        <v>32.6</v>
      </c>
      <c r="E238" s="9"/>
      <c r="F238" s="8">
        <f>5</f>
        <v>5</v>
      </c>
      <c r="G238" s="8">
        <f t="shared" si="2"/>
        <v>90.2</v>
      </c>
      <c r="K238" s="8">
        <f>5+27.6</f>
        <v>32.6</v>
      </c>
    </row>
    <row r="239">
      <c r="B239" s="7">
        <v>8.9267898721E10</v>
      </c>
      <c r="C239" s="12" t="s">
        <v>51</v>
      </c>
      <c r="D239" s="8">
        <f t="shared" si="1"/>
        <v>24.2</v>
      </c>
      <c r="E239" s="9"/>
      <c r="G239" s="8">
        <f t="shared" si="2"/>
        <v>68.4</v>
      </c>
      <c r="K239" s="8">
        <f>8+5.8+3+7.4</f>
        <v>24.2</v>
      </c>
    </row>
    <row r="240">
      <c r="B240" s="7">
        <v>8.9262449303E10</v>
      </c>
      <c r="C240" s="12" t="s">
        <v>43</v>
      </c>
      <c r="D240" s="8">
        <f t="shared" si="1"/>
        <v>22.6</v>
      </c>
      <c r="E240" s="9"/>
      <c r="G240" s="8">
        <f t="shared" si="2"/>
        <v>65.2</v>
      </c>
      <c r="K240" s="8">
        <f>10+7.2+5.4</f>
        <v>22.6</v>
      </c>
    </row>
    <row r="241">
      <c r="B241" s="7">
        <v>8.977442947E10</v>
      </c>
      <c r="C241" s="16" t="s">
        <v>180</v>
      </c>
      <c r="D241" s="8">
        <f t="shared" si="1"/>
        <v>27.8</v>
      </c>
      <c r="E241" s="9"/>
      <c r="F241" s="8">
        <f>5+5+5</f>
        <v>15</v>
      </c>
      <c r="G241" s="8">
        <f t="shared" si="2"/>
        <v>90.6</v>
      </c>
      <c r="K241" s="8">
        <f>1+1+15.4+4+6.4</f>
        <v>27.8</v>
      </c>
    </row>
    <row r="242">
      <c r="B242" s="7">
        <v>8.9261546576E10</v>
      </c>
      <c r="C242" s="12" t="s">
        <v>13</v>
      </c>
      <c r="D242" s="8">
        <f t="shared" si="1"/>
        <v>9.2</v>
      </c>
      <c r="E242" s="9"/>
      <c r="G242" s="8">
        <f t="shared" si="2"/>
        <v>38.4</v>
      </c>
      <c r="K242" s="8">
        <f>3+6.2</f>
        <v>9.2</v>
      </c>
    </row>
    <row r="243">
      <c r="B243" s="7">
        <v>8.9067899125E10</v>
      </c>
      <c r="C243" s="12" t="s">
        <v>26</v>
      </c>
      <c r="D243" s="8">
        <f t="shared" si="1"/>
        <v>10.2</v>
      </c>
      <c r="E243" s="9"/>
      <c r="G243" s="8">
        <f t="shared" si="2"/>
        <v>40.4</v>
      </c>
      <c r="K243" s="8">
        <f>3+7.2</f>
        <v>10.2</v>
      </c>
    </row>
    <row r="244">
      <c r="B244" s="7">
        <v>8.9265782551E10</v>
      </c>
      <c r="C244" s="12" t="s">
        <v>23</v>
      </c>
      <c r="D244" s="8">
        <f t="shared" si="1"/>
        <v>14.1</v>
      </c>
      <c r="E244" s="9"/>
      <c r="F244" s="8">
        <f>5</f>
        <v>5</v>
      </c>
      <c r="G244" s="8">
        <f t="shared" si="2"/>
        <v>53.2</v>
      </c>
      <c r="K244" s="8">
        <f>2+1+11.1</f>
        <v>14.1</v>
      </c>
    </row>
    <row r="245">
      <c r="B245" s="7">
        <v>8.9163160734E10</v>
      </c>
      <c r="C245" s="12" t="s">
        <v>18</v>
      </c>
      <c r="D245" s="8">
        <f t="shared" si="1"/>
        <v>61.2</v>
      </c>
      <c r="E245" s="9"/>
      <c r="F245" s="8">
        <f>5+5</f>
        <v>10</v>
      </c>
      <c r="G245" s="8">
        <f t="shared" si="2"/>
        <v>152.4</v>
      </c>
      <c r="K245" s="8">
        <f>24+14.8+22.4</f>
        <v>61.2</v>
      </c>
    </row>
    <row r="246">
      <c r="B246" s="7">
        <v>8.9651158176E10</v>
      </c>
      <c r="C246" s="12" t="s">
        <v>10</v>
      </c>
      <c r="D246" s="8">
        <f t="shared" si="1"/>
        <v>15</v>
      </c>
      <c r="E246" s="9"/>
      <c r="G246" s="8">
        <f t="shared" si="2"/>
        <v>50</v>
      </c>
      <c r="K246" s="1">
        <v>15.0</v>
      </c>
    </row>
    <row r="247">
      <c r="B247" s="7">
        <v>8.9639783061E10</v>
      </c>
      <c r="C247" s="12" t="s">
        <v>48</v>
      </c>
      <c r="D247" s="8">
        <f t="shared" si="1"/>
        <v>4</v>
      </c>
      <c r="E247" s="9"/>
      <c r="G247" s="8">
        <f t="shared" si="2"/>
        <v>28</v>
      </c>
      <c r="K247" s="8">
        <f>4</f>
        <v>4</v>
      </c>
    </row>
    <row r="248">
      <c r="B248" s="7">
        <v>8.9647664308E10</v>
      </c>
      <c r="C248" s="12" t="s">
        <v>30</v>
      </c>
      <c r="D248" s="8">
        <f t="shared" si="1"/>
        <v>75.6</v>
      </c>
      <c r="E248" s="9"/>
      <c r="F248" s="8">
        <f>5</f>
        <v>5</v>
      </c>
      <c r="G248" s="8">
        <f t="shared" si="2"/>
        <v>26.2</v>
      </c>
      <c r="H248" s="1">
        <v>150.0</v>
      </c>
      <c r="K248" s="1">
        <f>44+31.6</f>
        <v>75.6</v>
      </c>
    </row>
    <row r="249">
      <c r="B249" s="7">
        <v>8.9099277088E10</v>
      </c>
      <c r="C249" s="12" t="s">
        <v>52</v>
      </c>
      <c r="D249" s="8">
        <f t="shared" si="1"/>
        <v>5</v>
      </c>
      <c r="E249" s="9"/>
      <c r="G249" s="8">
        <f t="shared" si="2"/>
        <v>30</v>
      </c>
      <c r="K249" s="8">
        <f>5</f>
        <v>5</v>
      </c>
    </row>
    <row r="250">
      <c r="B250" s="7">
        <v>8.9262667661E10</v>
      </c>
      <c r="C250" s="12" t="s">
        <v>139</v>
      </c>
      <c r="D250" s="8">
        <f t="shared" si="1"/>
        <v>1</v>
      </c>
      <c r="E250" s="9"/>
      <c r="G250" s="8">
        <f t="shared" si="2"/>
        <v>22</v>
      </c>
      <c r="K250" s="8">
        <f>1</f>
        <v>1</v>
      </c>
    </row>
    <row r="251">
      <c r="B251" s="7">
        <v>8.9301090048E10</v>
      </c>
      <c r="C251" s="12" t="s">
        <v>10</v>
      </c>
      <c r="D251" s="8">
        <f t="shared" si="1"/>
        <v>17.6</v>
      </c>
      <c r="E251" s="9"/>
      <c r="G251" s="8">
        <f t="shared" si="2"/>
        <v>55.2</v>
      </c>
      <c r="K251" s="8">
        <f>11+6.6</f>
        <v>17.6</v>
      </c>
    </row>
    <row r="252">
      <c r="B252" s="7">
        <v>8.98527535E10</v>
      </c>
      <c r="C252" s="12" t="s">
        <v>26</v>
      </c>
      <c r="D252" s="8">
        <f t="shared" si="1"/>
        <v>8.6</v>
      </c>
      <c r="E252" s="9"/>
      <c r="F252" s="8">
        <f>5</f>
        <v>5</v>
      </c>
      <c r="G252" s="8">
        <f t="shared" si="2"/>
        <v>42.2</v>
      </c>
      <c r="K252" s="8">
        <f>4+4.6</f>
        <v>8.6</v>
      </c>
    </row>
    <row r="253">
      <c r="B253" s="7">
        <v>8.9650963583E10</v>
      </c>
      <c r="C253" s="12" t="s">
        <v>76</v>
      </c>
      <c r="D253" s="8">
        <f t="shared" si="1"/>
        <v>17</v>
      </c>
      <c r="E253" s="9"/>
      <c r="G253" s="8">
        <f t="shared" si="2"/>
        <v>54</v>
      </c>
      <c r="K253" s="8">
        <f>1+16</f>
        <v>17</v>
      </c>
    </row>
    <row r="254">
      <c r="B254" s="7">
        <v>8.9161407816E10</v>
      </c>
      <c r="C254" s="12" t="s">
        <v>23</v>
      </c>
      <c r="D254" s="8">
        <f t="shared" si="1"/>
        <v>59.2</v>
      </c>
      <c r="E254" s="9"/>
      <c r="F254" s="8">
        <f>5+5</f>
        <v>10</v>
      </c>
      <c r="G254" s="8">
        <f t="shared" si="2"/>
        <v>148.4</v>
      </c>
      <c r="K254" s="8">
        <f>30+13+9+7.2</f>
        <v>59.2</v>
      </c>
    </row>
    <row r="255">
      <c r="B255" s="7">
        <v>8.9160420406E10</v>
      </c>
      <c r="C255" s="12" t="s">
        <v>181</v>
      </c>
      <c r="D255" s="8">
        <f t="shared" si="1"/>
        <v>10.2</v>
      </c>
      <c r="E255" s="9"/>
      <c r="G255" s="8">
        <f t="shared" si="2"/>
        <v>40.4</v>
      </c>
      <c r="K255" s="8">
        <f>8+2.2</f>
        <v>10.2</v>
      </c>
    </row>
    <row r="256">
      <c r="B256" s="7">
        <v>8.9067850155E10</v>
      </c>
      <c r="C256" s="12" t="s">
        <v>178</v>
      </c>
      <c r="D256" s="8">
        <f t="shared" si="1"/>
        <v>40</v>
      </c>
      <c r="E256" s="9"/>
      <c r="G256" s="8">
        <f t="shared" si="2"/>
        <v>100</v>
      </c>
      <c r="K256" s="8">
        <f>40</f>
        <v>40</v>
      </c>
    </row>
    <row r="257">
      <c r="B257" s="7">
        <v>8.985920607E10</v>
      </c>
      <c r="C257" s="12" t="s">
        <v>69</v>
      </c>
      <c r="D257" s="8">
        <f t="shared" si="1"/>
        <v>4.4</v>
      </c>
      <c r="E257" s="9"/>
      <c r="G257" s="8">
        <f t="shared" si="2"/>
        <v>28.8</v>
      </c>
      <c r="K257" s="8">
        <f>2+2.4</f>
        <v>4.4</v>
      </c>
    </row>
    <row r="258">
      <c r="B258" s="7">
        <v>8.9653012131E10</v>
      </c>
      <c r="C258" s="12" t="s">
        <v>52</v>
      </c>
      <c r="D258" s="8">
        <f t="shared" si="1"/>
        <v>4</v>
      </c>
      <c r="E258" s="9"/>
      <c r="G258" s="8">
        <f t="shared" si="2"/>
        <v>28</v>
      </c>
      <c r="K258" s="8">
        <f>4</f>
        <v>4</v>
      </c>
    </row>
    <row r="259">
      <c r="B259" s="7">
        <v>8.9685902223E10</v>
      </c>
      <c r="C259" s="12" t="s">
        <v>37</v>
      </c>
      <c r="D259" s="8">
        <f t="shared" si="1"/>
        <v>6</v>
      </c>
      <c r="E259" s="9"/>
      <c r="G259" s="8">
        <f t="shared" si="2"/>
        <v>32</v>
      </c>
      <c r="K259" s="8">
        <f>6</f>
        <v>6</v>
      </c>
    </row>
    <row r="260">
      <c r="B260" s="7">
        <v>8.9167989925E10</v>
      </c>
      <c r="C260" s="12" t="s">
        <v>82</v>
      </c>
      <c r="D260" s="8">
        <f t="shared" si="1"/>
        <v>44.4</v>
      </c>
      <c r="E260" s="9"/>
      <c r="G260" s="8">
        <f t="shared" si="2"/>
        <v>108.8</v>
      </c>
      <c r="K260" s="8">
        <f>6+23.4+10.6+4.4</f>
        <v>44.4</v>
      </c>
    </row>
    <row r="261">
      <c r="B261" s="7">
        <v>8.9166158571E10</v>
      </c>
      <c r="C261" s="12" t="s">
        <v>20</v>
      </c>
      <c r="D261" s="8">
        <f t="shared" si="1"/>
        <v>9</v>
      </c>
      <c r="E261" s="9"/>
      <c r="G261" s="8">
        <f t="shared" si="2"/>
        <v>38</v>
      </c>
      <c r="K261" s="8">
        <f>9</f>
        <v>9</v>
      </c>
    </row>
    <row r="262">
      <c r="B262" s="7">
        <v>8.9162791084E10</v>
      </c>
      <c r="C262" s="12" t="s">
        <v>182</v>
      </c>
      <c r="D262" s="8">
        <f t="shared" si="1"/>
        <v>10</v>
      </c>
      <c r="E262" s="9"/>
      <c r="G262" s="8">
        <f t="shared" si="2"/>
        <v>40</v>
      </c>
      <c r="K262" s="8">
        <f>10</f>
        <v>10</v>
      </c>
    </row>
    <row r="263">
      <c r="B263" s="7">
        <v>8.9859601249E10</v>
      </c>
      <c r="C263" s="12" t="s">
        <v>69</v>
      </c>
      <c r="D263" s="8">
        <f t="shared" si="1"/>
        <v>18.6</v>
      </c>
      <c r="E263" s="9"/>
      <c r="F263" s="8">
        <f>5+5+5</f>
        <v>15</v>
      </c>
      <c r="G263" s="8">
        <f t="shared" si="2"/>
        <v>72.2</v>
      </c>
      <c r="K263" s="8">
        <f>3+8.8+1.8+5</f>
        <v>18.6</v>
      </c>
    </row>
    <row r="264">
      <c r="B264" s="7">
        <v>8.9166112554E10</v>
      </c>
      <c r="C264" s="12" t="s">
        <v>18</v>
      </c>
      <c r="D264" s="8">
        <f t="shared" si="1"/>
        <v>19.8</v>
      </c>
      <c r="E264" s="9"/>
      <c r="G264" s="8">
        <f t="shared" si="2"/>
        <v>59.6</v>
      </c>
      <c r="K264" s="8">
        <f>9+10.8</f>
        <v>19.8</v>
      </c>
    </row>
    <row r="265">
      <c r="B265" s="7">
        <v>8.9153705515E10</v>
      </c>
      <c r="C265" s="12" t="s">
        <v>26</v>
      </c>
      <c r="D265" s="8">
        <f t="shared" si="1"/>
        <v>31</v>
      </c>
      <c r="E265" s="9"/>
      <c r="G265" s="8">
        <f t="shared" si="2"/>
        <v>82</v>
      </c>
      <c r="K265" s="8">
        <f>4+21+6</f>
        <v>31</v>
      </c>
    </row>
    <row r="266">
      <c r="B266" s="7">
        <v>8.9164254292E10</v>
      </c>
      <c r="C266" s="12" t="s">
        <v>10</v>
      </c>
      <c r="D266" s="8">
        <f t="shared" si="1"/>
        <v>5.1</v>
      </c>
      <c r="E266" s="9"/>
      <c r="G266" s="8">
        <f t="shared" si="2"/>
        <v>30.2</v>
      </c>
      <c r="K266" s="8">
        <f>2+3.1</f>
        <v>5.1</v>
      </c>
    </row>
    <row r="267">
      <c r="B267" s="7">
        <v>8.9152014994E10</v>
      </c>
      <c r="C267" s="12" t="s">
        <v>78</v>
      </c>
      <c r="D267" s="8">
        <f t="shared" si="1"/>
        <v>1</v>
      </c>
      <c r="E267" s="9"/>
      <c r="G267" s="8">
        <f t="shared" si="2"/>
        <v>22</v>
      </c>
      <c r="K267" s="8">
        <f>1</f>
        <v>1</v>
      </c>
    </row>
    <row r="268">
      <c r="B268" s="7">
        <v>8.926261003E10</v>
      </c>
      <c r="C268" s="12" t="s">
        <v>113</v>
      </c>
      <c r="D268" s="8">
        <f t="shared" si="1"/>
        <v>49.6</v>
      </c>
      <c r="E268" s="9"/>
      <c r="G268" s="8">
        <f t="shared" si="2"/>
        <v>119.2</v>
      </c>
      <c r="K268" s="8">
        <f>42+7.6</f>
        <v>49.6</v>
      </c>
    </row>
    <row r="269">
      <c r="B269" s="7">
        <v>8.9039751379E10</v>
      </c>
      <c r="C269" s="12" t="s">
        <v>183</v>
      </c>
      <c r="D269" s="8">
        <f t="shared" si="1"/>
        <v>2</v>
      </c>
      <c r="E269" s="9"/>
      <c r="G269" s="8">
        <f t="shared" si="2"/>
        <v>24</v>
      </c>
      <c r="K269" s="8">
        <f>2</f>
        <v>2</v>
      </c>
    </row>
    <row r="270">
      <c r="B270" s="7">
        <v>8.926344677E10</v>
      </c>
      <c r="C270" s="12" t="s">
        <v>60</v>
      </c>
      <c r="D270" s="8">
        <f t="shared" si="1"/>
        <v>30</v>
      </c>
      <c r="E270" s="9"/>
      <c r="G270" s="8">
        <f t="shared" si="2"/>
        <v>80</v>
      </c>
      <c r="K270" s="8">
        <f>30</f>
        <v>30</v>
      </c>
    </row>
    <row r="271">
      <c r="B271" s="7">
        <v>8.9164804833E10</v>
      </c>
      <c r="C271" s="12" t="s">
        <v>47</v>
      </c>
      <c r="D271" s="8">
        <f t="shared" si="1"/>
        <v>14</v>
      </c>
      <c r="E271" s="9"/>
      <c r="G271" s="8">
        <f t="shared" si="2"/>
        <v>48</v>
      </c>
      <c r="K271" s="8">
        <f>4+10</f>
        <v>14</v>
      </c>
    </row>
    <row r="272">
      <c r="B272" s="7">
        <v>8.916369242E10</v>
      </c>
      <c r="C272" s="12" t="s">
        <v>18</v>
      </c>
      <c r="D272" s="8">
        <f t="shared" si="1"/>
        <v>2</v>
      </c>
      <c r="E272" s="9"/>
      <c r="G272" s="8">
        <f t="shared" si="2"/>
        <v>24</v>
      </c>
      <c r="K272" s="8">
        <f t="shared" ref="K272:K273" si="33">2</f>
        <v>2</v>
      </c>
    </row>
    <row r="273">
      <c r="B273" s="7">
        <v>8.9104607745E10</v>
      </c>
      <c r="C273" s="12" t="s">
        <v>73</v>
      </c>
      <c r="D273" s="8">
        <f t="shared" si="1"/>
        <v>2</v>
      </c>
      <c r="E273" s="9"/>
      <c r="G273" s="8">
        <f t="shared" si="2"/>
        <v>24</v>
      </c>
      <c r="K273" s="8">
        <f t="shared" si="33"/>
        <v>2</v>
      </c>
    </row>
    <row r="274">
      <c r="B274" s="7">
        <v>8.9037227471E10</v>
      </c>
      <c r="C274" s="12" t="s">
        <v>67</v>
      </c>
      <c r="D274" s="8">
        <f t="shared" si="1"/>
        <v>31.6</v>
      </c>
      <c r="E274" s="9"/>
      <c r="G274" s="8">
        <f t="shared" si="2"/>
        <v>83.2</v>
      </c>
      <c r="K274" s="8">
        <f>24+7.6</f>
        <v>31.6</v>
      </c>
    </row>
    <row r="275">
      <c r="B275" s="7">
        <v>8.9220485114E10</v>
      </c>
      <c r="C275" s="12" t="s">
        <v>23</v>
      </c>
      <c r="D275" s="8">
        <f t="shared" si="1"/>
        <v>5</v>
      </c>
      <c r="E275" s="9"/>
      <c r="G275" s="8">
        <f t="shared" si="2"/>
        <v>30</v>
      </c>
      <c r="K275" s="8">
        <f>5</f>
        <v>5</v>
      </c>
    </row>
    <row r="276">
      <c r="B276" s="7">
        <v>8.9254414523E10</v>
      </c>
      <c r="C276" s="12" t="s">
        <v>60</v>
      </c>
      <c r="D276" s="8">
        <f t="shared" si="1"/>
        <v>129.6</v>
      </c>
      <c r="E276" s="9"/>
      <c r="F276" s="8">
        <f>5+5</f>
        <v>10</v>
      </c>
      <c r="G276" s="8">
        <f t="shared" si="2"/>
        <v>289.2</v>
      </c>
      <c r="K276" s="8">
        <f>6+12+25.4+44.6+13.8+27.8</f>
        <v>129.6</v>
      </c>
    </row>
    <row r="277">
      <c r="B277" s="7">
        <v>8.9378400024E10</v>
      </c>
      <c r="C277" s="12" t="s">
        <v>26</v>
      </c>
      <c r="D277" s="8">
        <f t="shared" si="1"/>
        <v>2</v>
      </c>
      <c r="E277" s="9"/>
      <c r="G277" s="8">
        <f t="shared" si="2"/>
        <v>24</v>
      </c>
      <c r="K277" s="8">
        <f>2</f>
        <v>2</v>
      </c>
    </row>
    <row r="278">
      <c r="B278" s="7">
        <v>8.9104427358E10</v>
      </c>
      <c r="C278" s="12" t="s">
        <v>44</v>
      </c>
      <c r="D278" s="8">
        <f t="shared" si="1"/>
        <v>9.2</v>
      </c>
      <c r="E278" s="9"/>
      <c r="G278" s="8">
        <f t="shared" si="2"/>
        <v>38.4</v>
      </c>
      <c r="K278" s="8">
        <f>5+4.2</f>
        <v>9.2</v>
      </c>
    </row>
    <row r="279">
      <c r="B279" s="7">
        <v>8.9853412963E10</v>
      </c>
      <c r="C279" s="12" t="s">
        <v>75</v>
      </c>
      <c r="D279" s="8">
        <f t="shared" si="1"/>
        <v>12</v>
      </c>
      <c r="E279" s="9"/>
      <c r="G279" s="8">
        <f t="shared" si="2"/>
        <v>44</v>
      </c>
      <c r="K279" s="8">
        <f>12</f>
        <v>12</v>
      </c>
    </row>
    <row r="280">
      <c r="B280" s="7">
        <v>8.9270226172E10</v>
      </c>
      <c r="C280" s="12" t="s">
        <v>71</v>
      </c>
      <c r="D280" s="8">
        <f t="shared" si="1"/>
        <v>47.4</v>
      </c>
      <c r="E280" s="9"/>
      <c r="F280" s="8">
        <f>5</f>
        <v>5</v>
      </c>
      <c r="G280" s="8">
        <f t="shared" si="2"/>
        <v>119.8</v>
      </c>
      <c r="K280" s="8">
        <f>2+31.6+13.8</f>
        <v>47.4</v>
      </c>
    </row>
    <row r="281">
      <c r="B281" s="11">
        <v>8.9035738468E10</v>
      </c>
      <c r="C281" s="1" t="s">
        <v>9</v>
      </c>
      <c r="D281" s="8">
        <f t="shared" si="1"/>
        <v>24.9</v>
      </c>
      <c r="E281" s="9"/>
      <c r="F281" s="8">
        <f>5+5+5+5+5</f>
        <v>25</v>
      </c>
      <c r="G281" s="8">
        <f t="shared" si="2"/>
        <v>94.8</v>
      </c>
      <c r="K281" s="8">
        <f>1+4.8+0.6+4.2+3.2+5.5+5.6</f>
        <v>24.9</v>
      </c>
    </row>
    <row r="282">
      <c r="B282" s="7">
        <v>8.9150212036E10</v>
      </c>
      <c r="C282" s="12" t="s">
        <v>26</v>
      </c>
      <c r="D282" s="8">
        <f t="shared" si="1"/>
        <v>62.2</v>
      </c>
      <c r="E282" s="9"/>
      <c r="G282" s="8">
        <f t="shared" si="2"/>
        <v>144.4</v>
      </c>
      <c r="K282" s="8">
        <f>1+61.2</f>
        <v>62.2</v>
      </c>
    </row>
    <row r="283">
      <c r="B283" s="7">
        <v>8.9852516852E10</v>
      </c>
      <c r="C283" s="12" t="s">
        <v>128</v>
      </c>
      <c r="D283" s="8">
        <f t="shared" si="1"/>
        <v>5</v>
      </c>
      <c r="E283" s="9"/>
      <c r="G283" s="8">
        <f t="shared" si="2"/>
        <v>30</v>
      </c>
      <c r="K283" s="8">
        <f>1+4</f>
        <v>5</v>
      </c>
    </row>
    <row r="284">
      <c r="B284" s="7">
        <v>8.9031968705E10</v>
      </c>
      <c r="C284" s="12" t="s">
        <v>18</v>
      </c>
      <c r="D284" s="8">
        <f t="shared" si="1"/>
        <v>10.1</v>
      </c>
      <c r="E284" s="9"/>
      <c r="F284" s="8">
        <f>5</f>
        <v>5</v>
      </c>
      <c r="G284" s="8">
        <f t="shared" si="2"/>
        <v>45.2</v>
      </c>
      <c r="K284" s="8">
        <f>1.5+8.6</f>
        <v>10.1</v>
      </c>
    </row>
    <row r="285">
      <c r="B285" s="7">
        <v>8.9262457173E10</v>
      </c>
      <c r="C285" s="12" t="s">
        <v>184</v>
      </c>
      <c r="D285" s="8">
        <f t="shared" si="1"/>
        <v>3.4</v>
      </c>
      <c r="E285" s="9"/>
      <c r="F285" s="8">
        <f>5+5</f>
        <v>10</v>
      </c>
      <c r="G285" s="8">
        <f t="shared" si="2"/>
        <v>36.8</v>
      </c>
      <c r="K285" s="8">
        <f>1+2.4</f>
        <v>3.4</v>
      </c>
    </row>
    <row r="286">
      <c r="B286" s="7">
        <v>8.903614146E10</v>
      </c>
      <c r="C286" s="12" t="s">
        <v>10</v>
      </c>
      <c r="D286" s="8">
        <f t="shared" si="1"/>
        <v>27.2</v>
      </c>
      <c r="E286" s="9"/>
      <c r="F286" s="8">
        <f>5+5+5+5+5+5</f>
        <v>30</v>
      </c>
      <c r="G286" s="8">
        <f t="shared" si="2"/>
        <v>104.4</v>
      </c>
      <c r="K286" s="8">
        <f>1+3.6+7.4+6.6+3.2+2.6+1+1.8</f>
        <v>27.2</v>
      </c>
    </row>
    <row r="287">
      <c r="B287" s="7">
        <v>8.9851370052E10</v>
      </c>
      <c r="C287" s="12" t="s">
        <v>185</v>
      </c>
      <c r="D287" s="8">
        <f t="shared" si="1"/>
        <v>6.4</v>
      </c>
      <c r="E287" s="9"/>
      <c r="F287" s="8">
        <f t="shared" ref="F287:F288" si="34">5</f>
        <v>5</v>
      </c>
      <c r="G287" s="8">
        <f t="shared" si="2"/>
        <v>37.8</v>
      </c>
      <c r="K287" s="8">
        <f>1.4+3.4+1.6</f>
        <v>6.4</v>
      </c>
    </row>
    <row r="288">
      <c r="B288" s="7">
        <v>8.9263231657E10</v>
      </c>
      <c r="C288" s="12" t="s">
        <v>186</v>
      </c>
      <c r="D288" s="8">
        <f t="shared" si="1"/>
        <v>2</v>
      </c>
      <c r="E288" s="9"/>
      <c r="F288" s="8">
        <f t="shared" si="34"/>
        <v>5</v>
      </c>
      <c r="G288" s="8">
        <f t="shared" si="2"/>
        <v>29</v>
      </c>
      <c r="K288" s="8">
        <f>2</f>
        <v>2</v>
      </c>
    </row>
    <row r="289">
      <c r="B289" s="7">
        <v>8.9262114785E10</v>
      </c>
      <c r="C289" s="12" t="s">
        <v>43</v>
      </c>
      <c r="D289" s="8">
        <f t="shared" si="1"/>
        <v>69</v>
      </c>
      <c r="E289" s="9"/>
      <c r="F289" s="8">
        <f t="shared" ref="F289:F290" si="35">5+5</f>
        <v>10</v>
      </c>
      <c r="G289" s="8">
        <f t="shared" si="2"/>
        <v>168</v>
      </c>
      <c r="K289" s="8">
        <f>35+34</f>
        <v>69</v>
      </c>
    </row>
    <row r="290">
      <c r="B290" s="7">
        <v>8.9036879118E10</v>
      </c>
      <c r="C290" s="12" t="s">
        <v>21</v>
      </c>
      <c r="D290" s="8">
        <f t="shared" si="1"/>
        <v>32.8</v>
      </c>
      <c r="E290" s="9"/>
      <c r="F290" s="8">
        <f t="shared" si="35"/>
        <v>10</v>
      </c>
      <c r="G290" s="8">
        <f t="shared" si="2"/>
        <v>95.6</v>
      </c>
      <c r="K290" s="8">
        <f>13+11.6+8.2</f>
        <v>32.8</v>
      </c>
    </row>
    <row r="291">
      <c r="B291" s="7">
        <v>8.9163679365E10</v>
      </c>
      <c r="C291" s="12" t="s">
        <v>59</v>
      </c>
      <c r="D291" s="8">
        <f t="shared" si="1"/>
        <v>5</v>
      </c>
      <c r="E291" s="9"/>
      <c r="F291" s="8">
        <f>5</f>
        <v>5</v>
      </c>
      <c r="G291" s="8">
        <f t="shared" si="2"/>
        <v>35</v>
      </c>
      <c r="K291" s="8">
        <f>5</f>
        <v>5</v>
      </c>
    </row>
    <row r="292">
      <c r="B292" s="11">
        <v>8.9672067197E10</v>
      </c>
      <c r="C292" s="1" t="s">
        <v>47</v>
      </c>
      <c r="D292" s="8">
        <f t="shared" si="1"/>
        <v>26.4</v>
      </c>
      <c r="E292" s="9"/>
      <c r="F292" s="8">
        <f>5+5+5+5+5</f>
        <v>25</v>
      </c>
      <c r="G292" s="8">
        <f t="shared" si="2"/>
        <v>97.8</v>
      </c>
      <c r="K292" s="8">
        <f>15+2+6+1+2.4</f>
        <v>26.4</v>
      </c>
    </row>
    <row r="293">
      <c r="B293" s="11">
        <v>8.9629283316E10</v>
      </c>
      <c r="C293" s="1" t="s">
        <v>42</v>
      </c>
      <c r="D293" s="8">
        <f t="shared" si="1"/>
        <v>9.6</v>
      </c>
      <c r="E293" s="9"/>
      <c r="F293" s="8">
        <f t="shared" ref="F293:F294" si="36">5+5</f>
        <v>10</v>
      </c>
      <c r="G293" s="8">
        <f t="shared" si="2"/>
        <v>49.2</v>
      </c>
      <c r="K293" s="8">
        <f>3+6.6</f>
        <v>9.6</v>
      </c>
    </row>
    <row r="294">
      <c r="B294" s="5">
        <v>8.9269144671E10</v>
      </c>
      <c r="C294" s="12" t="s">
        <v>183</v>
      </c>
      <c r="D294" s="8">
        <f t="shared" si="1"/>
        <v>2.5</v>
      </c>
      <c r="E294" s="9"/>
      <c r="F294" s="8">
        <f t="shared" si="36"/>
        <v>10</v>
      </c>
      <c r="G294" s="8">
        <f t="shared" si="2"/>
        <v>35</v>
      </c>
      <c r="K294" s="8">
        <f>1+1.5</f>
        <v>2.5</v>
      </c>
    </row>
    <row r="295">
      <c r="B295" s="7">
        <v>8.9154829836E10</v>
      </c>
      <c r="C295" s="12" t="s">
        <v>87</v>
      </c>
      <c r="D295" s="8">
        <f t="shared" si="1"/>
        <v>5</v>
      </c>
      <c r="E295" s="9"/>
      <c r="F295" s="8">
        <f t="shared" ref="F295:F296" si="37">5</f>
        <v>5</v>
      </c>
      <c r="G295" s="8">
        <f t="shared" si="2"/>
        <v>35</v>
      </c>
      <c r="K295" s="8">
        <f>5</f>
        <v>5</v>
      </c>
    </row>
    <row r="296">
      <c r="B296" s="7">
        <v>8.9169638599E10</v>
      </c>
      <c r="C296" s="12" t="s">
        <v>187</v>
      </c>
      <c r="D296" s="8">
        <f t="shared" si="1"/>
        <v>13.6</v>
      </c>
      <c r="E296" s="9"/>
      <c r="F296" s="8">
        <f t="shared" si="37"/>
        <v>5</v>
      </c>
      <c r="G296" s="8">
        <f t="shared" si="2"/>
        <v>52.2</v>
      </c>
      <c r="K296" s="8">
        <f>7+6.6</f>
        <v>13.6</v>
      </c>
    </row>
    <row r="297">
      <c r="B297" s="7">
        <v>8.9851377575E10</v>
      </c>
      <c r="C297" s="12" t="s">
        <v>188</v>
      </c>
      <c r="D297" s="8">
        <f t="shared" si="1"/>
        <v>24.8</v>
      </c>
      <c r="E297" s="9"/>
      <c r="F297" s="8">
        <f>5+5</f>
        <v>10</v>
      </c>
      <c r="G297" s="8">
        <f t="shared" si="2"/>
        <v>79.6</v>
      </c>
      <c r="K297" s="8">
        <f>10+14.8</f>
        <v>24.8</v>
      </c>
    </row>
    <row r="298">
      <c r="B298" s="7">
        <v>8.9652799525E10</v>
      </c>
      <c r="C298" s="12" t="s">
        <v>43</v>
      </c>
      <c r="D298" s="8">
        <f t="shared" si="1"/>
        <v>2</v>
      </c>
      <c r="E298" s="9"/>
      <c r="G298" s="8">
        <f t="shared" si="2"/>
        <v>24</v>
      </c>
      <c r="K298" s="8">
        <f>2</f>
        <v>2</v>
      </c>
    </row>
    <row r="299">
      <c r="B299" s="7">
        <v>8.9067939466E10</v>
      </c>
      <c r="C299" s="12" t="s">
        <v>189</v>
      </c>
      <c r="D299" s="8">
        <f t="shared" si="1"/>
        <v>63.8</v>
      </c>
      <c r="E299" s="9"/>
      <c r="F299" s="8">
        <f t="shared" ref="F299:F300" si="38">5</f>
        <v>5</v>
      </c>
      <c r="G299" s="8">
        <f t="shared" si="2"/>
        <v>152.6</v>
      </c>
      <c r="K299" s="8">
        <f>54+2+7.8</f>
        <v>63.8</v>
      </c>
    </row>
    <row r="300">
      <c r="B300" s="7">
        <v>8.9151500055E10</v>
      </c>
      <c r="C300" s="12" t="s">
        <v>44</v>
      </c>
      <c r="D300" s="8">
        <f t="shared" si="1"/>
        <v>32.2</v>
      </c>
      <c r="E300" s="9"/>
      <c r="F300" s="8">
        <f t="shared" si="38"/>
        <v>5</v>
      </c>
      <c r="G300" s="8">
        <f t="shared" si="2"/>
        <v>89.4</v>
      </c>
      <c r="K300" s="8">
        <f>20+12.2</f>
        <v>32.2</v>
      </c>
    </row>
    <row r="301">
      <c r="B301" s="7">
        <v>8.9162300589E10</v>
      </c>
      <c r="C301" s="12" t="s">
        <v>190</v>
      </c>
      <c r="D301" s="8">
        <f t="shared" si="1"/>
        <v>1</v>
      </c>
      <c r="E301" s="9"/>
      <c r="G301" s="8">
        <f t="shared" si="2"/>
        <v>22</v>
      </c>
      <c r="K301" s="8">
        <f>1</f>
        <v>1</v>
      </c>
    </row>
    <row r="302">
      <c r="B302" s="7">
        <v>8.9265606182E10</v>
      </c>
      <c r="C302" s="12" t="s">
        <v>110</v>
      </c>
      <c r="D302" s="8">
        <f t="shared" si="1"/>
        <v>8</v>
      </c>
      <c r="E302" s="9"/>
      <c r="G302" s="8">
        <f t="shared" si="2"/>
        <v>36</v>
      </c>
      <c r="K302" s="8">
        <f>8</f>
        <v>8</v>
      </c>
    </row>
    <row r="303">
      <c r="B303" s="7">
        <v>8.9262472048E10</v>
      </c>
      <c r="C303" s="14" t="s">
        <v>191</v>
      </c>
      <c r="D303" s="8">
        <f t="shared" si="1"/>
        <v>5</v>
      </c>
      <c r="E303" s="9"/>
      <c r="G303" s="8">
        <f t="shared" si="2"/>
        <v>30</v>
      </c>
      <c r="K303" s="8">
        <f>5</f>
        <v>5</v>
      </c>
    </row>
    <row r="304">
      <c r="B304" s="7">
        <v>8.9252028302E10</v>
      </c>
      <c r="C304" s="12" t="s">
        <v>43</v>
      </c>
      <c r="D304" s="8">
        <f t="shared" si="1"/>
        <v>17.5</v>
      </c>
      <c r="E304" s="9"/>
      <c r="G304" s="8">
        <f t="shared" si="2"/>
        <v>55</v>
      </c>
      <c r="K304" s="8">
        <f>10.5+3+4</f>
        <v>17.5</v>
      </c>
    </row>
    <row r="305">
      <c r="B305" s="7">
        <v>8.9262236399E10</v>
      </c>
      <c r="C305" s="12" t="s">
        <v>192</v>
      </c>
      <c r="D305" s="8">
        <f t="shared" si="1"/>
        <v>15</v>
      </c>
      <c r="E305" s="9"/>
      <c r="G305" s="8">
        <f t="shared" si="2"/>
        <v>50</v>
      </c>
      <c r="K305" s="8">
        <f>15</f>
        <v>15</v>
      </c>
    </row>
    <row r="306">
      <c r="B306" s="7">
        <v>8.9261330615E10</v>
      </c>
      <c r="C306" s="14" t="s">
        <v>193</v>
      </c>
      <c r="D306" s="8">
        <f t="shared" si="1"/>
        <v>71.8</v>
      </c>
      <c r="E306" s="9"/>
      <c r="G306" s="8">
        <f t="shared" si="2"/>
        <v>163.6</v>
      </c>
      <c r="K306" s="8">
        <f>10+16.8+32.8+12.2</f>
        <v>71.8</v>
      </c>
    </row>
    <row r="307">
      <c r="B307" s="7">
        <v>8.9166238679E10</v>
      </c>
      <c r="C307" s="12" t="s">
        <v>194</v>
      </c>
      <c r="D307" s="8">
        <f t="shared" si="1"/>
        <v>13</v>
      </c>
      <c r="E307" s="9"/>
      <c r="F307" s="8">
        <f>5</f>
        <v>5</v>
      </c>
      <c r="G307" s="8">
        <f t="shared" si="2"/>
        <v>51</v>
      </c>
      <c r="K307" s="8">
        <f>12+1</f>
        <v>13</v>
      </c>
    </row>
    <row r="308">
      <c r="B308" s="7">
        <v>8.9162158205E10</v>
      </c>
      <c r="C308" s="12" t="s">
        <v>195</v>
      </c>
      <c r="D308" s="8">
        <f t="shared" si="1"/>
        <v>10</v>
      </c>
      <c r="E308" s="9"/>
      <c r="G308" s="8">
        <f t="shared" si="2"/>
        <v>40</v>
      </c>
      <c r="K308" s="1">
        <v>10.0</v>
      </c>
    </row>
    <row r="309">
      <c r="B309" s="7">
        <v>8.925616777E10</v>
      </c>
      <c r="C309" s="12" t="s">
        <v>58</v>
      </c>
      <c r="D309" s="8">
        <f t="shared" si="1"/>
        <v>27.8</v>
      </c>
      <c r="E309" s="9"/>
      <c r="G309" s="8">
        <f t="shared" si="2"/>
        <v>75.6</v>
      </c>
      <c r="K309" s="8">
        <f>8+19.8</f>
        <v>27.8</v>
      </c>
    </row>
    <row r="310">
      <c r="B310" s="7">
        <v>8.9032863781E10</v>
      </c>
      <c r="C310" s="12" t="s">
        <v>70</v>
      </c>
      <c r="D310" s="8">
        <f t="shared" si="1"/>
        <v>21</v>
      </c>
      <c r="E310" s="9"/>
      <c r="G310" s="8">
        <f t="shared" si="2"/>
        <v>62</v>
      </c>
      <c r="K310" s="8">
        <f>1+11.2+8.8</f>
        <v>21</v>
      </c>
    </row>
    <row r="311">
      <c r="B311" s="7">
        <v>8.9163974139E10</v>
      </c>
      <c r="C311" s="12" t="s">
        <v>44</v>
      </c>
      <c r="D311" s="8">
        <f t="shared" si="1"/>
        <v>35.7</v>
      </c>
      <c r="E311" s="9"/>
      <c r="F311" s="8">
        <f t="shared" ref="F311:F317" si="39">5</f>
        <v>5</v>
      </c>
      <c r="G311" s="8">
        <f t="shared" si="2"/>
        <v>96.4</v>
      </c>
      <c r="K311" s="8">
        <f>10+13.5+12.2</f>
        <v>35.7</v>
      </c>
    </row>
    <row r="312">
      <c r="B312" s="7">
        <v>8.9897242767E10</v>
      </c>
      <c r="C312" s="12" t="s">
        <v>22</v>
      </c>
      <c r="D312" s="8">
        <f t="shared" si="1"/>
        <v>1</v>
      </c>
      <c r="E312" s="9"/>
      <c r="F312" s="8">
        <f t="shared" si="39"/>
        <v>5</v>
      </c>
      <c r="G312" s="8">
        <f t="shared" si="2"/>
        <v>27</v>
      </c>
      <c r="K312" s="8">
        <f>1</f>
        <v>1</v>
      </c>
    </row>
    <row r="313">
      <c r="B313" s="7">
        <v>5382.0</v>
      </c>
      <c r="C313" s="12" t="s">
        <v>78</v>
      </c>
      <c r="D313" s="8">
        <f t="shared" si="1"/>
        <v>7.4</v>
      </c>
      <c r="E313" s="9"/>
      <c r="F313" s="8">
        <f t="shared" si="39"/>
        <v>5</v>
      </c>
      <c r="G313" s="8">
        <f t="shared" si="2"/>
        <v>39.8</v>
      </c>
      <c r="K313" s="8">
        <f>7.4</f>
        <v>7.4</v>
      </c>
    </row>
    <row r="314">
      <c r="B314" s="7">
        <v>8.9256036459E10</v>
      </c>
      <c r="C314" s="14" t="s">
        <v>196</v>
      </c>
      <c r="D314" s="8">
        <f t="shared" si="1"/>
        <v>1</v>
      </c>
      <c r="E314" s="9"/>
      <c r="F314" s="8">
        <f t="shared" si="39"/>
        <v>5</v>
      </c>
      <c r="G314" s="8">
        <f t="shared" si="2"/>
        <v>27</v>
      </c>
      <c r="K314" s="8">
        <f t="shared" ref="K314:K315" si="40">1</f>
        <v>1</v>
      </c>
    </row>
    <row r="315">
      <c r="B315" s="7">
        <v>8.9296629662E10</v>
      </c>
      <c r="C315" s="12" t="s">
        <v>78</v>
      </c>
      <c r="D315" s="8">
        <f t="shared" si="1"/>
        <v>1</v>
      </c>
      <c r="E315" s="9"/>
      <c r="F315" s="8">
        <f t="shared" si="39"/>
        <v>5</v>
      </c>
      <c r="G315" s="8">
        <f t="shared" si="2"/>
        <v>27</v>
      </c>
      <c r="K315" s="8">
        <f t="shared" si="40"/>
        <v>1</v>
      </c>
    </row>
    <row r="316">
      <c r="B316" s="7">
        <v>8.9999216787E10</v>
      </c>
      <c r="C316" s="12" t="s">
        <v>21</v>
      </c>
      <c r="D316" s="8">
        <f t="shared" si="1"/>
        <v>40</v>
      </c>
      <c r="E316" s="9"/>
      <c r="F316" s="8">
        <f t="shared" si="39"/>
        <v>5</v>
      </c>
      <c r="G316" s="8">
        <f t="shared" si="2"/>
        <v>105</v>
      </c>
      <c r="K316" s="8">
        <f>35+3.8+1.2</f>
        <v>40</v>
      </c>
    </row>
    <row r="317">
      <c r="B317" s="7">
        <v>8.9154871642E10</v>
      </c>
      <c r="C317" s="12" t="s">
        <v>82</v>
      </c>
      <c r="D317" s="8">
        <f t="shared" si="1"/>
        <v>41</v>
      </c>
      <c r="E317" s="9"/>
      <c r="F317" s="8">
        <f t="shared" si="39"/>
        <v>5</v>
      </c>
      <c r="G317" s="8">
        <f t="shared" si="2"/>
        <v>107</v>
      </c>
      <c r="K317" s="8">
        <f>41</f>
        <v>41</v>
      </c>
    </row>
    <row r="318">
      <c r="B318" s="7">
        <v>8.9255066655E10</v>
      </c>
      <c r="C318" s="12" t="s">
        <v>53</v>
      </c>
      <c r="D318" s="8">
        <f t="shared" si="1"/>
        <v>51</v>
      </c>
      <c r="E318" s="9"/>
      <c r="F318" s="8">
        <f>5+5</f>
        <v>10</v>
      </c>
      <c r="G318" s="8">
        <f t="shared" si="2"/>
        <v>132</v>
      </c>
      <c r="K318" s="8">
        <f>10+7.2+16.2+17.6</f>
        <v>51</v>
      </c>
    </row>
    <row r="319">
      <c r="B319" s="7">
        <v>8.9261530049E10</v>
      </c>
      <c r="C319" s="14" t="s">
        <v>197</v>
      </c>
      <c r="D319" s="8">
        <f t="shared" si="1"/>
        <v>1</v>
      </c>
      <c r="E319" s="9"/>
      <c r="F319" s="8">
        <f>5</f>
        <v>5</v>
      </c>
      <c r="G319" s="8">
        <f t="shared" si="2"/>
        <v>27</v>
      </c>
      <c r="K319" s="8">
        <f>1</f>
        <v>1</v>
      </c>
    </row>
    <row r="320">
      <c r="B320" s="7">
        <v>8.9859161335E10</v>
      </c>
      <c r="C320" s="12" t="s">
        <v>198</v>
      </c>
      <c r="D320" s="8">
        <f t="shared" si="1"/>
        <v>4</v>
      </c>
      <c r="E320" s="9"/>
      <c r="F320" s="8">
        <f>5+5+5</f>
        <v>15</v>
      </c>
      <c r="G320" s="8">
        <f t="shared" si="2"/>
        <v>43</v>
      </c>
      <c r="K320" s="8">
        <f>1+1.2+1.8</f>
        <v>4</v>
      </c>
    </row>
    <row r="321">
      <c r="B321" s="7">
        <v>8.9161868961E10</v>
      </c>
      <c r="C321" s="12" t="s">
        <v>199</v>
      </c>
      <c r="D321" s="8">
        <f t="shared" si="1"/>
        <v>33</v>
      </c>
      <c r="E321" s="9"/>
      <c r="F321" s="8">
        <f>5+5+5+5+5+5+5</f>
        <v>35</v>
      </c>
      <c r="G321" s="8">
        <f t="shared" si="2"/>
        <v>121</v>
      </c>
      <c r="K321" s="8">
        <f>2+2.8+4.8+5+3.6+2.2+3.2+3.8+4.6+1</f>
        <v>33</v>
      </c>
    </row>
    <row r="322">
      <c r="B322" s="7">
        <v>8.9032254002E10</v>
      </c>
      <c r="C322" s="12" t="s">
        <v>20</v>
      </c>
      <c r="D322" s="8">
        <f t="shared" si="1"/>
        <v>28</v>
      </c>
      <c r="E322" s="9"/>
      <c r="F322" s="8">
        <f t="shared" ref="F322:F323" si="41">5+5</f>
        <v>10</v>
      </c>
      <c r="G322" s="8">
        <f t="shared" si="2"/>
        <v>86</v>
      </c>
      <c r="J322" s="1" t="s">
        <v>200</v>
      </c>
      <c r="K322" s="8">
        <f>18.6+9.4</f>
        <v>28</v>
      </c>
    </row>
    <row r="323">
      <c r="B323" s="7">
        <v>8.9104131525E10</v>
      </c>
      <c r="C323" s="12" t="s">
        <v>57</v>
      </c>
      <c r="D323" s="8">
        <f t="shared" si="1"/>
        <v>8</v>
      </c>
      <c r="E323" s="9"/>
      <c r="F323" s="8">
        <f t="shared" si="41"/>
        <v>10</v>
      </c>
      <c r="G323" s="8">
        <f t="shared" si="2"/>
        <v>46</v>
      </c>
      <c r="K323" s="8">
        <f>2.4+3+2.6</f>
        <v>8</v>
      </c>
    </row>
    <row r="324">
      <c r="B324" s="7">
        <v>8.9262699728E10</v>
      </c>
      <c r="C324" s="12" t="s">
        <v>33</v>
      </c>
      <c r="D324" s="8">
        <f t="shared" si="1"/>
        <v>32</v>
      </c>
      <c r="E324" s="9"/>
      <c r="F324" s="8">
        <f>5</f>
        <v>5</v>
      </c>
      <c r="G324" s="8">
        <f t="shared" si="2"/>
        <v>89</v>
      </c>
      <c r="K324" s="8">
        <f>32</f>
        <v>32</v>
      </c>
    </row>
    <row r="325">
      <c r="B325" s="7">
        <v>8.916559565E10</v>
      </c>
      <c r="C325" s="12" t="s">
        <v>78</v>
      </c>
      <c r="D325" s="8">
        <f t="shared" si="1"/>
        <v>13</v>
      </c>
      <c r="E325" s="9"/>
      <c r="F325" s="8">
        <f t="shared" ref="F325:F326" si="42">5+5</f>
        <v>10</v>
      </c>
      <c r="G325" s="8">
        <f t="shared" si="2"/>
        <v>56</v>
      </c>
      <c r="K325" s="8">
        <f>2+11</f>
        <v>13</v>
      </c>
    </row>
    <row r="326">
      <c r="B326" s="7">
        <v>8.9163781257E10</v>
      </c>
      <c r="C326" s="12" t="s">
        <v>30</v>
      </c>
      <c r="D326" s="8">
        <f t="shared" si="1"/>
        <v>15.6</v>
      </c>
      <c r="E326" s="9"/>
      <c r="F326" s="8">
        <f t="shared" si="42"/>
        <v>10</v>
      </c>
      <c r="G326" s="8">
        <f t="shared" si="2"/>
        <v>61.2</v>
      </c>
      <c r="K326" s="8">
        <f>5.8+9.8</f>
        <v>15.6</v>
      </c>
    </row>
    <row r="327">
      <c r="B327" s="7">
        <v>8.9265332287E10</v>
      </c>
      <c r="C327" s="12" t="s">
        <v>201</v>
      </c>
      <c r="D327" s="8">
        <f t="shared" si="1"/>
        <v>8.5</v>
      </c>
      <c r="E327" s="9"/>
      <c r="F327" s="8">
        <f t="shared" ref="F327:F328" si="43">5</f>
        <v>5</v>
      </c>
      <c r="G327" s="8">
        <f t="shared" si="2"/>
        <v>42</v>
      </c>
      <c r="K327" s="8">
        <f>8.5</f>
        <v>8.5</v>
      </c>
    </row>
    <row r="328">
      <c r="B328" s="7">
        <v>8.9165614489E10</v>
      </c>
      <c r="C328" s="12" t="s">
        <v>78</v>
      </c>
      <c r="D328" s="8">
        <f t="shared" si="1"/>
        <v>2.4</v>
      </c>
      <c r="E328" s="9"/>
      <c r="F328" s="8">
        <f t="shared" si="43"/>
        <v>5</v>
      </c>
      <c r="G328" s="8">
        <f t="shared" si="2"/>
        <v>29.8</v>
      </c>
      <c r="K328" s="8">
        <f>1.2+1.2</f>
        <v>2.4</v>
      </c>
    </row>
    <row r="329">
      <c r="B329" s="7">
        <v>8.916635522E10</v>
      </c>
      <c r="C329" s="12" t="s">
        <v>52</v>
      </c>
      <c r="D329" s="8">
        <f t="shared" si="1"/>
        <v>13.6</v>
      </c>
      <c r="E329" s="9"/>
      <c r="F329" s="8">
        <f>5+5</f>
        <v>10</v>
      </c>
      <c r="G329" s="8">
        <f t="shared" si="2"/>
        <v>57.2</v>
      </c>
      <c r="K329" s="8">
        <f>12.6+1</f>
        <v>13.6</v>
      </c>
    </row>
    <row r="330">
      <c r="B330" s="7">
        <v>8.9099167E10</v>
      </c>
      <c r="C330" s="12" t="s">
        <v>10</v>
      </c>
      <c r="D330" s="8">
        <f t="shared" si="1"/>
        <v>1</v>
      </c>
      <c r="E330" s="9"/>
      <c r="F330" s="8">
        <f t="shared" ref="F330:F335" si="44">5</f>
        <v>5</v>
      </c>
      <c r="G330" s="8">
        <f t="shared" si="2"/>
        <v>27</v>
      </c>
      <c r="K330" s="8">
        <f>1</f>
        <v>1</v>
      </c>
    </row>
    <row r="331">
      <c r="B331" s="7">
        <v>8.9165478405E10</v>
      </c>
      <c r="C331" s="12" t="s">
        <v>43</v>
      </c>
      <c r="D331" s="8">
        <f t="shared" si="1"/>
        <v>7.8</v>
      </c>
      <c r="E331" s="9"/>
      <c r="F331" s="8">
        <f t="shared" si="44"/>
        <v>5</v>
      </c>
      <c r="G331" s="8">
        <f t="shared" si="2"/>
        <v>40.6</v>
      </c>
      <c r="K331" s="8">
        <f>7.8</f>
        <v>7.8</v>
      </c>
    </row>
    <row r="332">
      <c r="B332" s="7">
        <v>8.926204318E10</v>
      </c>
      <c r="C332" s="12" t="s">
        <v>23</v>
      </c>
      <c r="D332" s="8">
        <f t="shared" si="1"/>
        <v>6.2</v>
      </c>
      <c r="E332" s="9"/>
      <c r="F332" s="8">
        <f t="shared" si="44"/>
        <v>5</v>
      </c>
      <c r="G332" s="8">
        <f t="shared" si="2"/>
        <v>37.4</v>
      </c>
      <c r="K332" s="8">
        <f>6.2</f>
        <v>6.2</v>
      </c>
    </row>
    <row r="333">
      <c r="B333" s="7">
        <v>8.9164666014E10</v>
      </c>
      <c r="C333" s="12" t="s">
        <v>148</v>
      </c>
      <c r="D333" s="8">
        <f t="shared" si="1"/>
        <v>32.8</v>
      </c>
      <c r="E333" s="9"/>
      <c r="F333" s="8">
        <f t="shared" si="44"/>
        <v>5</v>
      </c>
      <c r="G333" s="8">
        <f t="shared" si="2"/>
        <v>90.6</v>
      </c>
      <c r="K333" s="8">
        <f>11.6+21.2</f>
        <v>32.8</v>
      </c>
    </row>
    <row r="334">
      <c r="B334" s="7">
        <v>8.9104501155E10</v>
      </c>
      <c r="C334" s="12" t="s">
        <v>81</v>
      </c>
      <c r="D334" s="8">
        <f t="shared" si="1"/>
        <v>8.4</v>
      </c>
      <c r="E334" s="9"/>
      <c r="F334" s="8">
        <f t="shared" si="44"/>
        <v>5</v>
      </c>
      <c r="G334" s="8">
        <f t="shared" si="2"/>
        <v>41.8</v>
      </c>
      <c r="J334" s="1" t="s">
        <v>202</v>
      </c>
      <c r="K334" s="8">
        <f>8.4</f>
        <v>8.4</v>
      </c>
    </row>
    <row r="335">
      <c r="B335" s="7">
        <v>8.9160398027E10</v>
      </c>
      <c r="C335" s="12" t="s">
        <v>52</v>
      </c>
      <c r="D335" s="8">
        <f t="shared" si="1"/>
        <v>1</v>
      </c>
      <c r="E335" s="9"/>
      <c r="F335" s="8">
        <f t="shared" si="44"/>
        <v>5</v>
      </c>
      <c r="G335" s="8">
        <f t="shared" si="2"/>
        <v>27</v>
      </c>
      <c r="K335" s="8">
        <f>1</f>
        <v>1</v>
      </c>
    </row>
    <row r="336">
      <c r="B336" s="7">
        <v>8.9151903595E10</v>
      </c>
      <c r="C336" s="12" t="s">
        <v>62</v>
      </c>
      <c r="D336" s="8">
        <f t="shared" si="1"/>
        <v>72.2</v>
      </c>
      <c r="E336" s="9"/>
      <c r="F336" s="8">
        <f>5+5</f>
        <v>10</v>
      </c>
      <c r="G336" s="8">
        <f t="shared" si="2"/>
        <v>174.4</v>
      </c>
      <c r="K336" s="8">
        <f>40+18+14.2</f>
        <v>72.2</v>
      </c>
    </row>
    <row r="337">
      <c r="B337" s="7">
        <v>8.9167589027E10</v>
      </c>
      <c r="C337" s="12" t="s">
        <v>203</v>
      </c>
      <c r="D337" s="8">
        <f t="shared" si="1"/>
        <v>0.4</v>
      </c>
      <c r="E337" s="9"/>
      <c r="F337" s="8">
        <f t="shared" ref="F337:F338" si="45">5</f>
        <v>5</v>
      </c>
      <c r="G337" s="8">
        <f t="shared" si="2"/>
        <v>25.8</v>
      </c>
      <c r="K337" s="8">
        <f>0.4</f>
        <v>0.4</v>
      </c>
    </row>
    <row r="338">
      <c r="B338" s="11">
        <v>8.9265317117E10</v>
      </c>
      <c r="C338" s="1" t="s">
        <v>43</v>
      </c>
      <c r="D338" s="8">
        <f t="shared" si="1"/>
        <v>8</v>
      </c>
      <c r="E338" s="9"/>
      <c r="F338" s="8">
        <f t="shared" si="45"/>
        <v>5</v>
      </c>
      <c r="G338" s="8">
        <f t="shared" si="2"/>
        <v>41</v>
      </c>
      <c r="K338" s="8">
        <f>2+6</f>
        <v>8</v>
      </c>
    </row>
    <row r="339">
      <c r="B339" s="7">
        <v>8.9267079517E10</v>
      </c>
      <c r="C339" s="12" t="s">
        <v>10</v>
      </c>
      <c r="D339" s="8">
        <f t="shared" si="1"/>
        <v>9.6</v>
      </c>
      <c r="E339" s="9"/>
      <c r="F339" s="8">
        <f>5+5</f>
        <v>10</v>
      </c>
      <c r="G339" s="8">
        <f t="shared" si="2"/>
        <v>49.2</v>
      </c>
      <c r="K339" s="8">
        <f>8.4+1.2</f>
        <v>9.6</v>
      </c>
    </row>
    <row r="340">
      <c r="B340" s="7">
        <v>8.9253420562E10</v>
      </c>
      <c r="C340" s="12" t="s">
        <v>204</v>
      </c>
      <c r="D340" s="8">
        <f t="shared" si="1"/>
        <v>13.1</v>
      </c>
      <c r="E340" s="9"/>
      <c r="G340" s="8">
        <f t="shared" si="2"/>
        <v>46.2</v>
      </c>
      <c r="K340" s="8">
        <f>10.5+2.6</f>
        <v>13.1</v>
      </c>
    </row>
    <row r="341">
      <c r="B341" s="7">
        <v>8.9032667042E10</v>
      </c>
      <c r="C341" s="12" t="s">
        <v>10</v>
      </c>
      <c r="D341" s="8">
        <f t="shared" si="1"/>
        <v>19.4</v>
      </c>
      <c r="E341" s="9"/>
      <c r="G341" s="8">
        <f t="shared" si="2"/>
        <v>58.8</v>
      </c>
      <c r="K341" s="8">
        <f>7+12.4</f>
        <v>19.4</v>
      </c>
    </row>
    <row r="342">
      <c r="B342" s="7">
        <v>8.9851530454E10</v>
      </c>
      <c r="C342" s="12" t="s">
        <v>21</v>
      </c>
      <c r="D342" s="8">
        <f t="shared" si="1"/>
        <v>13.8</v>
      </c>
      <c r="E342" s="9"/>
      <c r="G342" s="8">
        <f t="shared" si="2"/>
        <v>47.6</v>
      </c>
      <c r="K342" s="8">
        <f>13.8</f>
        <v>13.8</v>
      </c>
    </row>
    <row r="343">
      <c r="B343" s="7">
        <v>8.9175057152E10</v>
      </c>
      <c r="C343" s="12" t="s">
        <v>43</v>
      </c>
      <c r="D343" s="8">
        <f t="shared" si="1"/>
        <v>21.4</v>
      </c>
      <c r="E343" s="9"/>
      <c r="G343" s="8">
        <f t="shared" si="2"/>
        <v>62.8</v>
      </c>
      <c r="K343" s="8">
        <f>21.4</f>
        <v>21.4</v>
      </c>
    </row>
    <row r="344">
      <c r="B344" s="7">
        <v>8.9671525074E10</v>
      </c>
      <c r="C344" s="12" t="s">
        <v>18</v>
      </c>
      <c r="D344" s="8">
        <f t="shared" si="1"/>
        <v>3</v>
      </c>
      <c r="E344" s="9"/>
      <c r="G344" s="8">
        <f t="shared" si="2"/>
        <v>26</v>
      </c>
      <c r="K344" s="8">
        <f>3</f>
        <v>3</v>
      </c>
    </row>
    <row r="345">
      <c r="B345" s="7">
        <v>8.9200081812E10</v>
      </c>
      <c r="C345" s="12" t="s">
        <v>21</v>
      </c>
      <c r="D345" s="8">
        <f t="shared" si="1"/>
        <v>1.5</v>
      </c>
      <c r="E345" s="9"/>
      <c r="G345" s="8">
        <f t="shared" si="2"/>
        <v>23</v>
      </c>
      <c r="K345" s="8">
        <f>1.5</f>
        <v>1.5</v>
      </c>
    </row>
    <row r="346">
      <c r="B346" s="7">
        <v>8.9162441225E10</v>
      </c>
      <c r="C346" s="12" t="s">
        <v>33</v>
      </c>
      <c r="D346" s="8">
        <f t="shared" si="1"/>
        <v>12.8</v>
      </c>
      <c r="E346" s="9"/>
      <c r="G346" s="8">
        <f t="shared" si="2"/>
        <v>45.6</v>
      </c>
      <c r="K346" s="8">
        <f>7+5.8</f>
        <v>12.8</v>
      </c>
    </row>
    <row r="347">
      <c r="B347" s="7">
        <v>8.9161193417E10</v>
      </c>
      <c r="C347" s="12" t="s">
        <v>84</v>
      </c>
      <c r="D347" s="8">
        <f t="shared" si="1"/>
        <v>42.1</v>
      </c>
      <c r="E347" s="9"/>
      <c r="G347" s="8">
        <f t="shared" si="2"/>
        <v>104.2</v>
      </c>
      <c r="K347" s="8">
        <f>20.9+15+6.2</f>
        <v>42.1</v>
      </c>
    </row>
    <row r="348">
      <c r="B348" s="7">
        <v>8.9258757765E10</v>
      </c>
      <c r="C348" s="12" t="s">
        <v>43</v>
      </c>
      <c r="D348" s="8">
        <f t="shared" si="1"/>
        <v>10.2</v>
      </c>
      <c r="E348" s="9"/>
      <c r="G348" s="8">
        <f t="shared" si="2"/>
        <v>40.4</v>
      </c>
      <c r="K348" s="8">
        <f>10.2</f>
        <v>10.2</v>
      </c>
    </row>
    <row r="349">
      <c r="B349" s="7">
        <v>8.9164665766E10</v>
      </c>
      <c r="C349" s="12" t="s">
        <v>22</v>
      </c>
      <c r="D349" s="8">
        <f t="shared" si="1"/>
        <v>14.2</v>
      </c>
      <c r="E349" s="9"/>
      <c r="F349" s="8">
        <f>5</f>
        <v>5</v>
      </c>
      <c r="G349" s="8">
        <f t="shared" si="2"/>
        <v>53.4</v>
      </c>
      <c r="K349" s="8">
        <f>5+4+5.2</f>
        <v>14.2</v>
      </c>
    </row>
    <row r="350">
      <c r="B350" s="7">
        <v>8.9057882112E10</v>
      </c>
      <c r="C350" s="12" t="s">
        <v>205</v>
      </c>
      <c r="D350" s="8">
        <f t="shared" si="1"/>
        <v>21.4</v>
      </c>
      <c r="E350" s="9"/>
      <c r="G350" s="8">
        <f t="shared" si="2"/>
        <v>62.8</v>
      </c>
      <c r="K350" s="8">
        <f>21.4</f>
        <v>21.4</v>
      </c>
    </row>
    <row r="351">
      <c r="B351" s="7">
        <v>8.9161098601E10</v>
      </c>
      <c r="C351" s="14" t="s">
        <v>206</v>
      </c>
      <c r="D351" s="8">
        <f t="shared" si="1"/>
        <v>7</v>
      </c>
      <c r="E351" s="9"/>
      <c r="G351" s="8">
        <f t="shared" si="2"/>
        <v>34</v>
      </c>
      <c r="K351" s="8">
        <f>7</f>
        <v>7</v>
      </c>
    </row>
    <row r="352">
      <c r="B352" s="7">
        <v>8.9251538434E10</v>
      </c>
      <c r="C352" s="14" t="s">
        <v>207</v>
      </c>
      <c r="D352" s="8">
        <f t="shared" si="1"/>
        <v>17.8</v>
      </c>
      <c r="E352" s="9"/>
      <c r="G352" s="8">
        <f t="shared" si="2"/>
        <v>55.6</v>
      </c>
      <c r="K352" s="8">
        <f>17.8</f>
        <v>17.8</v>
      </c>
    </row>
    <row r="353">
      <c r="B353" s="7">
        <v>8.916966366E10</v>
      </c>
      <c r="C353" s="12" t="s">
        <v>208</v>
      </c>
      <c r="D353" s="8">
        <f t="shared" si="1"/>
        <v>5</v>
      </c>
      <c r="E353" s="9"/>
      <c r="G353" s="8">
        <f t="shared" si="2"/>
        <v>30</v>
      </c>
      <c r="K353" s="8">
        <f>2+3</f>
        <v>5</v>
      </c>
    </row>
    <row r="354">
      <c r="B354" s="7">
        <v>8.9104022606E10</v>
      </c>
      <c r="C354" s="12" t="s">
        <v>46</v>
      </c>
      <c r="D354" s="8">
        <f t="shared" si="1"/>
        <v>30</v>
      </c>
      <c r="E354" s="9"/>
      <c r="G354" s="8">
        <f t="shared" si="2"/>
        <v>80</v>
      </c>
      <c r="K354" s="8">
        <f>30</f>
        <v>30</v>
      </c>
    </row>
    <row r="355">
      <c r="B355" s="7">
        <v>8.9032087207E10</v>
      </c>
      <c r="C355" s="12" t="s">
        <v>18</v>
      </c>
      <c r="D355" s="8">
        <f t="shared" si="1"/>
        <v>26.4</v>
      </c>
      <c r="E355" s="9"/>
      <c r="G355" s="8">
        <f t="shared" si="2"/>
        <v>72.8</v>
      </c>
      <c r="K355" s="8">
        <f>26.4</f>
        <v>26.4</v>
      </c>
    </row>
    <row r="356">
      <c r="B356" s="7">
        <v>8.985994804E10</v>
      </c>
      <c r="C356" s="12" t="s">
        <v>33</v>
      </c>
      <c r="D356" s="8">
        <f t="shared" si="1"/>
        <v>5.2</v>
      </c>
      <c r="E356" s="9"/>
      <c r="G356" s="8">
        <f t="shared" si="2"/>
        <v>30.4</v>
      </c>
      <c r="K356" s="8">
        <f>5.2</f>
        <v>5.2</v>
      </c>
    </row>
    <row r="357">
      <c r="B357" s="7">
        <v>8.903266514E10</v>
      </c>
      <c r="C357" s="12" t="s">
        <v>18</v>
      </c>
      <c r="D357" s="8">
        <f t="shared" si="1"/>
        <v>4.8</v>
      </c>
      <c r="E357" s="9"/>
      <c r="G357" s="8">
        <f t="shared" si="2"/>
        <v>29.6</v>
      </c>
      <c r="K357" s="8">
        <f>3.4+1.4</f>
        <v>4.8</v>
      </c>
    </row>
    <row r="358">
      <c r="B358" s="7">
        <v>8.9032965419E10</v>
      </c>
      <c r="C358" s="12" t="s">
        <v>62</v>
      </c>
      <c r="D358" s="8">
        <f t="shared" si="1"/>
        <v>17</v>
      </c>
      <c r="E358" s="9"/>
      <c r="G358" s="8">
        <f t="shared" si="2"/>
        <v>54</v>
      </c>
      <c r="K358" s="8">
        <f>5+12</f>
        <v>17</v>
      </c>
    </row>
    <row r="359">
      <c r="B359" s="7">
        <v>8.9032132839E10</v>
      </c>
      <c r="C359" s="12" t="s">
        <v>78</v>
      </c>
      <c r="D359" s="8">
        <f t="shared" si="1"/>
        <v>24.6</v>
      </c>
      <c r="E359" s="9"/>
      <c r="F359" s="8">
        <f>5</f>
        <v>5</v>
      </c>
      <c r="G359" s="8">
        <f t="shared" si="2"/>
        <v>74.2</v>
      </c>
      <c r="K359" s="8">
        <f>5+8+2+9.6</f>
        <v>24.6</v>
      </c>
    </row>
    <row r="360">
      <c r="B360" s="7">
        <v>8.9166449488E10</v>
      </c>
      <c r="C360" s="12" t="s">
        <v>43</v>
      </c>
      <c r="D360" s="8">
        <f t="shared" si="1"/>
        <v>5</v>
      </c>
      <c r="E360" s="9"/>
      <c r="G360" s="8">
        <f t="shared" si="2"/>
        <v>30</v>
      </c>
      <c r="K360" s="8">
        <f>5</f>
        <v>5</v>
      </c>
    </row>
    <row r="361">
      <c r="B361" s="7">
        <v>8.9163863937E10</v>
      </c>
      <c r="C361" s="14" t="s">
        <v>209</v>
      </c>
      <c r="D361" s="8">
        <f t="shared" si="1"/>
        <v>0</v>
      </c>
      <c r="E361" s="9"/>
      <c r="G361" s="8">
        <f t="shared" si="2"/>
        <v>20</v>
      </c>
    </row>
    <row r="362">
      <c r="B362" s="7">
        <v>8.9166757974E10</v>
      </c>
      <c r="C362" s="12" t="s">
        <v>23</v>
      </c>
      <c r="D362" s="8">
        <f t="shared" si="1"/>
        <v>0.7</v>
      </c>
      <c r="E362" s="9"/>
      <c r="G362" s="8">
        <f t="shared" si="2"/>
        <v>21.4</v>
      </c>
      <c r="K362" s="1">
        <v>0.7</v>
      </c>
    </row>
    <row r="363">
      <c r="B363" s="7">
        <v>8.999811376E10</v>
      </c>
      <c r="C363" s="12" t="s">
        <v>57</v>
      </c>
      <c r="D363" s="8">
        <f t="shared" si="1"/>
        <v>11.6</v>
      </c>
      <c r="E363" s="9"/>
      <c r="G363" s="8">
        <f t="shared" si="2"/>
        <v>43.2</v>
      </c>
      <c r="K363" s="8">
        <f>11.6</f>
        <v>11.6</v>
      </c>
    </row>
    <row r="364">
      <c r="B364" s="7">
        <v>8.9055666029E10</v>
      </c>
      <c r="C364" s="12" t="s">
        <v>30</v>
      </c>
      <c r="D364" s="8">
        <f t="shared" si="1"/>
        <v>32.4</v>
      </c>
      <c r="E364" s="9"/>
      <c r="G364" s="8">
        <f t="shared" si="2"/>
        <v>84.8</v>
      </c>
      <c r="K364" s="8">
        <f>24+8.4</f>
        <v>32.4</v>
      </c>
    </row>
    <row r="365">
      <c r="B365" s="7">
        <v>8.9267534495E10</v>
      </c>
      <c r="C365" s="12" t="s">
        <v>113</v>
      </c>
      <c r="E365" s="9"/>
      <c r="G365" s="8">
        <f t="shared" si="2"/>
        <v>20</v>
      </c>
      <c r="K365" s="1">
        <v>70.6</v>
      </c>
    </row>
    <row r="366">
      <c r="B366" s="7">
        <v>8.9262782415E10</v>
      </c>
      <c r="C366" s="12" t="s">
        <v>78</v>
      </c>
      <c r="D366" s="8">
        <f t="shared" ref="D366:D424" si="46">K366+E366</f>
        <v>22</v>
      </c>
      <c r="E366" s="9"/>
      <c r="G366" s="8">
        <f t="shared" si="2"/>
        <v>64</v>
      </c>
      <c r="K366" s="8">
        <f>19.6+2.4</f>
        <v>22</v>
      </c>
    </row>
    <row r="367">
      <c r="B367" s="7">
        <v>8.9637829533E10</v>
      </c>
      <c r="C367" s="12" t="s">
        <v>43</v>
      </c>
      <c r="D367" s="8">
        <f t="shared" si="46"/>
        <v>37</v>
      </c>
      <c r="E367" s="9"/>
      <c r="G367" s="8">
        <f t="shared" si="2"/>
        <v>94</v>
      </c>
      <c r="K367" s="8">
        <f>37</f>
        <v>37</v>
      </c>
    </row>
    <row r="368">
      <c r="B368" s="7">
        <v>8.9687206596E10</v>
      </c>
      <c r="C368" s="12" t="s">
        <v>9</v>
      </c>
      <c r="D368" s="8">
        <f t="shared" si="46"/>
        <v>12</v>
      </c>
      <c r="E368" s="9"/>
      <c r="G368" s="8">
        <f t="shared" si="2"/>
        <v>44</v>
      </c>
      <c r="K368" s="8">
        <f>9.8+2.2</f>
        <v>12</v>
      </c>
    </row>
    <row r="369">
      <c r="B369" s="7">
        <v>8.9104297106E10</v>
      </c>
      <c r="C369" s="12" t="s">
        <v>48</v>
      </c>
      <c r="D369" s="8">
        <f t="shared" si="46"/>
        <v>9.6</v>
      </c>
      <c r="E369" s="9"/>
      <c r="G369" s="8">
        <f t="shared" si="2"/>
        <v>39.2</v>
      </c>
      <c r="K369" s="8">
        <f>3.4+1.6+4.6</f>
        <v>9.6</v>
      </c>
    </row>
    <row r="370">
      <c r="B370" s="7">
        <v>8.9091587799E10</v>
      </c>
      <c r="C370" s="12" t="s">
        <v>210</v>
      </c>
      <c r="D370" s="8">
        <f t="shared" si="46"/>
        <v>3.8</v>
      </c>
      <c r="E370" s="9"/>
      <c r="G370" s="8">
        <f t="shared" si="2"/>
        <v>27.6</v>
      </c>
      <c r="K370" s="8">
        <f>3.8</f>
        <v>3.8</v>
      </c>
    </row>
    <row r="371">
      <c r="B371" s="7">
        <v>8.90966798E10</v>
      </c>
      <c r="C371" s="12" t="s">
        <v>47</v>
      </c>
      <c r="D371" s="8">
        <f t="shared" si="46"/>
        <v>19.8</v>
      </c>
      <c r="E371" s="9"/>
      <c r="G371" s="8">
        <f t="shared" si="2"/>
        <v>59.6</v>
      </c>
      <c r="K371" s="8">
        <f>12.8+7</f>
        <v>19.8</v>
      </c>
    </row>
    <row r="372">
      <c r="B372" s="7">
        <v>8.9166954412E10</v>
      </c>
      <c r="C372" s="12" t="s">
        <v>26</v>
      </c>
      <c r="D372" s="8">
        <f t="shared" si="46"/>
        <v>20.4</v>
      </c>
      <c r="E372" s="9"/>
      <c r="G372" s="8">
        <f t="shared" si="2"/>
        <v>60.8</v>
      </c>
      <c r="K372" s="8">
        <f>20.4</f>
        <v>20.4</v>
      </c>
    </row>
    <row r="373">
      <c r="B373" s="7">
        <v>8.9160601309E10</v>
      </c>
      <c r="C373" s="12" t="s">
        <v>80</v>
      </c>
      <c r="D373" s="8">
        <f t="shared" si="46"/>
        <v>28.2</v>
      </c>
      <c r="E373" s="9"/>
      <c r="F373" s="8">
        <f>5</f>
        <v>5</v>
      </c>
      <c r="G373" s="8">
        <f t="shared" si="2"/>
        <v>81.4</v>
      </c>
      <c r="K373" s="8">
        <f>10+2.8+15.4</f>
        <v>28.2</v>
      </c>
    </row>
    <row r="374">
      <c r="B374" s="7">
        <v>8.9150086059E10</v>
      </c>
      <c r="C374" s="12" t="s">
        <v>26</v>
      </c>
      <c r="D374" s="8">
        <f t="shared" si="46"/>
        <v>12.2</v>
      </c>
      <c r="E374" s="9"/>
      <c r="G374" s="8">
        <f t="shared" si="2"/>
        <v>44.4</v>
      </c>
      <c r="K374" s="8">
        <f>12.2</f>
        <v>12.2</v>
      </c>
    </row>
    <row r="375">
      <c r="B375" s="7">
        <v>8.9104306794E10</v>
      </c>
      <c r="C375" s="12" t="s">
        <v>69</v>
      </c>
      <c r="D375" s="8">
        <f t="shared" si="46"/>
        <v>7.6</v>
      </c>
      <c r="E375" s="9"/>
      <c r="F375" s="8">
        <f t="shared" ref="F375:F378" si="47">5</f>
        <v>5</v>
      </c>
      <c r="G375" s="8">
        <f t="shared" si="2"/>
        <v>40.2</v>
      </c>
      <c r="K375" s="8">
        <f>7.6</f>
        <v>7.6</v>
      </c>
    </row>
    <row r="376">
      <c r="B376" s="7">
        <v>8.9037235393E10</v>
      </c>
      <c r="C376" s="12" t="s">
        <v>23</v>
      </c>
      <c r="D376" s="8">
        <f t="shared" si="46"/>
        <v>0.4</v>
      </c>
      <c r="E376" s="9"/>
      <c r="F376" s="8">
        <f t="shared" si="47"/>
        <v>5</v>
      </c>
      <c r="G376" s="8">
        <f t="shared" si="2"/>
        <v>25.8</v>
      </c>
      <c r="K376" s="8">
        <f>0.4</f>
        <v>0.4</v>
      </c>
    </row>
    <row r="377">
      <c r="B377" s="7">
        <v>8.9264653687E10</v>
      </c>
      <c r="C377" s="12" t="s">
        <v>23</v>
      </c>
      <c r="D377" s="8">
        <f t="shared" si="46"/>
        <v>0.4</v>
      </c>
      <c r="E377" s="9"/>
      <c r="F377" s="8">
        <f t="shared" si="47"/>
        <v>5</v>
      </c>
      <c r="G377" s="8">
        <f t="shared" si="2"/>
        <v>25.8</v>
      </c>
      <c r="K377" s="1">
        <v>0.4</v>
      </c>
    </row>
    <row r="378">
      <c r="B378" s="7">
        <v>8.9253739877E10</v>
      </c>
      <c r="C378" s="12" t="s">
        <v>84</v>
      </c>
      <c r="D378" s="8">
        <f t="shared" si="46"/>
        <v>16.8</v>
      </c>
      <c r="E378" s="9"/>
      <c r="F378" s="8">
        <f t="shared" si="47"/>
        <v>5</v>
      </c>
      <c r="G378" s="8">
        <f t="shared" si="2"/>
        <v>58.6</v>
      </c>
      <c r="K378" s="8">
        <f>16.8</f>
        <v>16.8</v>
      </c>
    </row>
    <row r="379">
      <c r="B379" s="7">
        <v>8.9055636643E10</v>
      </c>
      <c r="C379" s="12" t="s">
        <v>33</v>
      </c>
      <c r="D379" s="8">
        <f t="shared" si="46"/>
        <v>5</v>
      </c>
      <c r="E379" s="9"/>
      <c r="F379" s="8">
        <f>5+5+5</f>
        <v>15</v>
      </c>
      <c r="G379" s="8">
        <f t="shared" si="2"/>
        <v>45</v>
      </c>
      <c r="K379" s="8">
        <f>1+2+2</f>
        <v>5</v>
      </c>
    </row>
    <row r="380">
      <c r="B380" s="7">
        <v>8.9161911434E10</v>
      </c>
      <c r="C380" s="12" t="s">
        <v>19</v>
      </c>
      <c r="D380" s="8">
        <f t="shared" si="46"/>
        <v>4</v>
      </c>
      <c r="E380" s="9"/>
      <c r="F380" s="8">
        <f t="shared" ref="F380:F381" si="48">5</f>
        <v>5</v>
      </c>
      <c r="G380" s="8">
        <f t="shared" si="2"/>
        <v>33</v>
      </c>
      <c r="K380" s="8">
        <f>4</f>
        <v>4</v>
      </c>
    </row>
    <row r="381">
      <c r="B381" s="7">
        <v>8.9037228542E10</v>
      </c>
      <c r="C381" s="12" t="s">
        <v>64</v>
      </c>
      <c r="D381" s="8">
        <f t="shared" si="46"/>
        <v>1.6</v>
      </c>
      <c r="E381" s="9"/>
      <c r="F381" s="8">
        <f t="shared" si="48"/>
        <v>5</v>
      </c>
      <c r="G381" s="8">
        <f t="shared" si="2"/>
        <v>28.2</v>
      </c>
      <c r="K381" s="8">
        <f>1.6</f>
        <v>1.6</v>
      </c>
    </row>
    <row r="382">
      <c r="B382" s="7">
        <v>8.9776454805E10</v>
      </c>
      <c r="C382" s="12" t="s">
        <v>78</v>
      </c>
      <c r="D382" s="8">
        <f t="shared" si="46"/>
        <v>5.6</v>
      </c>
      <c r="E382" s="9"/>
      <c r="F382" s="8">
        <f>5+5</f>
        <v>10</v>
      </c>
      <c r="G382" s="8">
        <f t="shared" si="2"/>
        <v>41.2</v>
      </c>
      <c r="K382" s="8">
        <f>1.4+2+2.2</f>
        <v>5.6</v>
      </c>
    </row>
    <row r="383">
      <c r="B383" s="7">
        <v>8.9653079102E10</v>
      </c>
      <c r="C383" s="12" t="s">
        <v>86</v>
      </c>
      <c r="D383" s="8">
        <f t="shared" si="46"/>
        <v>3.4</v>
      </c>
      <c r="E383" s="9"/>
      <c r="F383" s="8">
        <f>5</f>
        <v>5</v>
      </c>
      <c r="G383" s="8">
        <f t="shared" si="2"/>
        <v>31.8</v>
      </c>
      <c r="K383" s="8">
        <f>3.4</f>
        <v>3.4</v>
      </c>
    </row>
    <row r="384">
      <c r="B384" s="7">
        <v>8.9858090559E10</v>
      </c>
      <c r="C384" s="12" t="s">
        <v>30</v>
      </c>
      <c r="D384" s="8">
        <f t="shared" si="46"/>
        <v>0</v>
      </c>
      <c r="E384" s="9"/>
      <c r="F384" s="1">
        <v>5.0</v>
      </c>
      <c r="G384" s="8">
        <f t="shared" si="2"/>
        <v>25</v>
      </c>
      <c r="K384" s="1">
        <v>0.0</v>
      </c>
    </row>
    <row r="385">
      <c r="B385" s="7">
        <v>8.9268841384E10</v>
      </c>
      <c r="C385" s="12" t="s">
        <v>21</v>
      </c>
      <c r="D385" s="8">
        <f t="shared" si="46"/>
        <v>4.4</v>
      </c>
      <c r="E385" s="9"/>
      <c r="F385" s="8">
        <f>5+5</f>
        <v>10</v>
      </c>
      <c r="G385" s="8">
        <f t="shared" si="2"/>
        <v>38.8</v>
      </c>
      <c r="K385" s="8">
        <f>2.6+1.8</f>
        <v>4.4</v>
      </c>
    </row>
    <row r="386">
      <c r="B386" s="7">
        <v>8.925876448E10</v>
      </c>
      <c r="C386" s="12" t="s">
        <v>64</v>
      </c>
      <c r="D386" s="8">
        <f t="shared" si="46"/>
        <v>23.3</v>
      </c>
      <c r="E386" s="9"/>
      <c r="F386" s="8">
        <f>5+5+5+5</f>
        <v>20</v>
      </c>
      <c r="G386" s="8">
        <f t="shared" si="2"/>
        <v>86.6</v>
      </c>
      <c r="K386" s="8">
        <f>2+5.2+2.6+6+7.5</f>
        <v>23.3</v>
      </c>
    </row>
    <row r="387">
      <c r="B387" s="7">
        <v>8.9267538999E10</v>
      </c>
      <c r="C387" s="12" t="s">
        <v>211</v>
      </c>
      <c r="D387" s="8">
        <f t="shared" si="46"/>
        <v>2</v>
      </c>
      <c r="E387" s="9"/>
      <c r="F387" s="8">
        <f>5+5+5</f>
        <v>15</v>
      </c>
      <c r="G387" s="8">
        <f t="shared" si="2"/>
        <v>39</v>
      </c>
      <c r="K387" s="8">
        <f>0.4+1+0.4+0.2</f>
        <v>2</v>
      </c>
    </row>
    <row r="388">
      <c r="B388" s="17">
        <v>8.9062468286E10</v>
      </c>
      <c r="C388" s="18" t="s">
        <v>212</v>
      </c>
      <c r="D388" s="8">
        <f t="shared" si="46"/>
        <v>5</v>
      </c>
      <c r="E388" s="9"/>
      <c r="F388" s="8">
        <f>5+5+5+5</f>
        <v>20</v>
      </c>
      <c r="G388" s="8">
        <f t="shared" si="2"/>
        <v>50</v>
      </c>
      <c r="K388" s="8">
        <f>1+1+1+1.6+0.4</f>
        <v>5</v>
      </c>
    </row>
    <row r="389">
      <c r="B389" s="7">
        <v>8.9175986759E10</v>
      </c>
      <c r="C389" s="12" t="s">
        <v>213</v>
      </c>
      <c r="D389" s="8">
        <f t="shared" si="46"/>
        <v>1</v>
      </c>
      <c r="E389" s="9"/>
      <c r="F389" s="8">
        <f>5</f>
        <v>5</v>
      </c>
      <c r="G389" s="8">
        <f t="shared" si="2"/>
        <v>27</v>
      </c>
      <c r="K389" s="8">
        <f>1</f>
        <v>1</v>
      </c>
    </row>
    <row r="390">
      <c r="B390" s="7">
        <v>8.9672375356E10</v>
      </c>
      <c r="C390" s="12" t="s">
        <v>42</v>
      </c>
      <c r="D390" s="8">
        <f t="shared" si="46"/>
        <v>49.2</v>
      </c>
      <c r="E390" s="9"/>
      <c r="F390" s="8">
        <f>5+5</f>
        <v>10</v>
      </c>
      <c r="G390" s="8">
        <f t="shared" si="2"/>
        <v>128.4</v>
      </c>
      <c r="K390" s="8">
        <f>6+7.4+17.2+18.6</f>
        <v>49.2</v>
      </c>
    </row>
    <row r="391">
      <c r="B391" s="7">
        <v>8.9168716503E10</v>
      </c>
      <c r="C391" s="12" t="s">
        <v>103</v>
      </c>
      <c r="D391" s="8">
        <f t="shared" si="46"/>
        <v>4</v>
      </c>
      <c r="E391" s="9"/>
      <c r="F391" s="8">
        <f>5</f>
        <v>5</v>
      </c>
      <c r="G391" s="8">
        <f t="shared" si="2"/>
        <v>33</v>
      </c>
      <c r="K391" s="8">
        <f>1+3</f>
        <v>4</v>
      </c>
    </row>
    <row r="392">
      <c r="B392" s="7">
        <v>8.9853182165E10</v>
      </c>
      <c r="C392" s="12" t="s">
        <v>46</v>
      </c>
      <c r="D392" s="8">
        <f t="shared" si="46"/>
        <v>34</v>
      </c>
      <c r="E392" s="9"/>
      <c r="F392" s="8">
        <f>5+5+5</f>
        <v>15</v>
      </c>
      <c r="G392" s="8">
        <f t="shared" si="2"/>
        <v>103</v>
      </c>
      <c r="K392" s="8">
        <f>5+6.4+10.2+12.4</f>
        <v>34</v>
      </c>
    </row>
    <row r="393">
      <c r="B393" s="7">
        <v>8.9160794014E10</v>
      </c>
      <c r="C393" s="12" t="s">
        <v>48</v>
      </c>
      <c r="D393" s="8">
        <f t="shared" si="46"/>
        <v>10.2</v>
      </c>
      <c r="E393" s="9"/>
      <c r="F393" s="8">
        <f t="shared" ref="F393:F394" si="49">5+5</f>
        <v>10</v>
      </c>
      <c r="G393" s="8">
        <f t="shared" si="2"/>
        <v>50.4</v>
      </c>
      <c r="K393" s="8">
        <f>2+5.8+2.4</f>
        <v>10.2</v>
      </c>
    </row>
    <row r="394">
      <c r="B394" s="11">
        <v>8.92614789E10</v>
      </c>
      <c r="D394" s="8">
        <f t="shared" si="46"/>
        <v>16.8</v>
      </c>
      <c r="E394" s="9"/>
      <c r="F394" s="8">
        <f t="shared" si="49"/>
        <v>10</v>
      </c>
      <c r="G394" s="8">
        <f t="shared" si="2"/>
        <v>63.6</v>
      </c>
      <c r="K394" s="8">
        <f>7+9.8</f>
        <v>16.8</v>
      </c>
    </row>
    <row r="395">
      <c r="B395" s="7">
        <v>8.9660560033E10</v>
      </c>
      <c r="C395" s="12" t="s">
        <v>52</v>
      </c>
      <c r="D395" s="8">
        <f t="shared" si="46"/>
        <v>0.8</v>
      </c>
      <c r="E395" s="9"/>
      <c r="F395" s="8">
        <f>5</f>
        <v>5</v>
      </c>
      <c r="G395" s="8">
        <f t="shared" si="2"/>
        <v>26.6</v>
      </c>
      <c r="K395" s="8">
        <f>0.8</f>
        <v>0.8</v>
      </c>
    </row>
    <row r="396">
      <c r="B396" s="7">
        <v>8.9067367892E10</v>
      </c>
      <c r="C396" s="12" t="s">
        <v>214</v>
      </c>
      <c r="D396" s="8">
        <f t="shared" si="46"/>
        <v>3.4</v>
      </c>
      <c r="E396" s="9"/>
      <c r="F396" s="8">
        <f>5+5</f>
        <v>10</v>
      </c>
      <c r="G396" s="8">
        <f t="shared" si="2"/>
        <v>36.8</v>
      </c>
      <c r="K396" s="8">
        <f>1+2.4</f>
        <v>3.4</v>
      </c>
    </row>
    <row r="397">
      <c r="B397" s="7">
        <v>8.925930159E10</v>
      </c>
      <c r="C397" s="12" t="s">
        <v>18</v>
      </c>
      <c r="D397" s="8">
        <f t="shared" si="46"/>
        <v>88</v>
      </c>
      <c r="E397" s="9"/>
      <c r="F397" s="8">
        <f t="shared" ref="F397:F403" si="50">5</f>
        <v>5</v>
      </c>
      <c r="G397" s="8">
        <f t="shared" si="2"/>
        <v>201</v>
      </c>
      <c r="K397" s="8">
        <f>88</f>
        <v>88</v>
      </c>
    </row>
    <row r="398">
      <c r="B398" s="7">
        <v>8.9262465595E10</v>
      </c>
      <c r="C398" s="12" t="s">
        <v>87</v>
      </c>
      <c r="D398" s="8">
        <f t="shared" si="46"/>
        <v>3.5</v>
      </c>
      <c r="E398" s="9"/>
      <c r="F398" s="8">
        <f t="shared" si="50"/>
        <v>5</v>
      </c>
      <c r="G398" s="8">
        <f t="shared" si="2"/>
        <v>32</v>
      </c>
      <c r="K398" s="8">
        <f>3.5</f>
        <v>3.5</v>
      </c>
    </row>
    <row r="399">
      <c r="B399" s="7">
        <v>8.9671000864E10</v>
      </c>
      <c r="C399" s="12" t="s">
        <v>103</v>
      </c>
      <c r="D399" s="8">
        <f t="shared" si="46"/>
        <v>73</v>
      </c>
      <c r="E399" s="9"/>
      <c r="F399" s="8">
        <f t="shared" si="50"/>
        <v>5</v>
      </c>
      <c r="G399" s="8">
        <f t="shared" si="2"/>
        <v>171</v>
      </c>
      <c r="K399" s="8">
        <f>50+23</f>
        <v>73</v>
      </c>
    </row>
    <row r="400">
      <c r="B400" s="7">
        <v>8.9165580621E10</v>
      </c>
      <c r="C400" s="12" t="s">
        <v>30</v>
      </c>
      <c r="D400" s="8">
        <f t="shared" si="46"/>
        <v>1.6</v>
      </c>
      <c r="E400" s="9"/>
      <c r="F400" s="8">
        <f t="shared" si="50"/>
        <v>5</v>
      </c>
      <c r="G400" s="8">
        <f t="shared" si="2"/>
        <v>28.2</v>
      </c>
      <c r="K400" s="8">
        <f>1.6</f>
        <v>1.6</v>
      </c>
    </row>
    <row r="401">
      <c r="B401" s="7">
        <v>8.9263665495E10</v>
      </c>
      <c r="C401" s="12" t="s">
        <v>78</v>
      </c>
      <c r="D401" s="8">
        <f t="shared" si="46"/>
        <v>4.4</v>
      </c>
      <c r="E401" s="9"/>
      <c r="F401" s="8">
        <f t="shared" si="50"/>
        <v>5</v>
      </c>
      <c r="G401" s="8">
        <f t="shared" si="2"/>
        <v>33.8</v>
      </c>
      <c r="K401" s="8">
        <f>4.4</f>
        <v>4.4</v>
      </c>
    </row>
    <row r="402">
      <c r="B402" s="7">
        <v>8.9263821889E10</v>
      </c>
      <c r="C402" s="12" t="s">
        <v>30</v>
      </c>
      <c r="D402" s="8">
        <f t="shared" si="46"/>
        <v>6.4</v>
      </c>
      <c r="E402" s="9"/>
      <c r="F402" s="8">
        <f t="shared" si="50"/>
        <v>5</v>
      </c>
      <c r="G402" s="8">
        <f t="shared" si="2"/>
        <v>37.8</v>
      </c>
      <c r="K402" s="8">
        <f>6.4</f>
        <v>6.4</v>
      </c>
    </row>
    <row r="403">
      <c r="B403" s="7">
        <v>8.9162483667E10</v>
      </c>
      <c r="C403" s="12" t="s">
        <v>52</v>
      </c>
      <c r="D403" s="8">
        <f t="shared" si="46"/>
        <v>1.6</v>
      </c>
      <c r="E403" s="9"/>
      <c r="F403" s="8">
        <f t="shared" si="50"/>
        <v>5</v>
      </c>
      <c r="G403" s="8">
        <f t="shared" si="2"/>
        <v>28.2</v>
      </c>
      <c r="K403" s="8">
        <f>1.6</f>
        <v>1.6</v>
      </c>
    </row>
    <row r="404">
      <c r="B404" s="7">
        <v>8.916369028E10</v>
      </c>
      <c r="C404" s="12" t="s">
        <v>117</v>
      </c>
      <c r="D404" s="8">
        <f t="shared" si="46"/>
        <v>2.6</v>
      </c>
      <c r="E404" s="9"/>
      <c r="F404" s="8">
        <f t="shared" ref="F404:F405" si="51">5+5</f>
        <v>10</v>
      </c>
      <c r="G404" s="8">
        <f t="shared" si="2"/>
        <v>35.2</v>
      </c>
      <c r="K404" s="8">
        <f>1.6+1</f>
        <v>2.6</v>
      </c>
    </row>
    <row r="405">
      <c r="B405" s="7">
        <v>8.9299905397E10</v>
      </c>
      <c r="C405" s="12" t="s">
        <v>103</v>
      </c>
      <c r="D405" s="8">
        <f t="shared" si="46"/>
        <v>0.6</v>
      </c>
      <c r="E405" s="9"/>
      <c r="F405" s="8">
        <f t="shared" si="51"/>
        <v>10</v>
      </c>
      <c r="G405" s="8">
        <f t="shared" si="2"/>
        <v>31.2</v>
      </c>
      <c r="K405" s="8">
        <f>0.2+0.4</f>
        <v>0.6</v>
      </c>
    </row>
    <row r="406">
      <c r="B406" s="7">
        <v>8.9154980601E10</v>
      </c>
      <c r="C406" s="12" t="s">
        <v>111</v>
      </c>
      <c r="D406" s="8">
        <f t="shared" si="46"/>
        <v>11.2</v>
      </c>
      <c r="E406" s="9"/>
      <c r="F406" s="8">
        <f t="shared" ref="F406:F410" si="52">5</f>
        <v>5</v>
      </c>
      <c r="G406" s="8">
        <f t="shared" si="2"/>
        <v>47.4</v>
      </c>
      <c r="K406" s="8">
        <f>11.2</f>
        <v>11.2</v>
      </c>
    </row>
    <row r="407">
      <c r="B407" s="7">
        <v>8.9037352769E10</v>
      </c>
      <c r="C407" s="12" t="s">
        <v>18</v>
      </c>
      <c r="D407" s="8">
        <f t="shared" si="46"/>
        <v>2.4</v>
      </c>
      <c r="E407" s="9"/>
      <c r="F407" s="8">
        <f t="shared" si="52"/>
        <v>5</v>
      </c>
      <c r="G407" s="8">
        <f t="shared" si="2"/>
        <v>29.8</v>
      </c>
      <c r="K407" s="8">
        <f>2.4</f>
        <v>2.4</v>
      </c>
    </row>
    <row r="408">
      <c r="B408" s="7">
        <v>8.9160694545E10</v>
      </c>
      <c r="C408" s="12" t="s">
        <v>62</v>
      </c>
      <c r="D408" s="8">
        <f t="shared" si="46"/>
        <v>0.8</v>
      </c>
      <c r="E408" s="9"/>
      <c r="F408" s="8">
        <f t="shared" si="52"/>
        <v>5</v>
      </c>
      <c r="G408" s="8">
        <f t="shared" si="2"/>
        <v>26.6</v>
      </c>
      <c r="K408" s="8">
        <f>0.8</f>
        <v>0.8</v>
      </c>
    </row>
    <row r="409">
      <c r="B409" s="7">
        <v>8.9263867225E10</v>
      </c>
      <c r="C409" s="12" t="s">
        <v>44</v>
      </c>
      <c r="D409" s="8">
        <f t="shared" si="46"/>
        <v>39.2</v>
      </c>
      <c r="E409" s="9"/>
      <c r="F409" s="8">
        <f t="shared" si="52"/>
        <v>5</v>
      </c>
      <c r="G409" s="8">
        <f t="shared" si="2"/>
        <v>103.4</v>
      </c>
      <c r="K409" s="8">
        <f>29+10.2</f>
        <v>39.2</v>
      </c>
    </row>
    <row r="410">
      <c r="B410" s="7">
        <v>8.9153666788E10</v>
      </c>
      <c r="C410" s="12" t="s">
        <v>106</v>
      </c>
      <c r="D410" s="8">
        <f t="shared" si="46"/>
        <v>0.4</v>
      </c>
      <c r="E410" s="9"/>
      <c r="F410" s="8">
        <f t="shared" si="52"/>
        <v>5</v>
      </c>
      <c r="G410" s="8">
        <f t="shared" si="2"/>
        <v>25.8</v>
      </c>
      <c r="K410" s="8">
        <f>0.4</f>
        <v>0.4</v>
      </c>
    </row>
    <row r="411">
      <c r="B411" s="7">
        <v>8.9035656665E10</v>
      </c>
      <c r="C411" s="12" t="s">
        <v>18</v>
      </c>
      <c r="D411" s="8">
        <f t="shared" si="46"/>
        <v>30.2</v>
      </c>
      <c r="E411" s="9"/>
      <c r="F411" s="8">
        <f>5+5</f>
        <v>10</v>
      </c>
      <c r="G411" s="8">
        <f t="shared" si="2"/>
        <v>90.4</v>
      </c>
      <c r="K411" s="8">
        <f>5.2+25</f>
        <v>30.2</v>
      </c>
    </row>
    <row r="412">
      <c r="B412" s="7">
        <v>8.9175318853E10</v>
      </c>
      <c r="C412" s="12" t="s">
        <v>23</v>
      </c>
      <c r="D412" s="8">
        <f t="shared" si="46"/>
        <v>5.8</v>
      </c>
      <c r="E412" s="9"/>
      <c r="F412" s="8">
        <f t="shared" ref="F412:F413" si="53">5</f>
        <v>5</v>
      </c>
      <c r="G412" s="8">
        <f t="shared" si="2"/>
        <v>36.6</v>
      </c>
      <c r="K412" s="8">
        <f>5.8</f>
        <v>5.8</v>
      </c>
    </row>
    <row r="413">
      <c r="B413" s="7">
        <v>8.9191085623E10</v>
      </c>
      <c r="C413" s="12" t="s">
        <v>13</v>
      </c>
      <c r="D413" s="8">
        <f t="shared" si="46"/>
        <v>5.6</v>
      </c>
      <c r="E413" s="9"/>
      <c r="F413" s="8">
        <f t="shared" si="53"/>
        <v>5</v>
      </c>
      <c r="G413" s="8">
        <f t="shared" si="2"/>
        <v>36.2</v>
      </c>
      <c r="K413" s="8">
        <f>5.6</f>
        <v>5.6</v>
      </c>
    </row>
    <row r="414">
      <c r="B414" s="7">
        <v>8.9163709579E10</v>
      </c>
      <c r="C414" s="12" t="s">
        <v>52</v>
      </c>
      <c r="D414" s="8">
        <f t="shared" si="46"/>
        <v>21.8</v>
      </c>
      <c r="E414" s="9"/>
      <c r="G414" s="8">
        <f t="shared" si="2"/>
        <v>63.6</v>
      </c>
      <c r="K414" s="8">
        <f>9.8+12</f>
        <v>21.8</v>
      </c>
    </row>
    <row r="415">
      <c r="B415" s="7">
        <v>8.9036741581E10</v>
      </c>
      <c r="C415" s="12" t="s">
        <v>44</v>
      </c>
      <c r="D415" s="8">
        <f t="shared" si="46"/>
        <v>14</v>
      </c>
      <c r="E415" s="9"/>
      <c r="G415" s="8">
        <f t="shared" si="2"/>
        <v>48</v>
      </c>
      <c r="K415" s="8">
        <f>14</f>
        <v>14</v>
      </c>
    </row>
    <row r="416">
      <c r="B416" s="7">
        <v>8.9262888448E10</v>
      </c>
      <c r="C416" s="12" t="s">
        <v>10</v>
      </c>
      <c r="D416" s="8">
        <f t="shared" si="46"/>
        <v>29.6</v>
      </c>
      <c r="E416" s="9"/>
      <c r="G416" s="8">
        <f t="shared" si="2"/>
        <v>79.2</v>
      </c>
      <c r="K416" s="8">
        <f>9.8+19.2+0.6</f>
        <v>29.6</v>
      </c>
    </row>
    <row r="417">
      <c r="B417" s="7">
        <v>8.9269000411E10</v>
      </c>
      <c r="C417" s="12" t="s">
        <v>215</v>
      </c>
      <c r="D417" s="8">
        <f t="shared" si="46"/>
        <v>8</v>
      </c>
      <c r="E417" s="9"/>
      <c r="G417" s="8">
        <f t="shared" si="2"/>
        <v>36</v>
      </c>
      <c r="K417" s="8">
        <f>8</f>
        <v>8</v>
      </c>
    </row>
    <row r="418">
      <c r="B418" s="7">
        <v>8.9774973907E10</v>
      </c>
      <c r="C418" s="12" t="s">
        <v>64</v>
      </c>
      <c r="D418" s="8">
        <f t="shared" si="46"/>
        <v>1.2</v>
      </c>
      <c r="E418" s="9"/>
      <c r="G418" s="8">
        <f t="shared" si="2"/>
        <v>22.4</v>
      </c>
      <c r="K418" s="8">
        <f>1.2</f>
        <v>1.2</v>
      </c>
    </row>
    <row r="419">
      <c r="B419" s="7">
        <v>8.9817867785E10</v>
      </c>
      <c r="C419" s="12" t="s">
        <v>13</v>
      </c>
      <c r="D419" s="8">
        <f t="shared" si="46"/>
        <v>36.6</v>
      </c>
      <c r="E419" s="9"/>
      <c r="G419" s="8">
        <f t="shared" si="2"/>
        <v>93.2</v>
      </c>
      <c r="K419" s="8">
        <f>7.8+28.8</f>
        <v>36.6</v>
      </c>
    </row>
    <row r="420">
      <c r="B420" s="7">
        <v>8.9652171575E10</v>
      </c>
      <c r="C420" s="12" t="s">
        <v>64</v>
      </c>
      <c r="D420" s="8">
        <f t="shared" si="46"/>
        <v>0</v>
      </c>
      <c r="E420" s="9"/>
      <c r="G420" s="8">
        <f t="shared" si="2"/>
        <v>20</v>
      </c>
      <c r="J420" s="1" t="s">
        <v>216</v>
      </c>
      <c r="K420" s="8" t="str">
        <f>E420</f>
        <v/>
      </c>
    </row>
    <row r="421">
      <c r="B421" s="11">
        <v>8.9104350905E10</v>
      </c>
      <c r="C421" s="19" t="s">
        <v>217</v>
      </c>
      <c r="D421" s="8">
        <f t="shared" si="46"/>
        <v>27.8</v>
      </c>
      <c r="E421" s="9"/>
      <c r="F421" s="8">
        <f>5</f>
        <v>5</v>
      </c>
      <c r="G421" s="8">
        <f t="shared" si="2"/>
        <v>80.6</v>
      </c>
      <c r="K421" s="8">
        <f>11.4+5.6+5+5.8</f>
        <v>27.8</v>
      </c>
    </row>
    <row r="422">
      <c r="B422" s="7">
        <v>8.9151027211E10</v>
      </c>
      <c r="C422" s="12" t="s">
        <v>10</v>
      </c>
      <c r="D422" s="8">
        <f t="shared" si="46"/>
        <v>2.4</v>
      </c>
      <c r="E422" s="9"/>
      <c r="G422" s="8">
        <f t="shared" si="2"/>
        <v>24.8</v>
      </c>
      <c r="K422" s="8">
        <f>2.4</f>
        <v>2.4</v>
      </c>
    </row>
    <row r="423">
      <c r="B423" s="7">
        <v>8.965349457E10</v>
      </c>
      <c r="C423" s="12" t="s">
        <v>18</v>
      </c>
      <c r="D423" s="8">
        <f t="shared" si="46"/>
        <v>20.6</v>
      </c>
      <c r="E423" s="9"/>
      <c r="G423" s="8">
        <f t="shared" si="2"/>
        <v>61.2</v>
      </c>
      <c r="K423" s="8">
        <f>20.6</f>
        <v>20.6</v>
      </c>
    </row>
    <row r="424">
      <c r="B424" s="7">
        <v>8.9689910563E10</v>
      </c>
      <c r="C424" s="12" t="s">
        <v>60</v>
      </c>
      <c r="D424" s="8">
        <f t="shared" si="46"/>
        <v>6.6</v>
      </c>
      <c r="E424" s="9"/>
      <c r="G424" s="8">
        <f t="shared" si="2"/>
        <v>33.2</v>
      </c>
      <c r="K424" s="1">
        <v>6.6</v>
      </c>
    </row>
    <row r="425">
      <c r="B425" s="7">
        <v>8.9104708456E10</v>
      </c>
      <c r="C425" s="12" t="s">
        <v>23</v>
      </c>
      <c r="D425" s="12"/>
      <c r="E425" s="9"/>
      <c r="F425" s="8">
        <f>5+5</f>
        <v>10</v>
      </c>
      <c r="G425" s="8">
        <f t="shared" si="2"/>
        <v>30</v>
      </c>
      <c r="K425" s="1">
        <f>18.6+15.6+37.6+41.8+47</f>
        <v>160.6</v>
      </c>
    </row>
    <row r="426">
      <c r="B426" s="7">
        <v>8.9036607533E10</v>
      </c>
      <c r="C426" s="12" t="s">
        <v>218</v>
      </c>
      <c r="D426" s="8">
        <f t="shared" ref="D426:D431" si="54">K426+E426</f>
        <v>8.2</v>
      </c>
      <c r="E426" s="9"/>
      <c r="G426" s="8">
        <f t="shared" si="2"/>
        <v>36.4</v>
      </c>
      <c r="K426" s="1">
        <v>8.2</v>
      </c>
    </row>
    <row r="427">
      <c r="B427" s="20">
        <v>8.9154550635E10</v>
      </c>
      <c r="C427" s="21" t="s">
        <v>18</v>
      </c>
      <c r="D427" s="8">
        <f t="shared" si="54"/>
        <v>7.4</v>
      </c>
      <c r="E427" s="9"/>
      <c r="G427" s="8">
        <f t="shared" si="2"/>
        <v>34.8</v>
      </c>
      <c r="K427" s="8">
        <f>1.8+1.2+2+1.2+1.2</f>
        <v>7.4</v>
      </c>
    </row>
    <row r="428">
      <c r="B428" s="20">
        <v>8.9057366378E10</v>
      </c>
      <c r="C428" s="21" t="s">
        <v>89</v>
      </c>
      <c r="D428" s="8">
        <f t="shared" si="54"/>
        <v>9.6</v>
      </c>
      <c r="E428" s="9"/>
      <c r="F428" s="8">
        <f t="shared" ref="F428:F429" si="55">5</f>
        <v>5</v>
      </c>
      <c r="G428" s="8">
        <f t="shared" si="2"/>
        <v>44.2</v>
      </c>
      <c r="K428" s="1">
        <f>7.2+2.4</f>
        <v>9.6</v>
      </c>
    </row>
    <row r="429">
      <c r="B429" s="20">
        <v>8.9104592274E10</v>
      </c>
      <c r="C429" s="21" t="s">
        <v>69</v>
      </c>
      <c r="D429" s="8">
        <f t="shared" si="54"/>
        <v>10.2</v>
      </c>
      <c r="E429" s="9"/>
      <c r="F429" s="8">
        <f t="shared" si="55"/>
        <v>5</v>
      </c>
      <c r="G429" s="8">
        <f t="shared" si="2"/>
        <v>45.4</v>
      </c>
      <c r="K429" s="8">
        <f>2.6+5.2+2.4</f>
        <v>10.2</v>
      </c>
    </row>
    <row r="430">
      <c r="B430" s="20">
        <v>8.9168775564E10</v>
      </c>
      <c r="C430" s="21" t="s">
        <v>219</v>
      </c>
      <c r="D430" s="8">
        <f t="shared" si="54"/>
        <v>3.2</v>
      </c>
      <c r="E430" s="9"/>
      <c r="G430" s="8">
        <f t="shared" si="2"/>
        <v>26.4</v>
      </c>
      <c r="K430" s="1">
        <v>3.2</v>
      </c>
    </row>
    <row r="431">
      <c r="B431" s="20">
        <v>8.9645755885E10</v>
      </c>
      <c r="C431" s="21" t="s">
        <v>220</v>
      </c>
      <c r="D431" s="8">
        <f t="shared" si="54"/>
        <v>56.8</v>
      </c>
      <c r="E431" s="9"/>
      <c r="G431" s="8">
        <f t="shared" si="2"/>
        <v>133.6</v>
      </c>
      <c r="K431" s="8">
        <f>14.2+36.2+6.4</f>
        <v>56.8</v>
      </c>
    </row>
    <row r="432">
      <c r="B432" s="20">
        <v>8.9256834701E10</v>
      </c>
      <c r="C432" s="21" t="s">
        <v>75</v>
      </c>
      <c r="D432" s="21"/>
      <c r="E432" s="9"/>
      <c r="G432" s="8">
        <f t="shared" si="2"/>
        <v>20</v>
      </c>
      <c r="K432" s="1">
        <f>4+1.2</f>
        <v>5.2</v>
      </c>
    </row>
    <row r="433">
      <c r="B433" s="11">
        <v>8.9096910808E10</v>
      </c>
      <c r="C433" s="1" t="s">
        <v>71</v>
      </c>
      <c r="D433" s="8">
        <f t="shared" ref="D433:D713" si="56">K433+E433</f>
        <v>13.4</v>
      </c>
      <c r="E433" s="9"/>
      <c r="G433" s="8">
        <f t="shared" si="2"/>
        <v>46.8</v>
      </c>
      <c r="K433" s="1">
        <v>13.4</v>
      </c>
    </row>
    <row r="434">
      <c r="B434" s="20">
        <v>8.9686285319E10</v>
      </c>
      <c r="C434" s="21" t="s">
        <v>221</v>
      </c>
      <c r="D434" s="8">
        <f t="shared" si="56"/>
        <v>16</v>
      </c>
      <c r="E434" s="9"/>
      <c r="G434" s="8">
        <f t="shared" si="2"/>
        <v>52</v>
      </c>
      <c r="K434" s="8">
        <f>6.6+9.4</f>
        <v>16</v>
      </c>
    </row>
    <row r="435">
      <c r="B435" s="20">
        <v>8.9166104577E10</v>
      </c>
      <c r="C435" s="21" t="s">
        <v>73</v>
      </c>
      <c r="D435" s="8">
        <f t="shared" si="56"/>
        <v>15.6</v>
      </c>
      <c r="E435" s="9"/>
      <c r="G435" s="8">
        <f t="shared" si="2"/>
        <v>51.2</v>
      </c>
      <c r="K435" s="8">
        <f>5+10.6</f>
        <v>15.6</v>
      </c>
    </row>
    <row r="436">
      <c r="B436" s="11">
        <v>8.9055469281E10</v>
      </c>
      <c r="C436" s="1" t="s">
        <v>18</v>
      </c>
      <c r="D436" s="8">
        <f t="shared" si="56"/>
        <v>10</v>
      </c>
      <c r="E436" s="9"/>
      <c r="G436" s="8">
        <f t="shared" si="2"/>
        <v>40</v>
      </c>
      <c r="K436" s="8">
        <f>10</f>
        <v>10</v>
      </c>
    </row>
    <row r="437">
      <c r="B437" s="20">
        <v>8.926678114E9</v>
      </c>
      <c r="C437" s="21" t="s">
        <v>222</v>
      </c>
      <c r="D437" s="8">
        <f t="shared" si="56"/>
        <v>5.8</v>
      </c>
      <c r="E437" s="9"/>
      <c r="G437" s="8">
        <f t="shared" si="2"/>
        <v>31.6</v>
      </c>
      <c r="K437" s="1">
        <v>5.8</v>
      </c>
    </row>
    <row r="438">
      <c r="B438" s="20">
        <v>8.9191017761E10</v>
      </c>
      <c r="C438" s="21" t="s">
        <v>223</v>
      </c>
      <c r="D438" s="8">
        <f t="shared" si="56"/>
        <v>8</v>
      </c>
      <c r="E438" s="9"/>
      <c r="G438" s="8">
        <f t="shared" si="2"/>
        <v>36</v>
      </c>
      <c r="K438" s="8">
        <f t="shared" ref="K438:K439" si="57">8</f>
        <v>8</v>
      </c>
    </row>
    <row r="439">
      <c r="B439" s="7">
        <v>8.9057078837E10</v>
      </c>
      <c r="C439" s="12" t="s">
        <v>185</v>
      </c>
      <c r="D439" s="8">
        <f t="shared" si="56"/>
        <v>8</v>
      </c>
      <c r="E439" s="9"/>
      <c r="F439" s="8">
        <f t="shared" ref="F439:F443" si="58">5</f>
        <v>5</v>
      </c>
      <c r="G439" s="8">
        <f t="shared" si="2"/>
        <v>41</v>
      </c>
      <c r="K439" s="8">
        <f t="shared" si="57"/>
        <v>8</v>
      </c>
    </row>
    <row r="440">
      <c r="B440" s="7">
        <v>8.963770171E10</v>
      </c>
      <c r="C440" s="12" t="s">
        <v>78</v>
      </c>
      <c r="D440" s="8">
        <f t="shared" si="56"/>
        <v>1</v>
      </c>
      <c r="E440" s="9"/>
      <c r="F440" s="8">
        <f t="shared" si="58"/>
        <v>5</v>
      </c>
      <c r="G440" s="8">
        <f t="shared" si="2"/>
        <v>27</v>
      </c>
      <c r="K440" s="8">
        <f t="shared" ref="K440:K441" si="59">1</f>
        <v>1</v>
      </c>
    </row>
    <row r="441">
      <c r="B441" s="7">
        <v>8.9036274827E10</v>
      </c>
      <c r="C441" s="12" t="s">
        <v>64</v>
      </c>
      <c r="D441" s="8">
        <f t="shared" si="56"/>
        <v>1</v>
      </c>
      <c r="E441" s="9"/>
      <c r="F441" s="8">
        <f t="shared" si="58"/>
        <v>5</v>
      </c>
      <c r="G441" s="8">
        <f t="shared" si="2"/>
        <v>27</v>
      </c>
      <c r="K441" s="8">
        <f t="shared" si="59"/>
        <v>1</v>
      </c>
    </row>
    <row r="442">
      <c r="B442" s="7">
        <v>8.9164948859E10</v>
      </c>
      <c r="C442" s="12" t="s">
        <v>69</v>
      </c>
      <c r="D442" s="8">
        <f t="shared" si="56"/>
        <v>11.9</v>
      </c>
      <c r="E442" s="9"/>
      <c r="F442" s="8">
        <f t="shared" si="58"/>
        <v>5</v>
      </c>
      <c r="G442" s="8">
        <f t="shared" si="2"/>
        <v>48.8</v>
      </c>
      <c r="K442" s="8">
        <f>0.5+11.4</f>
        <v>11.9</v>
      </c>
    </row>
    <row r="443">
      <c r="B443" s="7">
        <v>8.9214492548E10</v>
      </c>
      <c r="C443" s="12" t="s">
        <v>104</v>
      </c>
      <c r="D443" s="8">
        <f t="shared" si="56"/>
        <v>2.4</v>
      </c>
      <c r="E443" s="9"/>
      <c r="F443" s="8">
        <f t="shared" si="58"/>
        <v>5</v>
      </c>
      <c r="G443" s="8">
        <f t="shared" si="2"/>
        <v>29.8</v>
      </c>
      <c r="K443" s="8">
        <f>2.4</f>
        <v>2.4</v>
      </c>
    </row>
    <row r="444">
      <c r="B444" s="7">
        <v>8.9166666352E10</v>
      </c>
      <c r="C444" s="12" t="s">
        <v>23</v>
      </c>
      <c r="D444" s="8">
        <f t="shared" si="56"/>
        <v>9</v>
      </c>
      <c r="E444" s="9"/>
      <c r="F444" s="8">
        <f>5+5</f>
        <v>10</v>
      </c>
      <c r="G444" s="8">
        <f t="shared" si="2"/>
        <v>48</v>
      </c>
      <c r="K444" s="8">
        <f>3+3.4+2.6</f>
        <v>9</v>
      </c>
    </row>
    <row r="445">
      <c r="B445" s="7">
        <v>8.9257848341E10</v>
      </c>
      <c r="C445" s="12" t="s">
        <v>81</v>
      </c>
      <c r="D445" s="8">
        <f t="shared" si="56"/>
        <v>3.6</v>
      </c>
      <c r="E445" s="9"/>
      <c r="F445" s="8">
        <f t="shared" ref="F445:F448" si="60">5</f>
        <v>5</v>
      </c>
      <c r="G445" s="8">
        <f t="shared" si="2"/>
        <v>32.2</v>
      </c>
      <c r="K445" s="1">
        <v>3.6</v>
      </c>
    </row>
    <row r="446">
      <c r="B446" s="7">
        <v>8.9162222058E10</v>
      </c>
      <c r="C446" s="12" t="s">
        <v>46</v>
      </c>
      <c r="D446" s="8">
        <f t="shared" si="56"/>
        <v>1.2</v>
      </c>
      <c r="E446" s="9"/>
      <c r="F446" s="8">
        <f t="shared" si="60"/>
        <v>5</v>
      </c>
      <c r="G446" s="8">
        <f t="shared" si="2"/>
        <v>27.4</v>
      </c>
      <c r="K446" s="8">
        <f>1+0.2</f>
        <v>1.2</v>
      </c>
    </row>
    <row r="447">
      <c r="B447" s="7">
        <v>8.9252322819E10</v>
      </c>
      <c r="C447" s="12" t="s">
        <v>13</v>
      </c>
      <c r="D447" s="8">
        <f t="shared" si="56"/>
        <v>75</v>
      </c>
      <c r="E447" s="9"/>
      <c r="F447" s="8">
        <f t="shared" si="60"/>
        <v>5</v>
      </c>
      <c r="G447" s="8">
        <f t="shared" si="2"/>
        <v>175</v>
      </c>
      <c r="K447" s="8">
        <f>75</f>
        <v>75</v>
      </c>
    </row>
    <row r="448">
      <c r="B448" s="7">
        <v>8.9060388113E10</v>
      </c>
      <c r="C448" s="12" t="s">
        <v>84</v>
      </c>
      <c r="D448" s="8">
        <f t="shared" si="56"/>
        <v>45</v>
      </c>
      <c r="E448" s="9"/>
      <c r="F448" s="8">
        <f t="shared" si="60"/>
        <v>5</v>
      </c>
      <c r="G448" s="8">
        <f t="shared" si="2"/>
        <v>115</v>
      </c>
      <c r="K448" s="8">
        <f>45</f>
        <v>45</v>
      </c>
    </row>
    <row r="449">
      <c r="B449" s="7">
        <v>8.9060388113E10</v>
      </c>
      <c r="C449" s="12" t="s">
        <v>84</v>
      </c>
      <c r="D449" s="8">
        <f t="shared" si="56"/>
        <v>37.6</v>
      </c>
      <c r="E449" s="9"/>
      <c r="F449" s="8">
        <f>5+5</f>
        <v>10</v>
      </c>
      <c r="G449" s="8">
        <f t="shared" si="2"/>
        <v>105.2</v>
      </c>
      <c r="K449" s="8">
        <f>13+7+6+8.6+3</f>
        <v>37.6</v>
      </c>
    </row>
    <row r="450">
      <c r="B450" s="11">
        <v>8.9853833104E10</v>
      </c>
      <c r="C450" s="12" t="s">
        <v>9</v>
      </c>
      <c r="D450" s="8">
        <f t="shared" si="56"/>
        <v>9</v>
      </c>
      <c r="E450" s="9"/>
      <c r="F450" s="8">
        <f>10</f>
        <v>10</v>
      </c>
      <c r="G450" s="8">
        <f t="shared" si="2"/>
        <v>48</v>
      </c>
      <c r="K450" s="8">
        <f>1.8+7.2</f>
        <v>9</v>
      </c>
    </row>
    <row r="451">
      <c r="B451" s="7">
        <v>8.916178471E10</v>
      </c>
      <c r="C451" s="12" t="s">
        <v>78</v>
      </c>
      <c r="D451" s="8">
        <f t="shared" si="56"/>
        <v>7</v>
      </c>
      <c r="E451" s="9"/>
      <c r="F451" s="8">
        <f>5</f>
        <v>5</v>
      </c>
      <c r="G451" s="8">
        <f t="shared" si="2"/>
        <v>39</v>
      </c>
      <c r="K451" s="8">
        <f>7</f>
        <v>7</v>
      </c>
    </row>
    <row r="452">
      <c r="B452" s="7">
        <v>8.9150693023E10</v>
      </c>
      <c r="C452" s="12" t="s">
        <v>78</v>
      </c>
      <c r="D452" s="8">
        <f t="shared" si="56"/>
        <v>8.8</v>
      </c>
      <c r="E452" s="9"/>
      <c r="F452" s="8">
        <f>5+5</f>
        <v>10</v>
      </c>
      <c r="G452" s="8">
        <f t="shared" si="2"/>
        <v>47.6</v>
      </c>
      <c r="K452" s="8">
        <f>6.8+2</f>
        <v>8.8</v>
      </c>
    </row>
    <row r="453">
      <c r="B453" s="7">
        <v>8.9150153456E10</v>
      </c>
      <c r="C453" s="12" t="s">
        <v>224</v>
      </c>
      <c r="D453" s="8">
        <f t="shared" si="56"/>
        <v>1.8</v>
      </c>
      <c r="E453" s="9"/>
      <c r="F453" s="8">
        <f t="shared" ref="F453:F454" si="61">5</f>
        <v>5</v>
      </c>
      <c r="G453" s="8">
        <f t="shared" si="2"/>
        <v>28.6</v>
      </c>
      <c r="K453" s="8">
        <f>1.8</f>
        <v>1.8</v>
      </c>
    </row>
    <row r="454">
      <c r="B454" s="7">
        <v>8.9162998057E10</v>
      </c>
      <c r="C454" s="12" t="s">
        <v>26</v>
      </c>
      <c r="D454" s="8">
        <f t="shared" si="56"/>
        <v>0.6</v>
      </c>
      <c r="E454" s="9"/>
      <c r="F454" s="8">
        <f t="shared" si="61"/>
        <v>5</v>
      </c>
      <c r="G454" s="8">
        <f t="shared" si="2"/>
        <v>26.2</v>
      </c>
      <c r="K454" s="8">
        <f>0.6</f>
        <v>0.6</v>
      </c>
    </row>
    <row r="455">
      <c r="B455" s="7">
        <v>8.9160893899E10</v>
      </c>
      <c r="C455" s="12" t="s">
        <v>10</v>
      </c>
      <c r="D455" s="8">
        <f t="shared" si="56"/>
        <v>66.2</v>
      </c>
      <c r="E455" s="9"/>
      <c r="F455" s="8">
        <f>5+5+5+5+5+5+5</f>
        <v>35</v>
      </c>
      <c r="G455" s="8">
        <f t="shared" si="2"/>
        <v>187.4</v>
      </c>
      <c r="K455" s="8">
        <f>0.4+1.2+2.8+1.8+2.4+1+6.4+5.2+20+7+1.6+7+4.4+5</f>
        <v>66.2</v>
      </c>
    </row>
    <row r="456">
      <c r="B456" s="7">
        <v>8.9672763231E10</v>
      </c>
      <c r="C456" s="12" t="s">
        <v>21</v>
      </c>
      <c r="D456" s="8">
        <f t="shared" si="56"/>
        <v>10.8</v>
      </c>
      <c r="E456" s="9"/>
      <c r="F456" s="8">
        <f>5</f>
        <v>5</v>
      </c>
      <c r="G456" s="8">
        <f t="shared" si="2"/>
        <v>46.6</v>
      </c>
      <c r="K456" s="8">
        <f>2+8.8</f>
        <v>10.8</v>
      </c>
    </row>
    <row r="457">
      <c r="B457" s="7">
        <v>8.9262664794E10</v>
      </c>
      <c r="C457" s="12" t="s">
        <v>46</v>
      </c>
      <c r="D457" s="8">
        <f t="shared" si="56"/>
        <v>13</v>
      </c>
      <c r="E457" s="9"/>
      <c r="F457" s="8">
        <f>5+5</f>
        <v>10</v>
      </c>
      <c r="G457" s="8">
        <f t="shared" si="2"/>
        <v>56</v>
      </c>
      <c r="K457" s="8">
        <f>1.2+11.8</f>
        <v>13</v>
      </c>
    </row>
    <row r="458">
      <c r="B458" s="7">
        <v>8.915351281E10</v>
      </c>
      <c r="C458" s="12" t="s">
        <v>225</v>
      </c>
      <c r="D458" s="8">
        <f t="shared" si="56"/>
        <v>8.8</v>
      </c>
      <c r="E458" s="9"/>
      <c r="F458" s="8">
        <f t="shared" ref="F458:F468" si="62">5</f>
        <v>5</v>
      </c>
      <c r="G458" s="8">
        <f t="shared" si="2"/>
        <v>42.6</v>
      </c>
      <c r="K458" s="1">
        <v>8.8</v>
      </c>
    </row>
    <row r="459">
      <c r="B459" s="7">
        <v>8.915351281E10</v>
      </c>
      <c r="C459" s="12" t="s">
        <v>225</v>
      </c>
      <c r="D459" s="8">
        <f t="shared" si="56"/>
        <v>4.8</v>
      </c>
      <c r="E459" s="9"/>
      <c r="F459" s="8">
        <f t="shared" si="62"/>
        <v>5</v>
      </c>
      <c r="G459" s="8">
        <f t="shared" si="2"/>
        <v>34.6</v>
      </c>
      <c r="K459" s="8">
        <f>4.8</f>
        <v>4.8</v>
      </c>
    </row>
    <row r="460">
      <c r="B460" s="22">
        <v>8.9104660807E10</v>
      </c>
      <c r="C460" s="16" t="s">
        <v>23</v>
      </c>
      <c r="D460" s="8">
        <f t="shared" si="56"/>
        <v>34.8</v>
      </c>
      <c r="E460" s="9"/>
      <c r="F460" s="8">
        <f t="shared" si="62"/>
        <v>5</v>
      </c>
      <c r="G460" s="8">
        <f t="shared" si="2"/>
        <v>94.6</v>
      </c>
      <c r="K460" s="8">
        <f>10.6+24.2</f>
        <v>34.8</v>
      </c>
    </row>
    <row r="461">
      <c r="B461" s="23">
        <v>3259.0</v>
      </c>
      <c r="C461" s="12" t="s">
        <v>23</v>
      </c>
      <c r="D461" s="8">
        <f t="shared" si="56"/>
        <v>3.5</v>
      </c>
      <c r="E461" s="9"/>
      <c r="F461" s="8">
        <f t="shared" si="62"/>
        <v>5</v>
      </c>
      <c r="G461" s="8">
        <f t="shared" si="2"/>
        <v>32</v>
      </c>
      <c r="K461" s="8">
        <f>3.5</f>
        <v>3.5</v>
      </c>
    </row>
    <row r="462">
      <c r="B462" s="7">
        <v>8.9036120091E10</v>
      </c>
      <c r="C462" s="12" t="s">
        <v>44</v>
      </c>
      <c r="D462" s="8">
        <f t="shared" si="56"/>
        <v>36.6</v>
      </c>
      <c r="E462" s="9"/>
      <c r="F462" s="8">
        <f t="shared" si="62"/>
        <v>5</v>
      </c>
      <c r="G462" s="8">
        <f t="shared" si="2"/>
        <v>98.2</v>
      </c>
      <c r="K462" s="8">
        <f>12.2+14+10.4</f>
        <v>36.6</v>
      </c>
    </row>
    <row r="463">
      <c r="B463" s="7">
        <v>8.9652480617E10</v>
      </c>
      <c r="C463" s="12" t="s">
        <v>188</v>
      </c>
      <c r="D463" s="8">
        <f t="shared" si="56"/>
        <v>3.8</v>
      </c>
      <c r="E463" s="9"/>
      <c r="F463" s="8">
        <f t="shared" si="62"/>
        <v>5</v>
      </c>
      <c r="G463" s="8">
        <f t="shared" si="2"/>
        <v>32.6</v>
      </c>
      <c r="K463" s="8">
        <f>3.8</f>
        <v>3.8</v>
      </c>
    </row>
    <row r="464">
      <c r="B464" s="7">
        <v>8.9851426321E10</v>
      </c>
      <c r="C464" s="12" t="s">
        <v>226</v>
      </c>
      <c r="D464" s="8">
        <f t="shared" si="56"/>
        <v>3.4</v>
      </c>
      <c r="E464" s="9"/>
      <c r="F464" s="8">
        <f t="shared" si="62"/>
        <v>5</v>
      </c>
      <c r="G464" s="8">
        <f t="shared" si="2"/>
        <v>31.8</v>
      </c>
      <c r="K464" s="8">
        <f>1.2+2.2</f>
        <v>3.4</v>
      </c>
    </row>
    <row r="465">
      <c r="B465" s="7">
        <v>8.9264288849E10</v>
      </c>
      <c r="C465" s="12" t="s">
        <v>37</v>
      </c>
      <c r="D465" s="8">
        <f t="shared" si="56"/>
        <v>1.4</v>
      </c>
      <c r="E465" s="9"/>
      <c r="F465" s="8">
        <f t="shared" si="62"/>
        <v>5</v>
      </c>
      <c r="G465" s="8">
        <f t="shared" si="2"/>
        <v>27.8</v>
      </c>
      <c r="K465" s="8">
        <f>1.4</f>
        <v>1.4</v>
      </c>
    </row>
    <row r="466">
      <c r="B466" s="7">
        <v>8.9150406755E10</v>
      </c>
      <c r="C466" s="12" t="s">
        <v>101</v>
      </c>
      <c r="D466" s="8">
        <f t="shared" si="56"/>
        <v>13.8</v>
      </c>
      <c r="E466" s="9"/>
      <c r="F466" s="8">
        <f t="shared" si="62"/>
        <v>5</v>
      </c>
      <c r="G466" s="8">
        <f t="shared" si="2"/>
        <v>52.6</v>
      </c>
      <c r="K466" s="8">
        <f>4.8+9</f>
        <v>13.8</v>
      </c>
    </row>
    <row r="467">
      <c r="B467" s="7">
        <v>8.910477983E10</v>
      </c>
      <c r="C467" s="12" t="s">
        <v>33</v>
      </c>
      <c r="D467" s="8">
        <f t="shared" si="56"/>
        <v>6.4</v>
      </c>
      <c r="E467" s="9"/>
      <c r="F467" s="8">
        <f t="shared" si="62"/>
        <v>5</v>
      </c>
      <c r="G467" s="8">
        <f t="shared" si="2"/>
        <v>37.8</v>
      </c>
      <c r="K467" s="8">
        <f>0.6+4.4+1.4</f>
        <v>6.4</v>
      </c>
    </row>
    <row r="468">
      <c r="B468" s="7">
        <v>8.9175591535E10</v>
      </c>
      <c r="C468" s="12" t="s">
        <v>116</v>
      </c>
      <c r="D468" s="8">
        <f t="shared" si="56"/>
        <v>133</v>
      </c>
      <c r="E468" s="9"/>
      <c r="F468" s="8">
        <f t="shared" si="62"/>
        <v>5</v>
      </c>
      <c r="G468" s="8">
        <f t="shared" si="2"/>
        <v>291</v>
      </c>
      <c r="K468" s="8">
        <f>128+5</f>
        <v>133</v>
      </c>
    </row>
    <row r="469">
      <c r="B469" s="7">
        <v>8.9252064187E10</v>
      </c>
      <c r="C469" s="14" t="s">
        <v>227</v>
      </c>
      <c r="D469" s="8">
        <f t="shared" si="56"/>
        <v>4.2</v>
      </c>
      <c r="E469" s="9"/>
      <c r="G469" s="8">
        <f t="shared" si="2"/>
        <v>28.4</v>
      </c>
      <c r="K469" s="8">
        <f>4.2</f>
        <v>4.2</v>
      </c>
    </row>
    <row r="470">
      <c r="B470" s="7">
        <v>8.9150027371E10</v>
      </c>
      <c r="C470" s="12" t="s">
        <v>228</v>
      </c>
      <c r="D470" s="8">
        <f t="shared" si="56"/>
        <v>29</v>
      </c>
      <c r="E470" s="9"/>
      <c r="G470" s="8">
        <f t="shared" si="2"/>
        <v>78</v>
      </c>
      <c r="K470" s="8">
        <f>29</f>
        <v>29</v>
      </c>
    </row>
    <row r="471">
      <c r="B471" s="7">
        <v>8.9031186243E10</v>
      </c>
      <c r="C471" s="14" t="s">
        <v>229</v>
      </c>
      <c r="D471" s="8">
        <f t="shared" si="56"/>
        <v>5</v>
      </c>
      <c r="E471" s="9"/>
      <c r="G471" s="8">
        <f t="shared" si="2"/>
        <v>30</v>
      </c>
      <c r="K471" s="8">
        <f>2+3</f>
        <v>5</v>
      </c>
    </row>
    <row r="472">
      <c r="B472" s="7" t="s">
        <v>230</v>
      </c>
      <c r="C472" s="12" t="s">
        <v>134</v>
      </c>
      <c r="D472" s="8">
        <f t="shared" si="56"/>
        <v>37.6</v>
      </c>
      <c r="E472" s="9"/>
      <c r="G472" s="8">
        <f t="shared" si="2"/>
        <v>95.2</v>
      </c>
      <c r="K472" s="8">
        <f>17.6+20</f>
        <v>37.6</v>
      </c>
    </row>
    <row r="473">
      <c r="B473" s="7">
        <v>8.9167476498E10</v>
      </c>
      <c r="C473" s="12" t="s">
        <v>23</v>
      </c>
      <c r="D473" s="8">
        <f t="shared" si="56"/>
        <v>0.6</v>
      </c>
      <c r="E473" s="9"/>
      <c r="G473" s="8">
        <f t="shared" si="2"/>
        <v>21.2</v>
      </c>
      <c r="K473" s="8">
        <f>0.6</f>
        <v>0.6</v>
      </c>
    </row>
    <row r="474">
      <c r="B474" s="7">
        <v>8.9166700785E10</v>
      </c>
      <c r="C474" s="12" t="s">
        <v>42</v>
      </c>
      <c r="D474" s="8">
        <f t="shared" si="56"/>
        <v>17.4</v>
      </c>
      <c r="E474" s="9"/>
      <c r="G474" s="8">
        <f t="shared" si="2"/>
        <v>54.8</v>
      </c>
      <c r="K474" s="8">
        <f>17.4</f>
        <v>17.4</v>
      </c>
    </row>
    <row r="475">
      <c r="B475" s="7">
        <v>8.9168863001E10</v>
      </c>
      <c r="C475" s="12" t="s">
        <v>78</v>
      </c>
      <c r="D475" s="8">
        <f t="shared" si="56"/>
        <v>7.4</v>
      </c>
      <c r="E475" s="9"/>
      <c r="G475" s="8">
        <f t="shared" si="2"/>
        <v>34.8</v>
      </c>
      <c r="K475" s="1">
        <v>7.4</v>
      </c>
    </row>
    <row r="476">
      <c r="B476" s="7">
        <v>8.9036785317E10</v>
      </c>
      <c r="C476" s="12" t="s">
        <v>60</v>
      </c>
      <c r="D476" s="8">
        <f t="shared" si="56"/>
        <v>20</v>
      </c>
      <c r="E476" s="9"/>
      <c r="G476" s="8">
        <f t="shared" si="2"/>
        <v>60</v>
      </c>
      <c r="K476" s="8">
        <f>20</f>
        <v>20</v>
      </c>
    </row>
    <row r="477">
      <c r="B477" s="7">
        <v>8.9035454221E10</v>
      </c>
      <c r="C477" s="12" t="s">
        <v>78</v>
      </c>
      <c r="D477" s="8">
        <f t="shared" si="56"/>
        <v>2.6</v>
      </c>
      <c r="E477" s="9"/>
      <c r="G477" s="8">
        <f t="shared" si="2"/>
        <v>25.2</v>
      </c>
      <c r="K477" s="1">
        <v>2.6</v>
      </c>
    </row>
    <row r="478">
      <c r="B478" s="7">
        <v>8.9262345609E10</v>
      </c>
      <c r="C478" s="12" t="s">
        <v>223</v>
      </c>
      <c r="D478" s="8">
        <f t="shared" si="56"/>
        <v>59</v>
      </c>
      <c r="E478" s="9"/>
      <c r="G478" s="8">
        <f t="shared" si="2"/>
        <v>138</v>
      </c>
      <c r="K478" s="8">
        <f>59</f>
        <v>59</v>
      </c>
    </row>
    <row r="479">
      <c r="B479" s="7">
        <v>8.9266124174E10</v>
      </c>
      <c r="C479" s="12" t="s">
        <v>44</v>
      </c>
      <c r="D479" s="8">
        <f t="shared" si="56"/>
        <v>15.2</v>
      </c>
      <c r="E479" s="9"/>
      <c r="G479" s="8">
        <f t="shared" si="2"/>
        <v>50.4</v>
      </c>
      <c r="K479" s="8">
        <f>15.2</f>
        <v>15.2</v>
      </c>
    </row>
    <row r="480">
      <c r="B480" s="7">
        <v>8.9151436459E10</v>
      </c>
      <c r="C480" s="12" t="s">
        <v>18</v>
      </c>
      <c r="D480" s="8">
        <f t="shared" si="56"/>
        <v>32.8</v>
      </c>
      <c r="E480" s="9"/>
      <c r="G480" s="8">
        <f t="shared" si="2"/>
        <v>85.6</v>
      </c>
      <c r="K480" s="8">
        <f>15.8+17</f>
        <v>32.8</v>
      </c>
    </row>
    <row r="481">
      <c r="B481" s="7">
        <v>8.9686263506E10</v>
      </c>
      <c r="C481" s="12" t="s">
        <v>44</v>
      </c>
      <c r="D481" s="8">
        <f t="shared" si="56"/>
        <v>34.8</v>
      </c>
      <c r="E481" s="9"/>
      <c r="F481" s="8">
        <f>5</f>
        <v>5</v>
      </c>
      <c r="G481" s="8">
        <f t="shared" si="2"/>
        <v>94.6</v>
      </c>
      <c r="K481" s="8">
        <f>11.6+15+8.2</f>
        <v>34.8</v>
      </c>
    </row>
    <row r="482">
      <c r="B482" s="7">
        <v>8.918260681E10</v>
      </c>
      <c r="C482" s="12" t="s">
        <v>74</v>
      </c>
      <c r="D482" s="8">
        <f t="shared" si="56"/>
        <v>4.4</v>
      </c>
      <c r="E482" s="9"/>
      <c r="F482" s="8">
        <f>5+5</f>
        <v>10</v>
      </c>
      <c r="G482" s="8">
        <f t="shared" si="2"/>
        <v>38.8</v>
      </c>
      <c r="K482" s="8">
        <f>1.2+3.2</f>
        <v>4.4</v>
      </c>
    </row>
    <row r="483">
      <c r="B483" s="11">
        <v>8.9169859975E10</v>
      </c>
      <c r="C483" s="12" t="s">
        <v>217</v>
      </c>
      <c r="D483" s="8">
        <f t="shared" si="56"/>
        <v>13</v>
      </c>
      <c r="E483" s="9"/>
      <c r="F483" s="8">
        <f t="shared" ref="F483:F492" si="63">5</f>
        <v>5</v>
      </c>
      <c r="G483" s="8">
        <f t="shared" si="2"/>
        <v>51</v>
      </c>
      <c r="K483" s="8">
        <f>13</f>
        <v>13</v>
      </c>
    </row>
    <row r="484">
      <c r="B484" s="7">
        <v>8.9199645611E10</v>
      </c>
      <c r="C484" s="12" t="s">
        <v>10</v>
      </c>
      <c r="D484" s="8">
        <f t="shared" si="56"/>
        <v>15.2</v>
      </c>
      <c r="E484" s="9"/>
      <c r="F484" s="8">
        <f t="shared" si="63"/>
        <v>5</v>
      </c>
      <c r="G484" s="8">
        <f t="shared" si="2"/>
        <v>55.4</v>
      </c>
      <c r="K484" s="8">
        <f>15.2</f>
        <v>15.2</v>
      </c>
    </row>
    <row r="485">
      <c r="B485" s="7">
        <v>8.9037406447E10</v>
      </c>
      <c r="C485" s="12" t="s">
        <v>111</v>
      </c>
      <c r="D485" s="8">
        <f t="shared" si="56"/>
        <v>34.4</v>
      </c>
      <c r="E485" s="9"/>
      <c r="F485" s="8">
        <f t="shared" si="63"/>
        <v>5</v>
      </c>
      <c r="G485" s="8">
        <f t="shared" si="2"/>
        <v>93.8</v>
      </c>
      <c r="K485" s="8">
        <f>27.6+6.8</f>
        <v>34.4</v>
      </c>
    </row>
    <row r="486">
      <c r="B486" s="7">
        <v>8.9645044434E10</v>
      </c>
      <c r="C486" s="12" t="s">
        <v>231</v>
      </c>
      <c r="D486" s="8">
        <f t="shared" si="56"/>
        <v>6.6</v>
      </c>
      <c r="E486" s="9"/>
      <c r="F486" s="8">
        <f t="shared" si="63"/>
        <v>5</v>
      </c>
      <c r="G486" s="8">
        <f t="shared" si="2"/>
        <v>38.2</v>
      </c>
      <c r="K486" s="8">
        <f>3.6+3</f>
        <v>6.6</v>
      </c>
    </row>
    <row r="487">
      <c r="B487" s="7">
        <v>8.9163949374E10</v>
      </c>
      <c r="C487" s="12" t="s">
        <v>44</v>
      </c>
      <c r="D487" s="8">
        <f t="shared" si="56"/>
        <v>3.2</v>
      </c>
      <c r="E487" s="9"/>
      <c r="F487" s="8">
        <f t="shared" si="63"/>
        <v>5</v>
      </c>
      <c r="G487" s="8">
        <f t="shared" si="2"/>
        <v>31.4</v>
      </c>
      <c r="K487" s="8">
        <f>3.2</f>
        <v>3.2</v>
      </c>
    </row>
    <row r="488">
      <c r="B488" s="7">
        <v>8.9774915943E10</v>
      </c>
      <c r="C488" s="12" t="s">
        <v>21</v>
      </c>
      <c r="D488" s="8">
        <f t="shared" si="56"/>
        <v>2.4</v>
      </c>
      <c r="E488" s="9"/>
      <c r="F488" s="8">
        <f t="shared" si="63"/>
        <v>5</v>
      </c>
      <c r="G488" s="8">
        <f t="shared" si="2"/>
        <v>29.8</v>
      </c>
      <c r="K488" s="8">
        <f>2.4</f>
        <v>2.4</v>
      </c>
    </row>
    <row r="489">
      <c r="B489" s="7">
        <v>8.9154918568E10</v>
      </c>
      <c r="C489" s="12" t="s">
        <v>188</v>
      </c>
      <c r="D489" s="8">
        <f t="shared" si="56"/>
        <v>33.4</v>
      </c>
      <c r="E489" s="9"/>
      <c r="F489" s="8">
        <f t="shared" si="63"/>
        <v>5</v>
      </c>
      <c r="G489" s="8">
        <f t="shared" si="2"/>
        <v>91.8</v>
      </c>
      <c r="K489" s="8">
        <f>33.4</f>
        <v>33.4</v>
      </c>
    </row>
    <row r="490">
      <c r="B490" s="7">
        <v>8.9819574951E10</v>
      </c>
      <c r="C490" s="12" t="s">
        <v>188</v>
      </c>
      <c r="D490" s="8">
        <f t="shared" si="56"/>
        <v>0.4</v>
      </c>
      <c r="E490" s="9"/>
      <c r="F490" s="8">
        <f t="shared" si="63"/>
        <v>5</v>
      </c>
      <c r="G490" s="8">
        <f t="shared" si="2"/>
        <v>25.8</v>
      </c>
      <c r="K490" s="8">
        <f>0.4</f>
        <v>0.4</v>
      </c>
    </row>
    <row r="491">
      <c r="B491" s="23">
        <v>8640.0</v>
      </c>
      <c r="C491" s="12" t="s">
        <v>232</v>
      </c>
      <c r="D491" s="8">
        <f t="shared" si="56"/>
        <v>3.8</v>
      </c>
      <c r="E491" s="9"/>
      <c r="F491" s="8">
        <f t="shared" si="63"/>
        <v>5</v>
      </c>
      <c r="G491" s="8">
        <f t="shared" si="2"/>
        <v>32.6</v>
      </c>
      <c r="K491" s="8">
        <f>2.4+1.4</f>
        <v>3.8</v>
      </c>
    </row>
    <row r="492">
      <c r="B492" s="7">
        <v>8.9013676447E10</v>
      </c>
      <c r="C492" s="12" t="s">
        <v>10</v>
      </c>
      <c r="D492" s="8">
        <f t="shared" si="56"/>
        <v>5.4</v>
      </c>
      <c r="E492" s="9"/>
      <c r="F492" s="8">
        <f t="shared" si="63"/>
        <v>5</v>
      </c>
      <c r="G492" s="8">
        <f t="shared" si="2"/>
        <v>35.8</v>
      </c>
      <c r="K492" s="8">
        <f>5.4</f>
        <v>5.4</v>
      </c>
    </row>
    <row r="493">
      <c r="B493" s="7">
        <v>8.9031678717E10</v>
      </c>
      <c r="C493" s="12" t="s">
        <v>78</v>
      </c>
      <c r="D493" s="8">
        <f t="shared" si="56"/>
        <v>38</v>
      </c>
      <c r="E493" s="9"/>
      <c r="F493" s="8">
        <f>5+5+5</f>
        <v>15</v>
      </c>
      <c r="G493" s="8">
        <f t="shared" si="2"/>
        <v>111</v>
      </c>
      <c r="K493" s="8">
        <f>3.2+9+10.2+7.8+7.8</f>
        <v>38</v>
      </c>
    </row>
    <row r="494">
      <c r="B494" s="7">
        <v>8.9964094438E10</v>
      </c>
      <c r="C494" s="12" t="s">
        <v>67</v>
      </c>
      <c r="D494" s="8">
        <f t="shared" si="56"/>
        <v>4.8</v>
      </c>
      <c r="E494" s="9"/>
      <c r="F494" s="8">
        <f t="shared" ref="F494:F497" si="64">5</f>
        <v>5</v>
      </c>
      <c r="G494" s="8">
        <f t="shared" si="2"/>
        <v>34.6</v>
      </c>
      <c r="K494" s="8">
        <f>4.8</f>
        <v>4.8</v>
      </c>
    </row>
    <row r="495">
      <c r="B495" s="7">
        <v>8.9081987757E10</v>
      </c>
      <c r="C495" s="12" t="s">
        <v>46</v>
      </c>
      <c r="D495" s="8">
        <f t="shared" si="56"/>
        <v>3.2</v>
      </c>
      <c r="E495" s="9"/>
      <c r="F495" s="8">
        <f t="shared" si="64"/>
        <v>5</v>
      </c>
      <c r="G495" s="8">
        <f t="shared" si="2"/>
        <v>31.4</v>
      </c>
      <c r="K495" s="8">
        <f>3.2</f>
        <v>3.2</v>
      </c>
    </row>
    <row r="496">
      <c r="B496" s="7">
        <v>8.9110047456E10</v>
      </c>
      <c r="C496" s="12" t="s">
        <v>233</v>
      </c>
      <c r="D496" s="8">
        <f t="shared" si="56"/>
        <v>326.6</v>
      </c>
      <c r="E496" s="9"/>
      <c r="F496" s="8">
        <f t="shared" si="64"/>
        <v>5</v>
      </c>
      <c r="G496" s="8">
        <f t="shared" si="2"/>
        <v>678.2</v>
      </c>
      <c r="K496" s="8">
        <f>326.6</f>
        <v>326.6</v>
      </c>
    </row>
    <row r="497">
      <c r="B497" s="22">
        <v>8.9127306375E10</v>
      </c>
      <c r="C497" s="16" t="s">
        <v>18</v>
      </c>
      <c r="D497" s="8">
        <f t="shared" si="56"/>
        <v>2.4</v>
      </c>
      <c r="E497" s="9"/>
      <c r="F497" s="8">
        <f t="shared" si="64"/>
        <v>5</v>
      </c>
      <c r="G497" s="8">
        <f t="shared" si="2"/>
        <v>29.8</v>
      </c>
      <c r="K497" s="8">
        <f>1.6+0.8</f>
        <v>2.4</v>
      </c>
    </row>
    <row r="498">
      <c r="B498" s="7">
        <v>8.9999790973E10</v>
      </c>
      <c r="C498" s="12" t="s">
        <v>188</v>
      </c>
      <c r="D498" s="8">
        <f t="shared" si="56"/>
        <v>0</v>
      </c>
      <c r="E498" s="9"/>
      <c r="G498" s="8">
        <f t="shared" si="2"/>
        <v>20</v>
      </c>
      <c r="K498" s="1">
        <v>0.0</v>
      </c>
    </row>
    <row r="499">
      <c r="B499" s="7">
        <v>8.9032223783E10</v>
      </c>
      <c r="C499" s="12" t="s">
        <v>13</v>
      </c>
      <c r="D499" s="8">
        <f t="shared" si="56"/>
        <v>2.8</v>
      </c>
      <c r="E499" s="9"/>
      <c r="F499" s="8">
        <f t="shared" ref="F499:F503" si="65">5</f>
        <v>5</v>
      </c>
      <c r="G499" s="8">
        <f t="shared" si="2"/>
        <v>30.6</v>
      </c>
      <c r="K499" s="8">
        <f>2.8</f>
        <v>2.8</v>
      </c>
    </row>
    <row r="500">
      <c r="B500" s="7">
        <v>8.9112264676E10</v>
      </c>
      <c r="C500" s="12" t="s">
        <v>87</v>
      </c>
      <c r="D500" s="8">
        <f t="shared" si="56"/>
        <v>39</v>
      </c>
      <c r="E500" s="9"/>
      <c r="F500" s="8">
        <f t="shared" si="65"/>
        <v>5</v>
      </c>
      <c r="G500" s="8">
        <f t="shared" si="2"/>
        <v>103</v>
      </c>
      <c r="K500" s="8">
        <f>39</f>
        <v>39</v>
      </c>
    </row>
    <row r="501">
      <c r="B501" s="7">
        <v>8.9773793798E10</v>
      </c>
      <c r="C501" s="12" t="s">
        <v>234</v>
      </c>
      <c r="D501" s="8">
        <f t="shared" si="56"/>
        <v>1</v>
      </c>
      <c r="E501" s="9"/>
      <c r="F501" s="8">
        <f t="shared" si="65"/>
        <v>5</v>
      </c>
      <c r="G501" s="8">
        <f t="shared" si="2"/>
        <v>27</v>
      </c>
      <c r="K501" s="8">
        <f>1</f>
        <v>1</v>
      </c>
    </row>
    <row r="502">
      <c r="B502" s="7">
        <v>8.9069747827E10</v>
      </c>
      <c r="C502" s="12" t="s">
        <v>26</v>
      </c>
      <c r="D502" s="8">
        <f t="shared" si="56"/>
        <v>3</v>
      </c>
      <c r="E502" s="9"/>
      <c r="F502" s="8">
        <f t="shared" si="65"/>
        <v>5</v>
      </c>
      <c r="G502" s="8">
        <f t="shared" si="2"/>
        <v>31</v>
      </c>
      <c r="J502" s="1" t="s">
        <v>235</v>
      </c>
      <c r="K502" s="8">
        <f>3</f>
        <v>3</v>
      </c>
    </row>
    <row r="503">
      <c r="B503" s="7">
        <v>8.9168558294E10</v>
      </c>
      <c r="C503" s="12" t="s">
        <v>44</v>
      </c>
      <c r="D503" s="8">
        <f t="shared" si="56"/>
        <v>32</v>
      </c>
      <c r="E503" s="9"/>
      <c r="F503" s="8">
        <f t="shared" si="65"/>
        <v>5</v>
      </c>
      <c r="G503" s="8">
        <f t="shared" si="2"/>
        <v>89</v>
      </c>
      <c r="K503" s="8">
        <f>14+12.8+5.2</f>
        <v>32</v>
      </c>
    </row>
    <row r="504">
      <c r="B504" s="7">
        <v>8.9161340855E10</v>
      </c>
      <c r="C504" s="12" t="s">
        <v>18</v>
      </c>
      <c r="D504" s="8">
        <f t="shared" si="56"/>
        <v>2.4</v>
      </c>
      <c r="E504" s="9"/>
      <c r="F504" s="8">
        <f>5+5</f>
        <v>10</v>
      </c>
      <c r="G504" s="8">
        <f t="shared" si="2"/>
        <v>34.8</v>
      </c>
      <c r="K504" s="8">
        <f>1.2+1.2</f>
        <v>2.4</v>
      </c>
    </row>
    <row r="505">
      <c r="B505" s="7">
        <v>8.9162384295E10</v>
      </c>
      <c r="C505" s="12" t="s">
        <v>26</v>
      </c>
      <c r="D505" s="8">
        <f t="shared" si="56"/>
        <v>6.6</v>
      </c>
      <c r="E505" s="9"/>
      <c r="F505" s="8">
        <f t="shared" ref="F505:F507" si="66">5</f>
        <v>5</v>
      </c>
      <c r="G505" s="8">
        <f t="shared" si="2"/>
        <v>38.2</v>
      </c>
      <c r="K505" s="8">
        <f>6.6</f>
        <v>6.6</v>
      </c>
    </row>
    <row r="506">
      <c r="B506" s="7">
        <v>8.9160217737E10</v>
      </c>
      <c r="C506" s="12" t="s">
        <v>236</v>
      </c>
      <c r="D506" s="8">
        <f t="shared" si="56"/>
        <v>1.2</v>
      </c>
      <c r="E506" s="9"/>
      <c r="F506" s="8">
        <f t="shared" si="66"/>
        <v>5</v>
      </c>
      <c r="G506" s="8">
        <f t="shared" si="2"/>
        <v>27.4</v>
      </c>
      <c r="K506" s="8">
        <f>1.2</f>
        <v>1.2</v>
      </c>
    </row>
    <row r="507">
      <c r="B507" s="7">
        <v>8.9151989495E10</v>
      </c>
      <c r="C507" s="12" t="s">
        <v>78</v>
      </c>
      <c r="D507" s="8">
        <f t="shared" si="56"/>
        <v>7.4</v>
      </c>
      <c r="E507" s="9"/>
      <c r="F507" s="8">
        <f t="shared" si="66"/>
        <v>5</v>
      </c>
      <c r="G507" s="8">
        <f t="shared" si="2"/>
        <v>39.8</v>
      </c>
      <c r="K507" s="8">
        <f>1.4+6</f>
        <v>7.4</v>
      </c>
    </row>
    <row r="508">
      <c r="B508" s="7">
        <v>8.9265367885E10</v>
      </c>
      <c r="C508" s="12" t="s">
        <v>237</v>
      </c>
      <c r="D508" s="8">
        <f t="shared" si="56"/>
        <v>9.8</v>
      </c>
      <c r="E508" s="9"/>
      <c r="G508" s="8">
        <f t="shared" si="2"/>
        <v>39.6</v>
      </c>
      <c r="K508" s="8">
        <f>9.8</f>
        <v>9.8</v>
      </c>
    </row>
    <row r="509">
      <c r="B509" s="7">
        <v>8.9268840678E10</v>
      </c>
      <c r="C509" s="12" t="s">
        <v>47</v>
      </c>
      <c r="D509" s="8">
        <f t="shared" si="56"/>
        <v>12.8</v>
      </c>
      <c r="E509" s="9"/>
      <c r="F509" s="8">
        <f t="shared" ref="F509:F510" si="67">5</f>
        <v>5</v>
      </c>
      <c r="G509" s="8">
        <f t="shared" si="2"/>
        <v>50.6</v>
      </c>
      <c r="K509" s="8">
        <f>3+9.8</f>
        <v>12.8</v>
      </c>
    </row>
    <row r="510">
      <c r="B510" s="7">
        <v>8.9268760132E10</v>
      </c>
      <c r="C510" s="12" t="s">
        <v>13</v>
      </c>
      <c r="D510" s="8">
        <f t="shared" si="56"/>
        <v>35.7</v>
      </c>
      <c r="E510" s="9"/>
      <c r="F510" s="8">
        <f t="shared" si="67"/>
        <v>5</v>
      </c>
      <c r="G510" s="8">
        <f t="shared" si="2"/>
        <v>96.4</v>
      </c>
      <c r="K510" s="8">
        <f>13+10.8+7.7+4.2</f>
        <v>35.7</v>
      </c>
    </row>
    <row r="511">
      <c r="B511" s="7">
        <v>8.9037110846E10</v>
      </c>
      <c r="C511" s="12" t="s">
        <v>18</v>
      </c>
      <c r="D511" s="8">
        <f t="shared" si="56"/>
        <v>8.4</v>
      </c>
      <c r="E511" s="9"/>
      <c r="G511" s="8">
        <f t="shared" si="2"/>
        <v>36.8</v>
      </c>
      <c r="K511" s="8">
        <f>8.4</f>
        <v>8.4</v>
      </c>
    </row>
    <row r="512">
      <c r="B512" s="7">
        <v>8.9850668686E10</v>
      </c>
      <c r="C512" s="12" t="s">
        <v>9</v>
      </c>
      <c r="D512" s="8">
        <f t="shared" si="56"/>
        <v>8</v>
      </c>
      <c r="E512" s="9"/>
      <c r="G512" s="8">
        <f t="shared" si="2"/>
        <v>36</v>
      </c>
      <c r="K512" s="8">
        <f>8</f>
        <v>8</v>
      </c>
    </row>
    <row r="513">
      <c r="B513" s="7">
        <v>8.9165535011E10</v>
      </c>
      <c r="C513" s="12" t="s">
        <v>10</v>
      </c>
      <c r="D513" s="8">
        <f t="shared" si="56"/>
        <v>4</v>
      </c>
      <c r="E513" s="9"/>
      <c r="G513" s="8">
        <f t="shared" si="2"/>
        <v>28</v>
      </c>
      <c r="K513" s="8">
        <f>4</f>
        <v>4</v>
      </c>
    </row>
    <row r="514">
      <c r="B514" s="7">
        <v>8.916853879E10</v>
      </c>
      <c r="C514" s="12" t="s">
        <v>44</v>
      </c>
      <c r="D514" s="8">
        <f t="shared" si="56"/>
        <v>0</v>
      </c>
      <c r="E514" s="9"/>
      <c r="G514" s="8">
        <f t="shared" si="2"/>
        <v>20</v>
      </c>
      <c r="K514" s="8" t="str">
        <f>E514</f>
        <v/>
      </c>
    </row>
    <row r="515">
      <c r="B515" s="7">
        <v>8.9169569991E10</v>
      </c>
      <c r="C515" s="12" t="s">
        <v>43</v>
      </c>
      <c r="D515" s="8">
        <f t="shared" si="56"/>
        <v>60</v>
      </c>
      <c r="E515" s="9"/>
      <c r="G515" s="8">
        <f t="shared" si="2"/>
        <v>140</v>
      </c>
      <c r="K515" s="8">
        <f>60</f>
        <v>60</v>
      </c>
    </row>
    <row r="516">
      <c r="B516" s="7">
        <v>8.9169569991E10</v>
      </c>
      <c r="C516" s="12" t="s">
        <v>43</v>
      </c>
      <c r="D516" s="8">
        <f t="shared" si="56"/>
        <v>25</v>
      </c>
      <c r="E516" s="9"/>
      <c r="G516" s="8">
        <f t="shared" si="2"/>
        <v>70</v>
      </c>
      <c r="K516" s="8">
        <f>25</f>
        <v>25</v>
      </c>
    </row>
    <row r="517">
      <c r="B517" s="7">
        <v>8.9057179716E10</v>
      </c>
      <c r="C517" s="12" t="s">
        <v>43</v>
      </c>
      <c r="D517" s="8">
        <f t="shared" si="56"/>
        <v>17</v>
      </c>
      <c r="E517" s="9"/>
      <c r="G517" s="8">
        <f t="shared" si="2"/>
        <v>54</v>
      </c>
      <c r="K517" s="8">
        <f>17</f>
        <v>17</v>
      </c>
    </row>
    <row r="518">
      <c r="B518" s="7">
        <v>8.985923523E10</v>
      </c>
      <c r="C518" s="12" t="s">
        <v>18</v>
      </c>
      <c r="D518" s="8">
        <f t="shared" si="56"/>
        <v>8</v>
      </c>
      <c r="E518" s="9"/>
      <c r="G518" s="8">
        <f t="shared" si="2"/>
        <v>36</v>
      </c>
      <c r="K518" s="8">
        <f>8</f>
        <v>8</v>
      </c>
    </row>
    <row r="519">
      <c r="B519" s="7">
        <v>8.916778779E10</v>
      </c>
      <c r="C519" s="12" t="s">
        <v>47</v>
      </c>
      <c r="D519" s="8">
        <f t="shared" si="56"/>
        <v>3</v>
      </c>
      <c r="E519" s="9"/>
      <c r="G519" s="8">
        <f t="shared" si="2"/>
        <v>26</v>
      </c>
      <c r="K519" s="8">
        <f>3</f>
        <v>3</v>
      </c>
    </row>
    <row r="520">
      <c r="B520" s="7">
        <v>8.9031065316E10</v>
      </c>
      <c r="C520" s="12" t="s">
        <v>74</v>
      </c>
      <c r="D520" s="8">
        <f t="shared" si="56"/>
        <v>6.6</v>
      </c>
      <c r="E520" s="9"/>
      <c r="G520" s="8">
        <f t="shared" si="2"/>
        <v>33.2</v>
      </c>
      <c r="K520" s="8">
        <f>6.6</f>
        <v>6.6</v>
      </c>
    </row>
    <row r="521">
      <c r="B521" s="7">
        <v>8.9851133063E10</v>
      </c>
      <c r="C521" s="12" t="s">
        <v>82</v>
      </c>
      <c r="D521" s="8">
        <f t="shared" si="56"/>
        <v>9</v>
      </c>
      <c r="E521" s="9"/>
      <c r="G521" s="8">
        <f t="shared" si="2"/>
        <v>38</v>
      </c>
      <c r="K521" s="8">
        <f>9</f>
        <v>9</v>
      </c>
    </row>
    <row r="522">
      <c r="B522" s="7">
        <v>8.9017290868E10</v>
      </c>
      <c r="C522" s="12" t="s">
        <v>10</v>
      </c>
      <c r="D522" s="8">
        <f t="shared" si="56"/>
        <v>8</v>
      </c>
      <c r="E522" s="9"/>
      <c r="G522" s="8">
        <f t="shared" si="2"/>
        <v>36</v>
      </c>
      <c r="K522" s="8">
        <f>8</f>
        <v>8</v>
      </c>
    </row>
    <row r="523">
      <c r="B523" s="7">
        <v>8.9265974366E10</v>
      </c>
      <c r="C523" s="12" t="s">
        <v>50</v>
      </c>
      <c r="D523" s="8">
        <f t="shared" si="56"/>
        <v>35.8</v>
      </c>
      <c r="E523" s="9"/>
      <c r="F523" s="8">
        <f>5</f>
        <v>5</v>
      </c>
      <c r="G523" s="8">
        <f t="shared" si="2"/>
        <v>96.6</v>
      </c>
      <c r="K523" s="8">
        <f>24+11.8</f>
        <v>35.8</v>
      </c>
    </row>
    <row r="524">
      <c r="B524" s="7">
        <v>8.9269381443E10</v>
      </c>
      <c r="C524" s="12" t="s">
        <v>87</v>
      </c>
      <c r="D524" s="8">
        <f t="shared" si="56"/>
        <v>4.5</v>
      </c>
      <c r="E524" s="9"/>
      <c r="G524" s="8">
        <f t="shared" si="2"/>
        <v>29</v>
      </c>
      <c r="K524" s="8">
        <f>4.5</f>
        <v>4.5</v>
      </c>
    </row>
    <row r="525">
      <c r="B525" s="7">
        <v>8.9896226855E10</v>
      </c>
      <c r="C525" s="12" t="s">
        <v>52</v>
      </c>
      <c r="D525" s="8">
        <f t="shared" si="56"/>
        <v>11</v>
      </c>
      <c r="E525" s="9"/>
      <c r="G525" s="8">
        <f t="shared" si="2"/>
        <v>42</v>
      </c>
      <c r="K525" s="8">
        <f>11</f>
        <v>11</v>
      </c>
    </row>
    <row r="526">
      <c r="B526" s="7">
        <v>8.9067569253E10</v>
      </c>
      <c r="C526" s="12" t="s">
        <v>6</v>
      </c>
      <c r="D526" s="8">
        <f t="shared" si="56"/>
        <v>150.6</v>
      </c>
      <c r="E526" s="9"/>
      <c r="F526" s="8">
        <f>5</f>
        <v>5</v>
      </c>
      <c r="G526" s="8">
        <f t="shared" si="2"/>
        <v>326.2</v>
      </c>
      <c r="K526" s="8">
        <f>57.8+36.8+56</f>
        <v>150.6</v>
      </c>
    </row>
    <row r="527">
      <c r="B527" s="7">
        <v>8.9167966795E10</v>
      </c>
      <c r="C527" s="12" t="s">
        <v>12</v>
      </c>
      <c r="D527" s="8">
        <f t="shared" si="56"/>
        <v>2.4</v>
      </c>
      <c r="E527" s="9"/>
      <c r="G527" s="8">
        <f t="shared" si="2"/>
        <v>24.8</v>
      </c>
      <c r="K527" s="8">
        <f>2.4</f>
        <v>2.4</v>
      </c>
    </row>
    <row r="528">
      <c r="B528" s="7">
        <v>8.9031247478E10</v>
      </c>
      <c r="C528" s="12" t="s">
        <v>14</v>
      </c>
      <c r="D528" s="8">
        <f t="shared" si="56"/>
        <v>7.4</v>
      </c>
      <c r="E528" s="9"/>
      <c r="G528" s="8">
        <f t="shared" si="2"/>
        <v>34.8</v>
      </c>
      <c r="K528" s="8">
        <f t="shared" ref="K528:K529" si="68">7.4</f>
        <v>7.4</v>
      </c>
    </row>
    <row r="529">
      <c r="B529" s="7">
        <v>8.9057550317E10</v>
      </c>
      <c r="C529" s="12" t="s">
        <v>17</v>
      </c>
      <c r="D529" s="8">
        <f t="shared" si="56"/>
        <v>7.4</v>
      </c>
      <c r="E529" s="9"/>
      <c r="G529" s="8">
        <f t="shared" si="2"/>
        <v>34.8</v>
      </c>
      <c r="K529" s="8">
        <f t="shared" si="68"/>
        <v>7.4</v>
      </c>
    </row>
    <row r="530">
      <c r="B530" s="7">
        <v>8.9268705441E10</v>
      </c>
      <c r="C530" s="12" t="s">
        <v>59</v>
      </c>
      <c r="D530" s="8">
        <f t="shared" si="56"/>
        <v>7.4</v>
      </c>
      <c r="E530" s="9"/>
      <c r="G530" s="8">
        <f t="shared" si="2"/>
        <v>34.8</v>
      </c>
      <c r="K530" s="8">
        <f>3.6+3.8</f>
        <v>7.4</v>
      </c>
    </row>
    <row r="531">
      <c r="B531" s="7">
        <v>8.9055299065E10</v>
      </c>
      <c r="C531" s="12" t="s">
        <v>18</v>
      </c>
      <c r="D531" s="8">
        <f t="shared" si="56"/>
        <v>14.3</v>
      </c>
      <c r="E531" s="9"/>
      <c r="G531" s="8">
        <f t="shared" si="2"/>
        <v>48.6</v>
      </c>
      <c r="K531" s="8">
        <f>1.3+4.2+3.2+2.6+3</f>
        <v>14.3</v>
      </c>
    </row>
    <row r="532">
      <c r="B532" s="7">
        <v>8.9859553123E10</v>
      </c>
      <c r="C532" s="12" t="s">
        <v>10</v>
      </c>
      <c r="D532" s="8">
        <f t="shared" si="56"/>
        <v>1.2</v>
      </c>
      <c r="E532" s="9"/>
      <c r="G532" s="8">
        <f t="shared" si="2"/>
        <v>22.4</v>
      </c>
      <c r="K532" s="8">
        <f>1.2</f>
        <v>1.2</v>
      </c>
    </row>
    <row r="533">
      <c r="B533" s="7">
        <v>8.9154073202E10</v>
      </c>
      <c r="C533" s="12" t="s">
        <v>19</v>
      </c>
      <c r="D533" s="8">
        <f t="shared" si="56"/>
        <v>27.2</v>
      </c>
      <c r="E533" s="9"/>
      <c r="G533" s="8">
        <f t="shared" si="2"/>
        <v>74.4</v>
      </c>
      <c r="K533" s="8">
        <f>27.2</f>
        <v>27.2</v>
      </c>
    </row>
    <row r="534">
      <c r="B534" s="7">
        <v>8.96727632331E11</v>
      </c>
      <c r="C534" s="12" t="s">
        <v>21</v>
      </c>
      <c r="D534" s="8">
        <f t="shared" si="56"/>
        <v>57.8</v>
      </c>
      <c r="E534" s="9"/>
      <c r="G534" s="8">
        <f t="shared" si="2"/>
        <v>135.6</v>
      </c>
      <c r="K534" s="8">
        <f>57.8</f>
        <v>57.8</v>
      </c>
    </row>
    <row r="535">
      <c r="B535" s="7">
        <v>8.9091517376E10</v>
      </c>
      <c r="C535" s="12" t="s">
        <v>22</v>
      </c>
      <c r="D535" s="8">
        <f t="shared" si="56"/>
        <v>5.5</v>
      </c>
      <c r="E535" s="9"/>
      <c r="F535" s="8">
        <f>5</f>
        <v>5</v>
      </c>
      <c r="G535" s="8">
        <f t="shared" si="2"/>
        <v>36</v>
      </c>
      <c r="K535" s="8">
        <f>3+2.5</f>
        <v>5.5</v>
      </c>
    </row>
    <row r="536">
      <c r="B536" s="7">
        <v>8.9651084475E10</v>
      </c>
      <c r="C536" s="12" t="s">
        <v>23</v>
      </c>
      <c r="D536" s="8">
        <f t="shared" si="56"/>
        <v>4.8</v>
      </c>
      <c r="E536" s="9"/>
      <c r="G536" s="8">
        <f t="shared" si="2"/>
        <v>29.6</v>
      </c>
      <c r="K536" s="8">
        <f>4.8</f>
        <v>4.8</v>
      </c>
    </row>
    <row r="537">
      <c r="B537" s="7">
        <v>8.9264025242E10</v>
      </c>
      <c r="C537" s="14" t="s">
        <v>25</v>
      </c>
      <c r="D537" s="8">
        <f t="shared" si="56"/>
        <v>19</v>
      </c>
      <c r="E537" s="9"/>
      <c r="G537" s="8">
        <f t="shared" si="2"/>
        <v>58</v>
      </c>
      <c r="K537" s="8">
        <f>19</f>
        <v>19</v>
      </c>
    </row>
    <row r="538">
      <c r="B538" s="7">
        <v>8.9629743227E10</v>
      </c>
      <c r="C538" s="12" t="s">
        <v>26</v>
      </c>
      <c r="D538" s="8">
        <f t="shared" si="56"/>
        <v>4.4</v>
      </c>
      <c r="E538" s="9"/>
      <c r="G538" s="8">
        <f t="shared" si="2"/>
        <v>28.8</v>
      </c>
      <c r="K538" s="8">
        <f>4.4</f>
        <v>4.4</v>
      </c>
    </row>
    <row r="539">
      <c r="B539" s="7">
        <v>8.9032007746E10</v>
      </c>
      <c r="C539" s="12" t="s">
        <v>30</v>
      </c>
      <c r="D539" s="8">
        <f t="shared" si="56"/>
        <v>17.6</v>
      </c>
      <c r="E539" s="9"/>
      <c r="F539" s="8">
        <f>5+5+5</f>
        <v>15</v>
      </c>
      <c r="G539" s="8">
        <f t="shared" si="2"/>
        <v>70.2</v>
      </c>
      <c r="K539" s="8">
        <f>0.8+2.2+13.6+1</f>
        <v>17.6</v>
      </c>
    </row>
    <row r="540">
      <c r="B540" s="7">
        <v>8.9266178854E10</v>
      </c>
      <c r="C540" s="12" t="s">
        <v>33</v>
      </c>
      <c r="D540" s="8">
        <f t="shared" si="56"/>
        <v>18.6</v>
      </c>
      <c r="E540" s="9"/>
      <c r="G540" s="8">
        <f t="shared" si="2"/>
        <v>57.2</v>
      </c>
      <c r="K540" s="8">
        <f>6.8+4.2+7.6</f>
        <v>18.6</v>
      </c>
    </row>
    <row r="541">
      <c r="B541" s="7">
        <v>8.9851899953E10</v>
      </c>
      <c r="C541" s="12" t="s">
        <v>46</v>
      </c>
      <c r="D541" s="8">
        <f t="shared" si="56"/>
        <v>1.8</v>
      </c>
      <c r="E541" s="9"/>
      <c r="G541" s="8">
        <f t="shared" si="2"/>
        <v>23.6</v>
      </c>
      <c r="K541" s="8">
        <f>1.8</f>
        <v>1.8</v>
      </c>
    </row>
    <row r="542">
      <c r="B542" s="7">
        <v>8.91703818E10</v>
      </c>
      <c r="C542" s="12" t="s">
        <v>48</v>
      </c>
      <c r="D542" s="8">
        <f t="shared" si="56"/>
        <v>57</v>
      </c>
      <c r="E542" s="9"/>
      <c r="G542" s="8">
        <f t="shared" si="2"/>
        <v>134</v>
      </c>
      <c r="K542" s="8">
        <f>57</f>
        <v>57</v>
      </c>
    </row>
    <row r="543">
      <c r="B543" s="7">
        <v>8.9262677884E10</v>
      </c>
      <c r="C543" s="12" t="s">
        <v>48</v>
      </c>
      <c r="D543" s="8">
        <f t="shared" si="56"/>
        <v>40.2</v>
      </c>
      <c r="E543" s="9"/>
      <c r="G543" s="8">
        <f t="shared" si="2"/>
        <v>100.4</v>
      </c>
      <c r="K543" s="8">
        <f>35+5.2</f>
        <v>40.2</v>
      </c>
    </row>
    <row r="544">
      <c r="B544" s="7">
        <v>8.9853854664E10</v>
      </c>
      <c r="C544" s="12" t="s">
        <v>50</v>
      </c>
      <c r="D544" s="8">
        <f t="shared" si="56"/>
        <v>9.2</v>
      </c>
      <c r="E544" s="9"/>
      <c r="G544" s="8">
        <f t="shared" si="2"/>
        <v>38.4</v>
      </c>
      <c r="K544" s="8">
        <f>9.2</f>
        <v>9.2</v>
      </c>
    </row>
    <row r="545">
      <c r="B545" s="7">
        <v>8.90317509E10</v>
      </c>
      <c r="C545" s="12" t="s">
        <v>54</v>
      </c>
      <c r="D545" s="8">
        <f t="shared" si="56"/>
        <v>7</v>
      </c>
      <c r="E545" s="9"/>
      <c r="G545" s="8">
        <f t="shared" si="2"/>
        <v>34</v>
      </c>
      <c r="K545" s="8">
        <f>7</f>
        <v>7</v>
      </c>
    </row>
    <row r="546">
      <c r="B546" s="7">
        <v>8.9166782528E10</v>
      </c>
      <c r="C546" s="12" t="s">
        <v>55</v>
      </c>
      <c r="D546" s="8">
        <f t="shared" si="56"/>
        <v>10</v>
      </c>
      <c r="E546" s="9"/>
      <c r="G546" s="8">
        <f t="shared" si="2"/>
        <v>40</v>
      </c>
      <c r="K546" s="8">
        <f>10</f>
        <v>10</v>
      </c>
    </row>
    <row r="547">
      <c r="B547" s="7">
        <v>8.9152964441E10</v>
      </c>
      <c r="C547" s="12" t="s">
        <v>56</v>
      </c>
      <c r="D547" s="8">
        <f t="shared" si="56"/>
        <v>34.8</v>
      </c>
      <c r="E547" s="9"/>
      <c r="G547" s="8">
        <f t="shared" si="2"/>
        <v>89.6</v>
      </c>
      <c r="K547" s="8">
        <f>34.8</f>
        <v>34.8</v>
      </c>
    </row>
    <row r="548">
      <c r="B548" s="7">
        <v>8.9647010372E10</v>
      </c>
      <c r="C548" s="12" t="s">
        <v>58</v>
      </c>
      <c r="D548" s="8">
        <f t="shared" si="56"/>
        <v>21.4</v>
      </c>
      <c r="E548" s="9"/>
      <c r="G548" s="8">
        <f t="shared" si="2"/>
        <v>62.8</v>
      </c>
      <c r="K548" s="8">
        <f>21.4</f>
        <v>21.4</v>
      </c>
    </row>
    <row r="549">
      <c r="B549" s="7">
        <v>8.9104218816E10</v>
      </c>
      <c r="C549" s="12" t="s">
        <v>61</v>
      </c>
      <c r="D549" s="8">
        <f t="shared" si="56"/>
        <v>11.4</v>
      </c>
      <c r="E549" s="9"/>
      <c r="F549" s="8">
        <f>5+5+5</f>
        <v>15</v>
      </c>
      <c r="G549" s="8">
        <f t="shared" si="2"/>
        <v>57.8</v>
      </c>
      <c r="K549" s="8">
        <f>6+1.6+3.8</f>
        <v>11.4</v>
      </c>
    </row>
    <row r="550">
      <c r="B550" s="7">
        <v>8.9152272171E10</v>
      </c>
      <c r="C550" s="12" t="s">
        <v>62</v>
      </c>
      <c r="D550" s="8">
        <f t="shared" si="56"/>
        <v>6.4</v>
      </c>
      <c r="E550" s="9"/>
      <c r="F550" s="8">
        <f t="shared" ref="F550:F551" si="69">5</f>
        <v>5</v>
      </c>
      <c r="G550" s="8">
        <f t="shared" si="2"/>
        <v>37.8</v>
      </c>
      <c r="K550" s="8">
        <f>6.4</f>
        <v>6.4</v>
      </c>
    </row>
    <row r="551">
      <c r="B551" s="7">
        <v>8.9055641017E10</v>
      </c>
      <c r="C551" s="14" t="s">
        <v>63</v>
      </c>
      <c r="D551" s="8">
        <f t="shared" si="56"/>
        <v>2.6</v>
      </c>
      <c r="E551" s="9"/>
      <c r="F551" s="8">
        <f t="shared" si="69"/>
        <v>5</v>
      </c>
      <c r="G551" s="8">
        <f t="shared" si="2"/>
        <v>30.2</v>
      </c>
      <c r="K551" s="8">
        <f>2.6</f>
        <v>2.6</v>
      </c>
    </row>
    <row r="552">
      <c r="B552" s="7">
        <v>8.9999275494E10</v>
      </c>
      <c r="C552" s="12" t="s">
        <v>33</v>
      </c>
      <c r="D552" s="8">
        <f t="shared" si="56"/>
        <v>13.4</v>
      </c>
      <c r="E552" s="9"/>
      <c r="F552" s="8">
        <f>5+5</f>
        <v>10</v>
      </c>
      <c r="G552" s="8">
        <f t="shared" si="2"/>
        <v>56.8</v>
      </c>
      <c r="K552" s="8">
        <f>5.6+7.8</f>
        <v>13.4</v>
      </c>
    </row>
    <row r="553">
      <c r="B553" s="7">
        <v>8.9032413759E10</v>
      </c>
      <c r="C553" s="12" t="s">
        <v>65</v>
      </c>
      <c r="D553" s="8">
        <f t="shared" si="56"/>
        <v>2.8</v>
      </c>
      <c r="E553" s="9"/>
      <c r="F553" s="8">
        <f t="shared" ref="F553:F555" si="70">5</f>
        <v>5</v>
      </c>
      <c r="G553" s="8">
        <f t="shared" si="2"/>
        <v>30.6</v>
      </c>
      <c r="K553" s="8">
        <f>2.8</f>
        <v>2.8</v>
      </c>
    </row>
    <row r="554">
      <c r="B554" s="7">
        <v>8.9122533333E10</v>
      </c>
      <c r="C554" s="12" t="s">
        <v>66</v>
      </c>
      <c r="D554" s="8">
        <f t="shared" si="56"/>
        <v>8.8</v>
      </c>
      <c r="E554" s="9"/>
      <c r="F554" s="8">
        <f t="shared" si="70"/>
        <v>5</v>
      </c>
      <c r="G554" s="8">
        <f t="shared" si="2"/>
        <v>42.6</v>
      </c>
      <c r="K554" s="8">
        <f>8.8</f>
        <v>8.8</v>
      </c>
    </row>
    <row r="555">
      <c r="B555" s="7">
        <v>8.9037864297E10</v>
      </c>
      <c r="C555" s="12" t="s">
        <v>67</v>
      </c>
      <c r="D555" s="8">
        <f t="shared" si="56"/>
        <v>25</v>
      </c>
      <c r="E555" s="9"/>
      <c r="F555" s="8">
        <f t="shared" si="70"/>
        <v>5</v>
      </c>
      <c r="G555" s="8">
        <f t="shared" si="2"/>
        <v>75</v>
      </c>
      <c r="K555" s="8">
        <f>25</f>
        <v>25</v>
      </c>
    </row>
    <row r="556">
      <c r="B556" s="7">
        <v>8.9067051001E10</v>
      </c>
      <c r="C556" s="12" t="s">
        <v>46</v>
      </c>
      <c r="D556" s="8">
        <f t="shared" si="56"/>
        <v>30.1</v>
      </c>
      <c r="E556" s="9"/>
      <c r="G556" s="8">
        <f t="shared" si="2"/>
        <v>80.2</v>
      </c>
      <c r="K556" s="8">
        <f>30.1</f>
        <v>30.1</v>
      </c>
    </row>
    <row r="557">
      <c r="B557" s="7">
        <v>8.9262812009E10</v>
      </c>
      <c r="C557" s="12" t="s">
        <v>52</v>
      </c>
      <c r="D557" s="8">
        <f t="shared" si="56"/>
        <v>0.2</v>
      </c>
      <c r="E557" s="9"/>
      <c r="G557" s="8">
        <f t="shared" si="2"/>
        <v>20.4</v>
      </c>
      <c r="K557" s="8">
        <f>0.2</f>
        <v>0.2</v>
      </c>
    </row>
    <row r="558">
      <c r="B558" s="7">
        <v>8.9776872535E10</v>
      </c>
      <c r="C558" s="12" t="s">
        <v>72</v>
      </c>
      <c r="D558" s="8">
        <f t="shared" si="56"/>
        <v>4.2</v>
      </c>
      <c r="E558" s="9"/>
      <c r="F558" s="8">
        <f>5</f>
        <v>5</v>
      </c>
      <c r="G558" s="8">
        <f t="shared" si="2"/>
        <v>33.4</v>
      </c>
      <c r="K558" s="8">
        <f>1.2+3</f>
        <v>4.2</v>
      </c>
    </row>
    <row r="559">
      <c r="B559" s="7">
        <v>8.9859541271E10</v>
      </c>
      <c r="C559" s="12" t="s">
        <v>21</v>
      </c>
      <c r="D559" s="8">
        <f t="shared" si="56"/>
        <v>0.1</v>
      </c>
      <c r="E559" s="9"/>
      <c r="G559" s="8">
        <f t="shared" si="2"/>
        <v>20.2</v>
      </c>
      <c r="K559" s="8">
        <f>0.1</f>
        <v>0.1</v>
      </c>
    </row>
    <row r="560">
      <c r="B560" s="7">
        <v>8.9169002891E10</v>
      </c>
      <c r="C560" s="12" t="s">
        <v>33</v>
      </c>
      <c r="D560" s="8">
        <f t="shared" si="56"/>
        <v>3.4</v>
      </c>
      <c r="E560" s="9"/>
      <c r="G560" s="8">
        <f t="shared" si="2"/>
        <v>26.8</v>
      </c>
      <c r="K560" s="8">
        <f>3.4</f>
        <v>3.4</v>
      </c>
    </row>
    <row r="561">
      <c r="B561" s="7">
        <v>8.9778321917E10</v>
      </c>
      <c r="C561" s="12" t="s">
        <v>74</v>
      </c>
      <c r="D561" s="8">
        <f t="shared" si="56"/>
        <v>43.6</v>
      </c>
      <c r="E561" s="9"/>
      <c r="G561" s="8">
        <f t="shared" si="2"/>
        <v>107.2</v>
      </c>
      <c r="K561" s="8">
        <f>20.6+11.2+11.8</f>
        <v>43.6</v>
      </c>
    </row>
    <row r="562">
      <c r="B562" s="7">
        <v>8.9099954707E10</v>
      </c>
      <c r="C562" s="12" t="s">
        <v>44</v>
      </c>
      <c r="D562" s="8">
        <f t="shared" si="56"/>
        <v>0.6</v>
      </c>
      <c r="E562" s="9"/>
      <c r="G562" s="8">
        <f t="shared" si="2"/>
        <v>21.2</v>
      </c>
      <c r="K562" s="8">
        <f>0.6</f>
        <v>0.6</v>
      </c>
    </row>
    <row r="563">
      <c r="B563" s="7">
        <v>8.9261869584E10</v>
      </c>
      <c r="C563" s="12" t="s">
        <v>59</v>
      </c>
      <c r="D563" s="8">
        <f t="shared" si="56"/>
        <v>2.4</v>
      </c>
      <c r="E563" s="9"/>
      <c r="G563" s="8">
        <f t="shared" si="2"/>
        <v>24.8</v>
      </c>
      <c r="K563" s="8">
        <f>2.4</f>
        <v>2.4</v>
      </c>
    </row>
    <row r="564">
      <c r="B564" s="7">
        <v>8.977484479E10</v>
      </c>
      <c r="C564" s="12" t="s">
        <v>21</v>
      </c>
      <c r="D564" s="8">
        <f t="shared" si="56"/>
        <v>29.3</v>
      </c>
      <c r="E564" s="9"/>
      <c r="G564" s="8">
        <f t="shared" si="2"/>
        <v>78.6</v>
      </c>
      <c r="K564" s="8">
        <f>29.3</f>
        <v>29.3</v>
      </c>
    </row>
    <row r="565">
      <c r="B565" s="7">
        <v>8.9166373742E10</v>
      </c>
      <c r="C565" s="12" t="s">
        <v>77</v>
      </c>
      <c r="D565" s="8">
        <f t="shared" si="56"/>
        <v>5.8</v>
      </c>
      <c r="E565" s="9"/>
      <c r="G565" s="8">
        <f t="shared" si="2"/>
        <v>31.6</v>
      </c>
      <c r="K565" s="8">
        <f>5.8</f>
        <v>5.8</v>
      </c>
    </row>
    <row r="566">
      <c r="B566" s="7">
        <v>8.9688586E10</v>
      </c>
      <c r="C566" s="12" t="s">
        <v>46</v>
      </c>
      <c r="D566" s="8">
        <f t="shared" si="56"/>
        <v>36.6</v>
      </c>
      <c r="E566" s="9"/>
      <c r="F566" s="8">
        <f>5</f>
        <v>5</v>
      </c>
      <c r="G566" s="8">
        <f t="shared" si="2"/>
        <v>98.2</v>
      </c>
      <c r="K566" s="8">
        <f>17.4+19.2</f>
        <v>36.6</v>
      </c>
    </row>
    <row r="567">
      <c r="B567" s="7">
        <v>8.9161161446E10</v>
      </c>
      <c r="C567" s="12" t="s">
        <v>48</v>
      </c>
      <c r="D567" s="8">
        <f t="shared" si="56"/>
        <v>3.4</v>
      </c>
      <c r="E567" s="9"/>
      <c r="G567" s="8">
        <f t="shared" si="2"/>
        <v>26.8</v>
      </c>
      <c r="K567" s="8">
        <f>3.4</f>
        <v>3.4</v>
      </c>
    </row>
    <row r="568">
      <c r="B568" s="7">
        <v>8.9151121006E10</v>
      </c>
      <c r="C568" s="12" t="s">
        <v>30</v>
      </c>
      <c r="D568" s="8">
        <f t="shared" si="56"/>
        <v>0.4</v>
      </c>
      <c r="E568" s="9"/>
      <c r="G568" s="8">
        <f t="shared" si="2"/>
        <v>20.8</v>
      </c>
      <c r="K568" s="8">
        <f>0.4</f>
        <v>0.4</v>
      </c>
    </row>
    <row r="569">
      <c r="B569" s="7">
        <v>8.9067241123E10</v>
      </c>
      <c r="C569" s="12" t="s">
        <v>78</v>
      </c>
      <c r="D569" s="8">
        <f t="shared" si="56"/>
        <v>2</v>
      </c>
      <c r="E569" s="9"/>
      <c r="G569" s="8">
        <f t="shared" si="2"/>
        <v>24</v>
      </c>
      <c r="K569" s="8">
        <f>2</f>
        <v>2</v>
      </c>
    </row>
    <row r="570">
      <c r="B570" s="7">
        <v>8.9689386044E10</v>
      </c>
      <c r="C570" s="12" t="s">
        <v>30</v>
      </c>
      <c r="D570" s="8">
        <f t="shared" si="56"/>
        <v>1</v>
      </c>
      <c r="E570" s="9"/>
      <c r="G570" s="8">
        <f t="shared" si="2"/>
        <v>22</v>
      </c>
      <c r="K570" s="8">
        <f>1</f>
        <v>1</v>
      </c>
    </row>
    <row r="571">
      <c r="B571" s="7">
        <v>8.9035258777E10</v>
      </c>
      <c r="C571" s="12" t="s">
        <v>79</v>
      </c>
      <c r="D571" s="8">
        <f t="shared" si="56"/>
        <v>3.2</v>
      </c>
      <c r="E571" s="9"/>
      <c r="G571" s="8">
        <f t="shared" si="2"/>
        <v>26.4</v>
      </c>
      <c r="K571" s="8">
        <f>3.2</f>
        <v>3.2</v>
      </c>
    </row>
    <row r="572">
      <c r="B572" s="7">
        <v>8.9651393536E10</v>
      </c>
      <c r="C572" s="12" t="s">
        <v>81</v>
      </c>
      <c r="D572" s="8">
        <f t="shared" si="56"/>
        <v>66</v>
      </c>
      <c r="E572" s="9"/>
      <c r="G572" s="8">
        <f t="shared" si="2"/>
        <v>152</v>
      </c>
      <c r="K572" s="8">
        <f>66</f>
        <v>66</v>
      </c>
    </row>
    <row r="573">
      <c r="B573" s="7">
        <v>8.9854120768E10</v>
      </c>
      <c r="C573" s="12" t="s">
        <v>10</v>
      </c>
      <c r="D573" s="8">
        <f t="shared" si="56"/>
        <v>4.4</v>
      </c>
      <c r="E573" s="9"/>
      <c r="G573" s="8">
        <f t="shared" si="2"/>
        <v>28.8</v>
      </c>
      <c r="K573" s="8">
        <f>2.8+1.6</f>
        <v>4.4</v>
      </c>
    </row>
    <row r="574">
      <c r="B574" s="7">
        <v>8.9257013881E10</v>
      </c>
      <c r="C574" s="12" t="s">
        <v>23</v>
      </c>
      <c r="D574" s="8">
        <f t="shared" si="56"/>
        <v>3.4</v>
      </c>
      <c r="E574" s="9"/>
      <c r="G574" s="8">
        <f t="shared" si="2"/>
        <v>26.8</v>
      </c>
      <c r="K574" s="8">
        <f>3.4</f>
        <v>3.4</v>
      </c>
    </row>
    <row r="575">
      <c r="B575" s="7">
        <v>8.9684621558E10</v>
      </c>
      <c r="C575" s="12" t="s">
        <v>26</v>
      </c>
      <c r="D575" s="8">
        <f t="shared" si="56"/>
        <v>12.2</v>
      </c>
      <c r="E575" s="9"/>
      <c r="G575" s="8">
        <f t="shared" si="2"/>
        <v>44.4</v>
      </c>
      <c r="K575" s="8">
        <f>12.2</f>
        <v>12.2</v>
      </c>
    </row>
    <row r="576">
      <c r="B576" s="7">
        <v>8.9264082654E10</v>
      </c>
      <c r="C576" s="12" t="s">
        <v>78</v>
      </c>
      <c r="D576" s="8">
        <f t="shared" si="56"/>
        <v>5.8</v>
      </c>
      <c r="E576" s="9"/>
      <c r="G576" s="8">
        <f t="shared" si="2"/>
        <v>31.6</v>
      </c>
      <c r="K576" s="8">
        <f>5.8</f>
        <v>5.8</v>
      </c>
    </row>
    <row r="577">
      <c r="B577" s="7">
        <v>8.9652116497E10</v>
      </c>
      <c r="C577" s="12" t="s">
        <v>17</v>
      </c>
      <c r="D577" s="8">
        <f t="shared" si="56"/>
        <v>6</v>
      </c>
      <c r="E577" s="9"/>
      <c r="G577" s="8">
        <f t="shared" si="2"/>
        <v>32</v>
      </c>
      <c r="K577" s="8">
        <f>6</f>
        <v>6</v>
      </c>
    </row>
    <row r="578">
      <c r="B578" s="7">
        <v>8.9151150145E10</v>
      </c>
      <c r="C578" s="12" t="s">
        <v>26</v>
      </c>
      <c r="D578" s="8">
        <f t="shared" si="56"/>
        <v>7</v>
      </c>
      <c r="E578" s="9"/>
      <c r="G578" s="8">
        <f t="shared" si="2"/>
        <v>34</v>
      </c>
      <c r="K578" s="8">
        <f>7</f>
        <v>7</v>
      </c>
    </row>
    <row r="579">
      <c r="B579" s="7">
        <v>8.9165475005E10</v>
      </c>
      <c r="C579" s="12" t="s">
        <v>87</v>
      </c>
      <c r="D579" s="8">
        <f t="shared" si="56"/>
        <v>10.2</v>
      </c>
      <c r="E579" s="9"/>
      <c r="G579" s="8">
        <f t="shared" si="2"/>
        <v>40.4</v>
      </c>
      <c r="K579" s="8">
        <f>3.2+7</f>
        <v>10.2</v>
      </c>
    </row>
    <row r="580">
      <c r="B580" s="7">
        <v>8.9060480767E10</v>
      </c>
      <c r="C580" s="12" t="s">
        <v>88</v>
      </c>
      <c r="D580" s="8">
        <f t="shared" si="56"/>
        <v>12.8</v>
      </c>
      <c r="E580" s="9"/>
      <c r="G580" s="8">
        <f t="shared" si="2"/>
        <v>45.6</v>
      </c>
      <c r="K580" s="8">
        <f>12.8</f>
        <v>12.8</v>
      </c>
    </row>
    <row r="581">
      <c r="B581" s="7">
        <v>8.9162288176E10</v>
      </c>
      <c r="C581" s="12" t="s">
        <v>46</v>
      </c>
      <c r="D581" s="8">
        <f t="shared" si="56"/>
        <v>34.4</v>
      </c>
      <c r="E581" s="9"/>
      <c r="G581" s="8">
        <f t="shared" si="2"/>
        <v>88.8</v>
      </c>
      <c r="K581" s="8">
        <f>34.4</f>
        <v>34.4</v>
      </c>
    </row>
    <row r="582">
      <c r="B582" s="7">
        <v>8.9162730439E10</v>
      </c>
      <c r="C582" s="12" t="s">
        <v>52</v>
      </c>
      <c r="D582" s="8">
        <f t="shared" si="56"/>
        <v>55</v>
      </c>
      <c r="E582" s="9"/>
      <c r="F582" s="8">
        <f>5</f>
        <v>5</v>
      </c>
      <c r="G582" s="8">
        <f t="shared" si="2"/>
        <v>135</v>
      </c>
      <c r="K582" s="8">
        <f>37.4+10.6+7</f>
        <v>55</v>
      </c>
    </row>
    <row r="583">
      <c r="B583" s="7">
        <v>8.9067921373E10</v>
      </c>
      <c r="C583" s="12" t="s">
        <v>91</v>
      </c>
      <c r="D583" s="8">
        <f t="shared" si="56"/>
        <v>24.2</v>
      </c>
      <c r="E583" s="9"/>
      <c r="G583" s="8">
        <f t="shared" si="2"/>
        <v>68.4</v>
      </c>
      <c r="K583" s="8">
        <f>13+11.2</f>
        <v>24.2</v>
      </c>
    </row>
    <row r="584">
      <c r="B584" s="7">
        <v>8.9858004799E10</v>
      </c>
      <c r="C584" s="12" t="s">
        <v>52</v>
      </c>
      <c r="D584" s="8">
        <f t="shared" si="56"/>
        <v>6.2</v>
      </c>
      <c r="E584" s="9"/>
      <c r="G584" s="8">
        <f t="shared" si="2"/>
        <v>32.4</v>
      </c>
      <c r="K584" s="8">
        <f>2.2+4</f>
        <v>6.2</v>
      </c>
    </row>
    <row r="585">
      <c r="B585" s="7">
        <v>8.9853412936E10</v>
      </c>
      <c r="C585" s="12" t="s">
        <v>185</v>
      </c>
      <c r="D585" s="8">
        <f t="shared" si="56"/>
        <v>7.2</v>
      </c>
      <c r="E585" s="9"/>
      <c r="G585" s="8">
        <f t="shared" si="2"/>
        <v>34.4</v>
      </c>
      <c r="K585" s="8">
        <f>7.2</f>
        <v>7.2</v>
      </c>
    </row>
    <row r="586">
      <c r="B586" s="7">
        <v>8.9031564463E10</v>
      </c>
      <c r="C586" s="12" t="s">
        <v>93</v>
      </c>
      <c r="D586" s="8">
        <f t="shared" si="56"/>
        <v>17.6</v>
      </c>
      <c r="E586" s="9"/>
      <c r="F586" s="8">
        <f>5</f>
        <v>5</v>
      </c>
      <c r="G586" s="8">
        <f t="shared" si="2"/>
        <v>60.2</v>
      </c>
      <c r="K586" s="8">
        <f>10.8+6.8</f>
        <v>17.6</v>
      </c>
    </row>
    <row r="587">
      <c r="B587" s="7">
        <v>8.9163785401E10</v>
      </c>
      <c r="C587" s="12" t="s">
        <v>33</v>
      </c>
      <c r="D587" s="8">
        <f t="shared" si="56"/>
        <v>2.4</v>
      </c>
      <c r="E587" s="9"/>
      <c r="G587" s="8">
        <f t="shared" si="2"/>
        <v>24.8</v>
      </c>
      <c r="K587" s="8">
        <f>2.4</f>
        <v>2.4</v>
      </c>
    </row>
    <row r="588">
      <c r="B588" s="7">
        <v>8.9168137256E10</v>
      </c>
      <c r="C588" s="12" t="s">
        <v>94</v>
      </c>
      <c r="D588" s="8">
        <f t="shared" si="56"/>
        <v>2</v>
      </c>
      <c r="E588" s="9"/>
      <c r="G588" s="8">
        <f t="shared" si="2"/>
        <v>24</v>
      </c>
      <c r="K588" s="8">
        <f>2</f>
        <v>2</v>
      </c>
    </row>
    <row r="589">
      <c r="B589" s="7">
        <v>8.9168580658E10</v>
      </c>
      <c r="C589" s="12" t="s">
        <v>23</v>
      </c>
      <c r="D589" s="8">
        <f t="shared" si="56"/>
        <v>45.4</v>
      </c>
      <c r="E589" s="9"/>
      <c r="F589" s="8">
        <f>5+5</f>
        <v>10</v>
      </c>
      <c r="G589" s="8">
        <f t="shared" si="2"/>
        <v>120.8</v>
      </c>
      <c r="K589" s="8">
        <f>6.2+37.6+1.6</f>
        <v>45.4</v>
      </c>
    </row>
    <row r="590">
      <c r="B590" s="7">
        <v>8.9263595768E10</v>
      </c>
      <c r="C590" s="12" t="s">
        <v>43</v>
      </c>
      <c r="D590" s="8">
        <f t="shared" si="56"/>
        <v>7</v>
      </c>
      <c r="E590" s="9"/>
      <c r="G590" s="8">
        <f t="shared" si="2"/>
        <v>34</v>
      </c>
      <c r="K590" s="8">
        <f>7</f>
        <v>7</v>
      </c>
    </row>
    <row r="591">
      <c r="B591" s="7">
        <v>8.9800752698E10</v>
      </c>
      <c r="C591" s="12" t="s">
        <v>49</v>
      </c>
      <c r="D591" s="8">
        <f t="shared" si="56"/>
        <v>19.4</v>
      </c>
      <c r="E591" s="9"/>
      <c r="G591" s="8">
        <f t="shared" si="2"/>
        <v>58.8</v>
      </c>
      <c r="K591" s="8">
        <f>19.4</f>
        <v>19.4</v>
      </c>
    </row>
    <row r="592">
      <c r="B592" s="7">
        <v>8.9060418837E10</v>
      </c>
      <c r="C592" s="12" t="s">
        <v>95</v>
      </c>
      <c r="D592" s="8">
        <f t="shared" si="56"/>
        <v>13</v>
      </c>
      <c r="E592" s="9"/>
      <c r="G592" s="8">
        <f t="shared" si="2"/>
        <v>46</v>
      </c>
      <c r="K592" s="8">
        <f>7.4+5.6</f>
        <v>13</v>
      </c>
    </row>
    <row r="593">
      <c r="B593" s="7">
        <v>8.9165145949E10</v>
      </c>
      <c r="C593" s="12" t="s">
        <v>47</v>
      </c>
      <c r="D593" s="8">
        <f t="shared" si="56"/>
        <v>2.6</v>
      </c>
      <c r="E593" s="9"/>
      <c r="G593" s="8">
        <f t="shared" si="2"/>
        <v>25.2</v>
      </c>
      <c r="K593" s="8">
        <f>2.6</f>
        <v>2.6</v>
      </c>
    </row>
    <row r="594">
      <c r="B594" s="7">
        <v>8.9253785145E10</v>
      </c>
      <c r="C594" s="12" t="s">
        <v>67</v>
      </c>
      <c r="D594" s="8">
        <f t="shared" si="56"/>
        <v>27.6</v>
      </c>
      <c r="E594" s="9"/>
      <c r="G594" s="8">
        <f t="shared" si="2"/>
        <v>75.2</v>
      </c>
      <c r="K594" s="8">
        <f>27.6</f>
        <v>27.6</v>
      </c>
    </row>
    <row r="595">
      <c r="B595" s="7">
        <v>8.9262467529E10</v>
      </c>
      <c r="C595" s="12" t="s">
        <v>78</v>
      </c>
      <c r="D595" s="8">
        <f t="shared" si="56"/>
        <v>2.8</v>
      </c>
      <c r="E595" s="9"/>
      <c r="G595" s="8">
        <f t="shared" si="2"/>
        <v>25.6</v>
      </c>
      <c r="K595" s="8">
        <f>2.8</f>
        <v>2.8</v>
      </c>
    </row>
    <row r="596">
      <c r="B596" s="7">
        <v>8.9150856269E10</v>
      </c>
      <c r="C596" s="12" t="s">
        <v>98</v>
      </c>
      <c r="D596" s="8">
        <f t="shared" si="56"/>
        <v>18</v>
      </c>
      <c r="E596" s="9"/>
      <c r="G596" s="8">
        <f t="shared" si="2"/>
        <v>56</v>
      </c>
      <c r="K596" s="8">
        <f>18</f>
        <v>18</v>
      </c>
    </row>
    <row r="597">
      <c r="A597" s="24"/>
      <c r="B597" s="7">
        <v>8.9037707027E10</v>
      </c>
      <c r="C597" s="12" t="s">
        <v>99</v>
      </c>
      <c r="D597" s="8">
        <f t="shared" si="56"/>
        <v>15</v>
      </c>
      <c r="E597" s="9"/>
      <c r="G597" s="8">
        <f t="shared" si="2"/>
        <v>50</v>
      </c>
      <c r="K597" s="8">
        <f>15</f>
        <v>15</v>
      </c>
    </row>
    <row r="598">
      <c r="B598" s="7">
        <v>8.9057738871E10</v>
      </c>
      <c r="C598" s="12" t="s">
        <v>52</v>
      </c>
      <c r="D598" s="8">
        <f t="shared" si="56"/>
        <v>10.2</v>
      </c>
      <c r="E598" s="9"/>
      <c r="G598" s="8">
        <f t="shared" si="2"/>
        <v>40.4</v>
      </c>
      <c r="K598" s="8">
        <f>10.2</f>
        <v>10.2</v>
      </c>
    </row>
    <row r="599">
      <c r="B599" s="7">
        <v>8.9067504037E10</v>
      </c>
      <c r="C599" s="12" t="s">
        <v>100</v>
      </c>
      <c r="D599" s="8">
        <f t="shared" si="56"/>
        <v>9.8</v>
      </c>
      <c r="E599" s="9"/>
      <c r="G599" s="8">
        <f t="shared" si="2"/>
        <v>39.6</v>
      </c>
      <c r="K599" s="8">
        <f>9.8</f>
        <v>9.8</v>
      </c>
    </row>
    <row r="600">
      <c r="B600" s="7">
        <v>8.9295008991E10</v>
      </c>
      <c r="C600" s="12" t="s">
        <v>42</v>
      </c>
      <c r="D600" s="8">
        <f t="shared" si="56"/>
        <v>15</v>
      </c>
      <c r="E600" s="9"/>
      <c r="G600" s="8">
        <f t="shared" si="2"/>
        <v>50</v>
      </c>
      <c r="K600" s="8">
        <f>9.4+5.6</f>
        <v>15</v>
      </c>
    </row>
    <row r="601">
      <c r="B601" s="22">
        <v>8.9295008991E10</v>
      </c>
      <c r="C601" s="16" t="s">
        <v>42</v>
      </c>
      <c r="D601" s="8">
        <f t="shared" si="56"/>
        <v>27.4</v>
      </c>
      <c r="E601" s="9"/>
      <c r="G601" s="8">
        <f t="shared" si="2"/>
        <v>74.8</v>
      </c>
      <c r="K601" s="8">
        <f>27.4</f>
        <v>27.4</v>
      </c>
    </row>
    <row r="602">
      <c r="B602" s="7">
        <v>8.9252681301E10</v>
      </c>
      <c r="C602" s="12" t="s">
        <v>30</v>
      </c>
      <c r="D602" s="8">
        <f t="shared" si="56"/>
        <v>20.2</v>
      </c>
      <c r="E602" s="9"/>
      <c r="G602" s="8">
        <f t="shared" si="2"/>
        <v>60.4</v>
      </c>
      <c r="K602" s="8">
        <f>20.2</f>
        <v>20.2</v>
      </c>
    </row>
    <row r="603">
      <c r="B603" s="7">
        <v>8.9104169727E10</v>
      </c>
      <c r="C603" s="12" t="s">
        <v>52</v>
      </c>
      <c r="D603" s="8">
        <f t="shared" si="56"/>
        <v>8.8</v>
      </c>
      <c r="E603" s="9"/>
      <c r="G603" s="8">
        <f t="shared" si="2"/>
        <v>37.6</v>
      </c>
      <c r="K603" s="8">
        <f>8.8</f>
        <v>8.8</v>
      </c>
    </row>
    <row r="604">
      <c r="B604" s="7">
        <v>8.9670791839E10</v>
      </c>
      <c r="C604" s="12" t="s">
        <v>238</v>
      </c>
      <c r="D604" s="8">
        <f t="shared" si="56"/>
        <v>29.2</v>
      </c>
      <c r="E604" s="9"/>
      <c r="G604" s="8">
        <f t="shared" si="2"/>
        <v>78.4</v>
      </c>
      <c r="K604" s="8">
        <f>29.2</f>
        <v>29.2</v>
      </c>
    </row>
    <row r="605">
      <c r="B605" s="7">
        <v>8.9150136692E10</v>
      </c>
      <c r="C605" s="12" t="s">
        <v>100</v>
      </c>
      <c r="D605" s="8">
        <f t="shared" si="56"/>
        <v>5</v>
      </c>
      <c r="E605" s="9"/>
      <c r="G605" s="8">
        <f t="shared" si="2"/>
        <v>30</v>
      </c>
      <c r="K605" s="8">
        <f>1+4</f>
        <v>5</v>
      </c>
    </row>
    <row r="606">
      <c r="B606" s="17">
        <v>8.9037156795E10</v>
      </c>
      <c r="C606" s="1" t="s">
        <v>103</v>
      </c>
      <c r="D606" s="8">
        <f t="shared" si="56"/>
        <v>10.8</v>
      </c>
      <c r="E606" s="9"/>
      <c r="F606" s="8">
        <f>5+5+5+5</f>
        <v>20</v>
      </c>
      <c r="G606" s="8">
        <f t="shared" si="2"/>
        <v>61.6</v>
      </c>
      <c r="K606" s="8">
        <f>1.2+1.6+5.2+2.8</f>
        <v>10.8</v>
      </c>
    </row>
    <row r="607">
      <c r="B607" s="7">
        <v>8.9773839984E10</v>
      </c>
      <c r="C607" s="12" t="s">
        <v>104</v>
      </c>
      <c r="D607" s="8">
        <f t="shared" si="56"/>
        <v>11.6</v>
      </c>
      <c r="E607" s="9"/>
      <c r="F607" s="8">
        <f>5</f>
        <v>5</v>
      </c>
      <c r="G607" s="8">
        <f t="shared" si="2"/>
        <v>48.2</v>
      </c>
      <c r="K607" s="8">
        <f>11.6</f>
        <v>11.6</v>
      </c>
    </row>
    <row r="608">
      <c r="B608" s="7">
        <v>8.9852870087E10</v>
      </c>
      <c r="C608" s="12" t="s">
        <v>105</v>
      </c>
      <c r="D608" s="8">
        <f t="shared" si="56"/>
        <v>25.6</v>
      </c>
      <c r="E608" s="9"/>
      <c r="F608" s="8">
        <f>5+5+5+5</f>
        <v>20</v>
      </c>
      <c r="G608" s="8">
        <f t="shared" si="2"/>
        <v>91.2</v>
      </c>
      <c r="K608" s="8">
        <f>13.6+5.4+3.4+3.2</f>
        <v>25.6</v>
      </c>
    </row>
    <row r="609">
      <c r="B609" s="7">
        <v>8.915386181E10</v>
      </c>
      <c r="C609" s="12" t="s">
        <v>52</v>
      </c>
      <c r="D609" s="8">
        <f t="shared" si="56"/>
        <v>2.8</v>
      </c>
      <c r="E609" s="9"/>
      <c r="F609" s="8">
        <f>5</f>
        <v>5</v>
      </c>
      <c r="G609" s="8">
        <f t="shared" si="2"/>
        <v>30.6</v>
      </c>
      <c r="K609" s="8">
        <f>2.8</f>
        <v>2.8</v>
      </c>
    </row>
    <row r="610">
      <c r="B610" s="7">
        <v>8.9779050678E10</v>
      </c>
      <c r="C610" s="12" t="s">
        <v>117</v>
      </c>
      <c r="D610" s="8">
        <f t="shared" si="56"/>
        <v>3.6</v>
      </c>
      <c r="E610" s="9"/>
      <c r="G610" s="8">
        <f t="shared" si="2"/>
        <v>27.2</v>
      </c>
      <c r="K610" s="8">
        <f>1.6+2</f>
        <v>3.6</v>
      </c>
    </row>
    <row r="611">
      <c r="B611" s="7">
        <v>8.9774880104E10</v>
      </c>
      <c r="C611" s="12" t="s">
        <v>26</v>
      </c>
      <c r="D611" s="8">
        <f t="shared" si="56"/>
        <v>1</v>
      </c>
      <c r="E611" s="9"/>
      <c r="F611" s="8">
        <f>5+5</f>
        <v>10</v>
      </c>
      <c r="G611" s="8">
        <f t="shared" si="2"/>
        <v>32</v>
      </c>
      <c r="K611" s="8">
        <f>0.2+0.8</f>
        <v>1</v>
      </c>
    </row>
    <row r="612">
      <c r="B612" s="7">
        <v>8.903770786E10</v>
      </c>
      <c r="C612" s="12" t="s">
        <v>17</v>
      </c>
      <c r="D612" s="8">
        <f t="shared" si="56"/>
        <v>17.6</v>
      </c>
      <c r="E612" s="9"/>
      <c r="F612" s="8">
        <f>5</f>
        <v>5</v>
      </c>
      <c r="G612" s="8">
        <f t="shared" si="2"/>
        <v>60.2</v>
      </c>
      <c r="K612" s="8">
        <f>2.2+1.4+14</f>
        <v>17.6</v>
      </c>
    </row>
    <row r="613">
      <c r="B613" s="7">
        <v>8.9263553485E10</v>
      </c>
      <c r="C613" s="12" t="s">
        <v>73</v>
      </c>
      <c r="D613" s="8">
        <f t="shared" si="56"/>
        <v>11.4</v>
      </c>
      <c r="E613" s="9"/>
      <c r="G613" s="8">
        <f t="shared" si="2"/>
        <v>42.8</v>
      </c>
      <c r="K613" s="8">
        <f>11.4</f>
        <v>11.4</v>
      </c>
    </row>
    <row r="614">
      <c r="B614" s="7">
        <v>8.9854301351E10</v>
      </c>
      <c r="C614" s="12" t="s">
        <v>46</v>
      </c>
      <c r="D614" s="8">
        <f t="shared" si="56"/>
        <v>10.4</v>
      </c>
      <c r="E614" s="9"/>
      <c r="G614" s="8">
        <f t="shared" si="2"/>
        <v>40.8</v>
      </c>
      <c r="K614" s="8">
        <f>1.2+9.2</f>
        <v>10.4</v>
      </c>
    </row>
    <row r="615">
      <c r="B615" s="7">
        <v>8.9161458792E10</v>
      </c>
      <c r="C615" s="12" t="s">
        <v>166</v>
      </c>
      <c r="D615" s="8">
        <f t="shared" si="56"/>
        <v>7.8</v>
      </c>
      <c r="E615" s="9"/>
      <c r="G615" s="8">
        <f t="shared" si="2"/>
        <v>35.6</v>
      </c>
      <c r="K615" s="8">
        <f>7.8</f>
        <v>7.8</v>
      </c>
    </row>
    <row r="616">
      <c r="B616" s="7">
        <v>8.9371110185E10</v>
      </c>
      <c r="C616" s="12" t="s">
        <v>26</v>
      </c>
      <c r="D616" s="8">
        <f t="shared" si="56"/>
        <v>3.2</v>
      </c>
      <c r="E616" s="9"/>
      <c r="G616" s="8">
        <f t="shared" si="2"/>
        <v>26.4</v>
      </c>
      <c r="K616" s="8">
        <f>3.2</f>
        <v>3.2</v>
      </c>
    </row>
    <row r="617">
      <c r="B617" s="7">
        <v>8.9263994612E10</v>
      </c>
      <c r="C617" s="12" t="s">
        <v>9</v>
      </c>
      <c r="D617" s="8">
        <f t="shared" si="56"/>
        <v>6.2</v>
      </c>
      <c r="E617" s="9"/>
      <c r="G617" s="8">
        <f t="shared" si="2"/>
        <v>32.4</v>
      </c>
      <c r="K617" s="1">
        <f>6.2</f>
        <v>6.2</v>
      </c>
    </row>
    <row r="618">
      <c r="B618" s="7">
        <v>8.9251467682E10</v>
      </c>
      <c r="C618" s="12" t="s">
        <v>9</v>
      </c>
      <c r="D618" s="8">
        <f t="shared" si="56"/>
        <v>9.2</v>
      </c>
      <c r="E618" s="9"/>
      <c r="G618" s="8">
        <f t="shared" si="2"/>
        <v>38.4</v>
      </c>
      <c r="K618" s="8">
        <f>9.2</f>
        <v>9.2</v>
      </c>
    </row>
    <row r="619">
      <c r="B619" s="7">
        <v>8.9265354375E10</v>
      </c>
      <c r="C619" s="12" t="s">
        <v>239</v>
      </c>
      <c r="D619" s="8">
        <f t="shared" si="56"/>
        <v>45.4</v>
      </c>
      <c r="E619" s="9"/>
      <c r="F619" s="8">
        <f>5+5+5</f>
        <v>15</v>
      </c>
      <c r="G619" s="8">
        <f t="shared" si="2"/>
        <v>125.8</v>
      </c>
      <c r="K619" s="8">
        <f>17.4+7.6+15.2+5.2</f>
        <v>45.4</v>
      </c>
    </row>
    <row r="620">
      <c r="B620" s="7">
        <v>8.9151014693E10</v>
      </c>
      <c r="C620" s="12" t="s">
        <v>111</v>
      </c>
      <c r="D620" s="8">
        <f t="shared" si="56"/>
        <v>33.6</v>
      </c>
      <c r="E620" s="9"/>
      <c r="F620" s="8">
        <f t="shared" ref="F620:F625" si="71">5</f>
        <v>5</v>
      </c>
      <c r="G620" s="8">
        <f t="shared" si="2"/>
        <v>92.2</v>
      </c>
      <c r="K620" s="8">
        <f>33.6</f>
        <v>33.6</v>
      </c>
    </row>
    <row r="621">
      <c r="B621" s="25">
        <v>8.916626872E10</v>
      </c>
      <c r="C621" s="1" t="s">
        <v>69</v>
      </c>
      <c r="D621" s="8">
        <f t="shared" si="56"/>
        <v>26.4</v>
      </c>
      <c r="E621" s="9"/>
      <c r="F621" s="8">
        <f t="shared" si="71"/>
        <v>5</v>
      </c>
      <c r="G621" s="8">
        <f t="shared" si="2"/>
        <v>77.8</v>
      </c>
      <c r="K621" s="1">
        <v>26.4</v>
      </c>
    </row>
    <row r="622">
      <c r="B622" s="7">
        <v>8.9778223889E10</v>
      </c>
      <c r="C622" s="12" t="s">
        <v>240</v>
      </c>
      <c r="D622" s="8">
        <f t="shared" si="56"/>
        <v>1</v>
      </c>
      <c r="E622" s="9"/>
      <c r="F622" s="8">
        <f t="shared" si="71"/>
        <v>5</v>
      </c>
      <c r="G622" s="8">
        <f t="shared" si="2"/>
        <v>27</v>
      </c>
      <c r="K622" s="8">
        <f>1</f>
        <v>1</v>
      </c>
    </row>
    <row r="623">
      <c r="B623" s="7">
        <v>8.9265631143E10</v>
      </c>
      <c r="C623" s="12" t="s">
        <v>44</v>
      </c>
      <c r="D623" s="8">
        <f t="shared" si="56"/>
        <v>3</v>
      </c>
      <c r="E623" s="9"/>
      <c r="F623" s="8">
        <f t="shared" si="71"/>
        <v>5</v>
      </c>
      <c r="G623" s="8">
        <f t="shared" si="2"/>
        <v>31</v>
      </c>
      <c r="K623" s="8">
        <f>3</f>
        <v>3</v>
      </c>
    </row>
    <row r="624">
      <c r="B624" s="7">
        <v>8.9261489915E10</v>
      </c>
      <c r="C624" s="12" t="s">
        <v>241</v>
      </c>
      <c r="D624" s="8">
        <f t="shared" si="56"/>
        <v>10.6</v>
      </c>
      <c r="E624" s="9"/>
      <c r="F624" s="8">
        <f t="shared" si="71"/>
        <v>5</v>
      </c>
      <c r="G624" s="8">
        <f t="shared" si="2"/>
        <v>46.2</v>
      </c>
      <c r="K624" s="8">
        <f>10.6</f>
        <v>10.6</v>
      </c>
    </row>
    <row r="625">
      <c r="B625" s="7">
        <v>8.9268875127E10</v>
      </c>
      <c r="C625" s="12" t="s">
        <v>231</v>
      </c>
      <c r="D625" s="8">
        <f t="shared" si="56"/>
        <v>4</v>
      </c>
      <c r="E625" s="9"/>
      <c r="F625" s="8">
        <f t="shared" si="71"/>
        <v>5</v>
      </c>
      <c r="G625" s="8">
        <f t="shared" si="2"/>
        <v>33</v>
      </c>
      <c r="K625" s="8">
        <f>4</f>
        <v>4</v>
      </c>
    </row>
    <row r="626">
      <c r="B626" s="26">
        <v>8.9153866389E10</v>
      </c>
      <c r="C626" s="27" t="s">
        <v>82</v>
      </c>
      <c r="D626" s="8">
        <f t="shared" si="56"/>
        <v>5.2</v>
      </c>
      <c r="E626" s="9"/>
      <c r="F626" s="8">
        <f>5+5</f>
        <v>10</v>
      </c>
      <c r="G626" s="8">
        <f t="shared" si="2"/>
        <v>40.4</v>
      </c>
      <c r="K626" s="8">
        <f>2+3.2</f>
        <v>5.2</v>
      </c>
    </row>
    <row r="627">
      <c r="B627" s="28">
        <v>8.9175506658E10</v>
      </c>
      <c r="C627" s="29" t="s">
        <v>217</v>
      </c>
      <c r="D627" s="8">
        <f t="shared" si="56"/>
        <v>3.6</v>
      </c>
      <c r="E627" s="9"/>
      <c r="F627" s="8">
        <f t="shared" ref="F627:F635" si="72">5</f>
        <v>5</v>
      </c>
      <c r="G627" s="8">
        <f t="shared" si="2"/>
        <v>32.2</v>
      </c>
      <c r="K627" s="8">
        <f>3.6</f>
        <v>3.6</v>
      </c>
    </row>
    <row r="628">
      <c r="B628" s="7">
        <v>8.9057192002E10</v>
      </c>
      <c r="C628" s="12" t="s">
        <v>242</v>
      </c>
      <c r="D628" s="8">
        <f t="shared" si="56"/>
        <v>3.4</v>
      </c>
      <c r="E628" s="9"/>
      <c r="F628" s="8">
        <f t="shared" si="72"/>
        <v>5</v>
      </c>
      <c r="G628" s="8">
        <f t="shared" si="2"/>
        <v>31.8</v>
      </c>
      <c r="K628" s="8">
        <f>3.4</f>
        <v>3.4</v>
      </c>
    </row>
    <row r="629">
      <c r="B629" s="7">
        <v>8.9852926895E10</v>
      </c>
      <c r="C629" s="12" t="s">
        <v>26</v>
      </c>
      <c r="D629" s="8">
        <f t="shared" si="56"/>
        <v>45.2</v>
      </c>
      <c r="E629" s="9"/>
      <c r="F629" s="8">
        <f t="shared" si="72"/>
        <v>5</v>
      </c>
      <c r="G629" s="8">
        <f t="shared" si="2"/>
        <v>115.4</v>
      </c>
      <c r="K629" s="8">
        <f>45.2</f>
        <v>45.2</v>
      </c>
    </row>
    <row r="630">
      <c r="B630" s="7">
        <v>8.9265351114E10</v>
      </c>
      <c r="C630" s="12" t="s">
        <v>10</v>
      </c>
      <c r="D630" s="8">
        <f t="shared" si="56"/>
        <v>19</v>
      </c>
      <c r="E630" s="9"/>
      <c r="F630" s="8">
        <f t="shared" si="72"/>
        <v>5</v>
      </c>
      <c r="G630" s="8">
        <f t="shared" si="2"/>
        <v>63</v>
      </c>
      <c r="K630" s="8">
        <f>19</f>
        <v>19</v>
      </c>
    </row>
    <row r="631">
      <c r="B631" s="7">
        <v>8.9852347455E10</v>
      </c>
      <c r="C631" s="12" t="s">
        <v>46</v>
      </c>
      <c r="D631" s="8">
        <f t="shared" si="56"/>
        <v>34.6</v>
      </c>
      <c r="E631" s="9"/>
      <c r="F631" s="8">
        <f t="shared" si="72"/>
        <v>5</v>
      </c>
      <c r="G631" s="8">
        <f t="shared" si="2"/>
        <v>94.2</v>
      </c>
      <c r="K631" s="8">
        <f>34.6</f>
        <v>34.6</v>
      </c>
    </row>
    <row r="632">
      <c r="B632" s="7">
        <v>8.9161458258E10</v>
      </c>
      <c r="C632" s="14" t="s">
        <v>243</v>
      </c>
      <c r="D632" s="8">
        <f t="shared" si="56"/>
        <v>5.8</v>
      </c>
      <c r="E632" s="9"/>
      <c r="F632" s="8">
        <f t="shared" si="72"/>
        <v>5</v>
      </c>
      <c r="G632" s="8">
        <f t="shared" si="2"/>
        <v>36.6</v>
      </c>
      <c r="K632" s="8">
        <f>5.8</f>
        <v>5.8</v>
      </c>
    </row>
    <row r="633">
      <c r="B633" s="7">
        <v>8.9266575405E10</v>
      </c>
      <c r="C633" s="12" t="s">
        <v>56</v>
      </c>
      <c r="D633" s="8">
        <f t="shared" si="56"/>
        <v>9.8</v>
      </c>
      <c r="E633" s="9"/>
      <c r="F633" s="8">
        <f t="shared" si="72"/>
        <v>5</v>
      </c>
      <c r="G633" s="8">
        <f t="shared" si="2"/>
        <v>44.6</v>
      </c>
      <c r="K633" s="8">
        <f>9.8</f>
        <v>9.8</v>
      </c>
    </row>
    <row r="634">
      <c r="B634" s="7">
        <v>8.9850495942E10</v>
      </c>
      <c r="C634" s="12" t="s">
        <v>33</v>
      </c>
      <c r="D634" s="8">
        <f t="shared" si="56"/>
        <v>30.2</v>
      </c>
      <c r="E634" s="9"/>
      <c r="F634" s="8">
        <f t="shared" si="72"/>
        <v>5</v>
      </c>
      <c r="G634" s="8">
        <f t="shared" si="2"/>
        <v>85.4</v>
      </c>
      <c r="K634" s="8">
        <f>30.2</f>
        <v>30.2</v>
      </c>
    </row>
    <row r="635">
      <c r="B635" s="7">
        <v>8.919773781E10</v>
      </c>
      <c r="C635" s="12" t="s">
        <v>18</v>
      </c>
      <c r="D635" s="8">
        <f t="shared" si="56"/>
        <v>9.2</v>
      </c>
      <c r="E635" s="9"/>
      <c r="F635" s="8">
        <f t="shared" si="72"/>
        <v>5</v>
      </c>
      <c r="G635" s="8">
        <f t="shared" si="2"/>
        <v>43.4</v>
      </c>
      <c r="K635" s="8">
        <f>9.2</f>
        <v>9.2</v>
      </c>
    </row>
    <row r="636">
      <c r="B636" s="5">
        <v>1593.0</v>
      </c>
      <c r="C636" s="12" t="s">
        <v>217</v>
      </c>
      <c r="D636" s="8">
        <f t="shared" si="56"/>
        <v>17.6</v>
      </c>
      <c r="E636" s="9"/>
      <c r="F636" s="8">
        <f>5+5</f>
        <v>10</v>
      </c>
      <c r="G636" s="8">
        <f t="shared" si="2"/>
        <v>65.2</v>
      </c>
      <c r="K636" s="8">
        <f>7.4+10.2</f>
        <v>17.6</v>
      </c>
    </row>
    <row r="637">
      <c r="B637" s="7">
        <v>8.9265696644E10</v>
      </c>
      <c r="C637" s="12" t="s">
        <v>71</v>
      </c>
      <c r="D637" s="8">
        <f t="shared" si="56"/>
        <v>4</v>
      </c>
      <c r="E637" s="9"/>
      <c r="F637" s="8">
        <f t="shared" ref="F637:F644" si="73">5</f>
        <v>5</v>
      </c>
      <c r="G637" s="8">
        <f t="shared" si="2"/>
        <v>33</v>
      </c>
      <c r="K637" s="8">
        <f>4</f>
        <v>4</v>
      </c>
    </row>
    <row r="638">
      <c r="B638" s="7">
        <v>8.926848306E10</v>
      </c>
      <c r="C638" s="12" t="s">
        <v>93</v>
      </c>
      <c r="D638" s="8">
        <f t="shared" si="56"/>
        <v>2.8</v>
      </c>
      <c r="E638" s="9"/>
      <c r="F638" s="8">
        <f t="shared" si="73"/>
        <v>5</v>
      </c>
      <c r="G638" s="8">
        <f t="shared" si="2"/>
        <v>30.6</v>
      </c>
      <c r="K638" s="8">
        <f>2.8</f>
        <v>2.8</v>
      </c>
    </row>
    <row r="639">
      <c r="B639" s="7">
        <v>8.9152395633E10</v>
      </c>
      <c r="C639" s="12" t="s">
        <v>44</v>
      </c>
      <c r="D639" s="8">
        <f t="shared" si="56"/>
        <v>25</v>
      </c>
      <c r="E639" s="9"/>
      <c r="F639" s="8">
        <f t="shared" si="73"/>
        <v>5</v>
      </c>
      <c r="G639" s="8">
        <f t="shared" si="2"/>
        <v>75</v>
      </c>
      <c r="K639" s="8">
        <f>25</f>
        <v>25</v>
      </c>
    </row>
    <row r="640">
      <c r="B640" s="7">
        <v>8.985821E10</v>
      </c>
      <c r="C640" s="12" t="s">
        <v>244</v>
      </c>
      <c r="D640" s="8">
        <f t="shared" si="56"/>
        <v>46.4</v>
      </c>
      <c r="E640" s="9"/>
      <c r="F640" s="8">
        <f t="shared" si="73"/>
        <v>5</v>
      </c>
      <c r="G640" s="8">
        <f t="shared" si="2"/>
        <v>117.8</v>
      </c>
      <c r="K640" s="8">
        <f>46.4</f>
        <v>46.4</v>
      </c>
    </row>
    <row r="641">
      <c r="B641" s="7">
        <v>8.9260601615E10</v>
      </c>
      <c r="C641" s="12" t="s">
        <v>23</v>
      </c>
      <c r="D641" s="8">
        <f t="shared" si="56"/>
        <v>24.2</v>
      </c>
      <c r="E641" s="9"/>
      <c r="F641" s="8">
        <f t="shared" si="73"/>
        <v>5</v>
      </c>
      <c r="G641" s="8">
        <f t="shared" si="2"/>
        <v>73.4</v>
      </c>
      <c r="K641" s="8">
        <f>24.2</f>
        <v>24.2</v>
      </c>
    </row>
    <row r="642">
      <c r="B642" s="7">
        <v>8.9160193293E10</v>
      </c>
      <c r="C642" s="12" t="s">
        <v>188</v>
      </c>
      <c r="D642" s="8">
        <f t="shared" si="56"/>
        <v>23.2</v>
      </c>
      <c r="E642" s="9"/>
      <c r="F642" s="8">
        <f t="shared" si="73"/>
        <v>5</v>
      </c>
      <c r="G642" s="8">
        <f t="shared" si="2"/>
        <v>71.4</v>
      </c>
      <c r="K642" s="8">
        <f>23.2</f>
        <v>23.2</v>
      </c>
    </row>
    <row r="643">
      <c r="B643" s="7">
        <v>8.9853640107E10</v>
      </c>
      <c r="C643" s="12" t="s">
        <v>18</v>
      </c>
      <c r="D643" s="8">
        <f t="shared" si="56"/>
        <v>20.8</v>
      </c>
      <c r="E643" s="9"/>
      <c r="F643" s="8">
        <f t="shared" si="73"/>
        <v>5</v>
      </c>
      <c r="G643" s="8">
        <f t="shared" si="2"/>
        <v>66.6</v>
      </c>
      <c r="K643" s="8">
        <f>8.2+12.6</f>
        <v>20.8</v>
      </c>
    </row>
    <row r="644">
      <c r="B644" s="7">
        <v>8.9151011612E10</v>
      </c>
      <c r="C644" s="12" t="s">
        <v>78</v>
      </c>
      <c r="D644" s="8">
        <f t="shared" si="56"/>
        <v>0.2</v>
      </c>
      <c r="E644" s="9"/>
      <c r="F644" s="8">
        <f t="shared" si="73"/>
        <v>5</v>
      </c>
      <c r="G644" s="8">
        <f t="shared" si="2"/>
        <v>25.4</v>
      </c>
      <c r="K644" s="8">
        <f>0.2</f>
        <v>0.2</v>
      </c>
    </row>
    <row r="645">
      <c r="B645" s="7">
        <v>8.9629570222E10</v>
      </c>
      <c r="C645" s="12" t="s">
        <v>73</v>
      </c>
      <c r="D645" s="8">
        <f t="shared" si="56"/>
        <v>17.6</v>
      </c>
      <c r="E645" s="9"/>
      <c r="F645" s="8">
        <f t="shared" ref="F645:F646" si="74">5+5</f>
        <v>10</v>
      </c>
      <c r="G645" s="8">
        <f t="shared" si="2"/>
        <v>65.2</v>
      </c>
      <c r="K645" s="8">
        <f>9+8.6</f>
        <v>17.6</v>
      </c>
    </row>
    <row r="646">
      <c r="B646" s="7">
        <v>8.9263526971E10</v>
      </c>
      <c r="C646" s="12" t="s">
        <v>81</v>
      </c>
      <c r="D646" s="8">
        <f t="shared" si="56"/>
        <v>3.6</v>
      </c>
      <c r="E646" s="9"/>
      <c r="F646" s="8">
        <f t="shared" si="74"/>
        <v>10</v>
      </c>
      <c r="G646" s="8">
        <f t="shared" si="2"/>
        <v>37.2</v>
      </c>
      <c r="K646" s="8">
        <f>1.6+2</f>
        <v>3.6</v>
      </c>
    </row>
    <row r="647">
      <c r="B647" s="7">
        <v>8.9257333598E10</v>
      </c>
      <c r="C647" s="12" t="s">
        <v>203</v>
      </c>
      <c r="D647" s="8">
        <f t="shared" si="56"/>
        <v>12.6</v>
      </c>
      <c r="E647" s="9"/>
      <c r="F647" s="8">
        <f t="shared" ref="F647:F651" si="75">5</f>
        <v>5</v>
      </c>
      <c r="G647" s="8">
        <f t="shared" si="2"/>
        <v>50.2</v>
      </c>
      <c r="I647" s="1" t="s">
        <v>245</v>
      </c>
      <c r="K647" s="8">
        <f>7.4+5.2</f>
        <v>12.6</v>
      </c>
    </row>
    <row r="648">
      <c r="B648" s="7">
        <v>8.9265934719E10</v>
      </c>
      <c r="C648" s="12" t="s">
        <v>33</v>
      </c>
      <c r="D648" s="8">
        <f t="shared" si="56"/>
        <v>52.8</v>
      </c>
      <c r="E648" s="9"/>
      <c r="F648" s="8">
        <f t="shared" si="75"/>
        <v>5</v>
      </c>
      <c r="G648" s="8">
        <f t="shared" si="2"/>
        <v>130.6</v>
      </c>
      <c r="I648" s="1" t="s">
        <v>8</v>
      </c>
      <c r="K648" s="8">
        <f>52.8</f>
        <v>52.8</v>
      </c>
    </row>
    <row r="649">
      <c r="B649" s="7">
        <v>8.9151591489E10</v>
      </c>
      <c r="C649" s="12" t="s">
        <v>52</v>
      </c>
      <c r="D649" s="8">
        <f t="shared" si="56"/>
        <v>0.8</v>
      </c>
      <c r="E649" s="9"/>
      <c r="F649" s="8">
        <f t="shared" si="75"/>
        <v>5</v>
      </c>
      <c r="G649" s="8">
        <f t="shared" si="2"/>
        <v>26.6</v>
      </c>
      <c r="I649" s="1" t="s">
        <v>246</v>
      </c>
      <c r="K649" s="8">
        <f>0.8</f>
        <v>0.8</v>
      </c>
    </row>
    <row r="650">
      <c r="B650" s="7">
        <v>8.9264002243E10</v>
      </c>
      <c r="C650" s="12" t="s">
        <v>43</v>
      </c>
      <c r="D650" s="8">
        <f t="shared" si="56"/>
        <v>60.8</v>
      </c>
      <c r="E650" s="9"/>
      <c r="F650" s="8">
        <f t="shared" si="75"/>
        <v>5</v>
      </c>
      <c r="G650" s="8">
        <f t="shared" si="2"/>
        <v>146.6</v>
      </c>
      <c r="K650" s="8">
        <f>8.6+10.6+41.6</f>
        <v>60.8</v>
      </c>
    </row>
    <row r="651">
      <c r="B651" s="7">
        <v>8.9264002243E10</v>
      </c>
      <c r="C651" s="12" t="s">
        <v>43</v>
      </c>
      <c r="D651" s="8">
        <f t="shared" si="56"/>
        <v>9.4</v>
      </c>
      <c r="E651" s="9"/>
      <c r="F651" s="8">
        <f t="shared" si="75"/>
        <v>5</v>
      </c>
      <c r="G651" s="8">
        <f t="shared" si="2"/>
        <v>43.8</v>
      </c>
      <c r="K651" s="8">
        <f>9.4</f>
        <v>9.4</v>
      </c>
    </row>
    <row r="652">
      <c r="B652" s="7">
        <v>8.9850626446E10</v>
      </c>
      <c r="C652" s="12" t="s">
        <v>78</v>
      </c>
      <c r="D652" s="8">
        <f t="shared" si="56"/>
        <v>8.8</v>
      </c>
      <c r="E652" s="9"/>
      <c r="F652" s="8">
        <f>5+5</f>
        <v>10</v>
      </c>
      <c r="G652" s="8">
        <f t="shared" si="2"/>
        <v>47.6</v>
      </c>
      <c r="I652" s="1" t="s">
        <v>246</v>
      </c>
      <c r="K652" s="8">
        <f>1.4+1+2+1+2+1.4</f>
        <v>8.8</v>
      </c>
    </row>
    <row r="653">
      <c r="B653" s="7">
        <v>8.9104330838E10</v>
      </c>
      <c r="C653" s="12" t="s">
        <v>108</v>
      </c>
      <c r="D653" s="8">
        <f t="shared" si="56"/>
        <v>20.2</v>
      </c>
      <c r="E653" s="9"/>
      <c r="F653" s="8">
        <f t="shared" ref="F653:F654" si="76">5</f>
        <v>5</v>
      </c>
      <c r="G653" s="8">
        <f t="shared" si="2"/>
        <v>65.4</v>
      </c>
      <c r="I653" s="1" t="s">
        <v>246</v>
      </c>
      <c r="K653" s="8">
        <f>11.6+8.6</f>
        <v>20.2</v>
      </c>
    </row>
    <row r="654">
      <c r="B654" s="7">
        <v>8.9160178464E10</v>
      </c>
      <c r="C654" s="12" t="s">
        <v>9</v>
      </c>
      <c r="D654" s="8">
        <f t="shared" si="56"/>
        <v>27.6</v>
      </c>
      <c r="E654" s="9"/>
      <c r="F654" s="8">
        <f t="shared" si="76"/>
        <v>5</v>
      </c>
      <c r="G654" s="8">
        <f t="shared" si="2"/>
        <v>80.2</v>
      </c>
      <c r="K654" s="8">
        <f>27.6</f>
        <v>27.6</v>
      </c>
    </row>
    <row r="655">
      <c r="B655" s="7">
        <v>8.964502333E10</v>
      </c>
      <c r="C655" s="12" t="s">
        <v>64</v>
      </c>
      <c r="D655" s="8">
        <f t="shared" si="56"/>
        <v>7.8</v>
      </c>
      <c r="E655" s="9"/>
      <c r="F655" s="8">
        <f>5+5</f>
        <v>10</v>
      </c>
      <c r="G655" s="8">
        <f t="shared" si="2"/>
        <v>45.6</v>
      </c>
      <c r="I655" s="1" t="s">
        <v>246</v>
      </c>
      <c r="K655" s="8">
        <f>0.6+7.2</f>
        <v>7.8</v>
      </c>
    </row>
    <row r="656">
      <c r="B656" s="11">
        <v>7753.0</v>
      </c>
      <c r="C656" s="12" t="s">
        <v>217</v>
      </c>
      <c r="D656" s="8">
        <f t="shared" si="56"/>
        <v>2.7</v>
      </c>
      <c r="E656" s="9"/>
      <c r="F656" s="8">
        <f t="shared" ref="F656:F657" si="77">5</f>
        <v>5</v>
      </c>
      <c r="G656" s="8">
        <f t="shared" si="2"/>
        <v>30.4</v>
      </c>
      <c r="K656" s="8">
        <f>2.7</f>
        <v>2.7</v>
      </c>
    </row>
    <row r="657">
      <c r="B657" s="11">
        <v>8.9164515266E10</v>
      </c>
      <c r="C657" s="1" t="s">
        <v>217</v>
      </c>
      <c r="D657" s="8">
        <f t="shared" si="56"/>
        <v>21.4</v>
      </c>
      <c r="E657" s="9"/>
      <c r="F657" s="8">
        <f t="shared" si="77"/>
        <v>5</v>
      </c>
      <c r="G657" s="8">
        <f t="shared" si="2"/>
        <v>67.8</v>
      </c>
      <c r="K657" s="8">
        <f>21.4</f>
        <v>21.4</v>
      </c>
    </row>
    <row r="658">
      <c r="B658" s="7">
        <v>8.9099592137E10</v>
      </c>
      <c r="C658" s="12" t="s">
        <v>37</v>
      </c>
      <c r="D658" s="8">
        <f t="shared" si="56"/>
        <v>6.8</v>
      </c>
      <c r="E658" s="9"/>
      <c r="F658" s="8">
        <f>5+5</f>
        <v>10</v>
      </c>
      <c r="G658" s="8">
        <f t="shared" si="2"/>
        <v>43.6</v>
      </c>
      <c r="K658" s="8">
        <f>3.2+3.6</f>
        <v>6.8</v>
      </c>
    </row>
    <row r="659">
      <c r="B659" s="7">
        <v>8.9266608165E10</v>
      </c>
      <c r="C659" s="12" t="s">
        <v>110</v>
      </c>
      <c r="D659" s="8">
        <f t="shared" si="56"/>
        <v>1.2</v>
      </c>
      <c r="E659" s="9"/>
      <c r="F659" s="8">
        <f t="shared" ref="F659:F662" si="78">5</f>
        <v>5</v>
      </c>
      <c r="G659" s="8">
        <f t="shared" si="2"/>
        <v>27.4</v>
      </c>
      <c r="K659" s="8">
        <f>1.2</f>
        <v>1.2</v>
      </c>
    </row>
    <row r="660">
      <c r="B660" s="7">
        <v>8.901500256E10</v>
      </c>
      <c r="C660" s="12" t="s">
        <v>107</v>
      </c>
      <c r="D660" s="8">
        <f t="shared" si="56"/>
        <v>32.2</v>
      </c>
      <c r="E660" s="9"/>
      <c r="F660" s="8">
        <f t="shared" si="78"/>
        <v>5</v>
      </c>
      <c r="G660" s="8">
        <f t="shared" si="2"/>
        <v>89.4</v>
      </c>
      <c r="K660" s="8">
        <f>18+14.2</f>
        <v>32.2</v>
      </c>
    </row>
    <row r="661">
      <c r="B661" s="7">
        <v>8.9851234642E10</v>
      </c>
      <c r="C661" s="12" t="s">
        <v>13</v>
      </c>
      <c r="D661" s="8">
        <f t="shared" si="56"/>
        <v>1.4</v>
      </c>
      <c r="E661" s="9"/>
      <c r="F661" s="8">
        <f t="shared" si="78"/>
        <v>5</v>
      </c>
      <c r="G661" s="8">
        <f t="shared" si="2"/>
        <v>27.8</v>
      </c>
      <c r="K661" s="8">
        <f>1.4</f>
        <v>1.4</v>
      </c>
    </row>
    <row r="662">
      <c r="B662" s="7">
        <v>8.9602965227E10</v>
      </c>
      <c r="C662" s="12" t="s">
        <v>101</v>
      </c>
      <c r="D662" s="8">
        <f t="shared" si="56"/>
        <v>2</v>
      </c>
      <c r="E662" s="9"/>
      <c r="F662" s="8">
        <f t="shared" si="78"/>
        <v>5</v>
      </c>
      <c r="G662" s="8">
        <f t="shared" si="2"/>
        <v>29</v>
      </c>
      <c r="K662" s="8">
        <f>2</f>
        <v>2</v>
      </c>
    </row>
    <row r="663">
      <c r="B663" s="7">
        <v>8.9262485694E10</v>
      </c>
      <c r="C663" s="12" t="s">
        <v>71</v>
      </c>
      <c r="D663" s="8">
        <f t="shared" si="56"/>
        <v>56.2</v>
      </c>
      <c r="E663" s="9"/>
      <c r="F663" s="8">
        <f>5+5</f>
        <v>10</v>
      </c>
      <c r="G663" s="8">
        <f t="shared" si="2"/>
        <v>142.4</v>
      </c>
      <c r="K663" s="8">
        <f>13+43.2</f>
        <v>56.2</v>
      </c>
    </row>
    <row r="664">
      <c r="B664" s="7">
        <v>8.906759549E10</v>
      </c>
      <c r="C664" s="12" t="s">
        <v>17</v>
      </c>
      <c r="D664" s="8">
        <f t="shared" si="56"/>
        <v>30.8</v>
      </c>
      <c r="E664" s="9"/>
      <c r="F664" s="8">
        <f t="shared" ref="F664:F675" si="79">5</f>
        <v>5</v>
      </c>
      <c r="G664" s="8">
        <f t="shared" si="2"/>
        <v>86.6</v>
      </c>
      <c r="K664" s="8">
        <f>30.8</f>
        <v>30.8</v>
      </c>
    </row>
    <row r="665">
      <c r="B665" s="7">
        <v>8.9017601517E10</v>
      </c>
      <c r="C665" s="12" t="s">
        <v>78</v>
      </c>
      <c r="D665" s="8">
        <f t="shared" si="56"/>
        <v>10.4</v>
      </c>
      <c r="E665" s="9"/>
      <c r="F665" s="8">
        <f t="shared" si="79"/>
        <v>5</v>
      </c>
      <c r="G665" s="8">
        <f t="shared" si="2"/>
        <v>45.8</v>
      </c>
      <c r="K665" s="8">
        <f>10.4</f>
        <v>10.4</v>
      </c>
    </row>
    <row r="666">
      <c r="B666" s="7">
        <v>8.9500285713E10</v>
      </c>
      <c r="C666" s="12" t="s">
        <v>247</v>
      </c>
      <c r="D666" s="8">
        <f t="shared" si="56"/>
        <v>20.4</v>
      </c>
      <c r="E666" s="9"/>
      <c r="F666" s="8">
        <f t="shared" si="79"/>
        <v>5</v>
      </c>
      <c r="G666" s="8">
        <f t="shared" si="2"/>
        <v>65.8</v>
      </c>
      <c r="K666" s="8">
        <f>20.4</f>
        <v>20.4</v>
      </c>
    </row>
    <row r="667">
      <c r="B667" s="11">
        <v>8.9152203368E10</v>
      </c>
      <c r="C667" s="1" t="s">
        <v>182</v>
      </c>
      <c r="D667" s="8">
        <f t="shared" si="56"/>
        <v>7</v>
      </c>
      <c r="E667" s="9"/>
      <c r="F667" s="8">
        <f t="shared" si="79"/>
        <v>5</v>
      </c>
      <c r="G667" s="8">
        <f t="shared" si="2"/>
        <v>39</v>
      </c>
      <c r="K667" s="8">
        <f>7</f>
        <v>7</v>
      </c>
    </row>
    <row r="668">
      <c r="B668" s="7">
        <v>8.9175641484E10</v>
      </c>
      <c r="C668" s="12" t="s">
        <v>44</v>
      </c>
      <c r="D668" s="8">
        <f t="shared" si="56"/>
        <v>4.8</v>
      </c>
      <c r="E668" s="9"/>
      <c r="F668" s="8">
        <f t="shared" si="79"/>
        <v>5</v>
      </c>
      <c r="G668" s="8">
        <f t="shared" si="2"/>
        <v>34.6</v>
      </c>
      <c r="K668" s="8">
        <f>1+3.8</f>
        <v>4.8</v>
      </c>
    </row>
    <row r="669">
      <c r="B669" s="7">
        <v>8.9150016517E10</v>
      </c>
      <c r="C669" s="12" t="s">
        <v>75</v>
      </c>
      <c r="D669" s="8">
        <f t="shared" si="56"/>
        <v>8.4</v>
      </c>
      <c r="E669" s="9"/>
      <c r="F669" s="8">
        <f t="shared" si="79"/>
        <v>5</v>
      </c>
      <c r="G669" s="8">
        <f t="shared" si="2"/>
        <v>41.8</v>
      </c>
      <c r="K669" s="8">
        <f>8.4</f>
        <v>8.4</v>
      </c>
    </row>
    <row r="670">
      <c r="B670" s="7">
        <v>8.9256142167E10</v>
      </c>
      <c r="C670" s="12" t="s">
        <v>223</v>
      </c>
      <c r="D670" s="8">
        <f t="shared" si="56"/>
        <v>9</v>
      </c>
      <c r="E670" s="9"/>
      <c r="F670" s="8">
        <f t="shared" si="79"/>
        <v>5</v>
      </c>
      <c r="G670" s="8">
        <f t="shared" si="2"/>
        <v>43</v>
      </c>
      <c r="K670" s="8">
        <f>9</f>
        <v>9</v>
      </c>
    </row>
    <row r="671">
      <c r="B671" s="7">
        <v>8.9060538612E10</v>
      </c>
      <c r="C671" s="12" t="s">
        <v>62</v>
      </c>
      <c r="D671" s="8">
        <f t="shared" si="56"/>
        <v>25.2</v>
      </c>
      <c r="E671" s="9"/>
      <c r="F671" s="8">
        <f t="shared" si="79"/>
        <v>5</v>
      </c>
      <c r="G671" s="8">
        <f t="shared" si="2"/>
        <v>75.4</v>
      </c>
      <c r="K671" s="8">
        <f>25.2</f>
        <v>25.2</v>
      </c>
    </row>
    <row r="672">
      <c r="B672" s="7">
        <v>8.9854692814E10</v>
      </c>
      <c r="C672" s="12" t="s">
        <v>57</v>
      </c>
      <c r="D672" s="8">
        <f t="shared" si="56"/>
        <v>9.6</v>
      </c>
      <c r="E672" s="9"/>
      <c r="F672" s="8">
        <f t="shared" si="79"/>
        <v>5</v>
      </c>
      <c r="G672" s="8">
        <f t="shared" si="2"/>
        <v>44.2</v>
      </c>
      <c r="K672" s="8">
        <f>9.6</f>
        <v>9.6</v>
      </c>
    </row>
    <row r="673">
      <c r="B673" s="7">
        <v>8.903171934E10</v>
      </c>
      <c r="C673" s="12" t="s">
        <v>30</v>
      </c>
      <c r="D673" s="8">
        <f t="shared" si="56"/>
        <v>47</v>
      </c>
      <c r="E673" s="9"/>
      <c r="F673" s="8">
        <f t="shared" si="79"/>
        <v>5</v>
      </c>
      <c r="G673" s="8">
        <f t="shared" si="2"/>
        <v>119</v>
      </c>
      <c r="K673" s="8">
        <f>47</f>
        <v>47</v>
      </c>
    </row>
    <row r="674">
      <c r="B674" s="7">
        <v>8.9031580001E10</v>
      </c>
      <c r="C674" s="12" t="s">
        <v>26</v>
      </c>
      <c r="D674" s="8">
        <f t="shared" si="56"/>
        <v>22.8</v>
      </c>
      <c r="E674" s="9"/>
      <c r="F674" s="8">
        <f t="shared" si="79"/>
        <v>5</v>
      </c>
      <c r="G674" s="8">
        <f t="shared" si="2"/>
        <v>70.6</v>
      </c>
      <c r="K674" s="8">
        <f>22.8</f>
        <v>22.8</v>
      </c>
    </row>
    <row r="675">
      <c r="B675" s="7">
        <v>8.9161502248E10</v>
      </c>
      <c r="C675" s="12" t="s">
        <v>248</v>
      </c>
      <c r="D675" s="8">
        <f t="shared" si="56"/>
        <v>1.2</v>
      </c>
      <c r="E675" s="9"/>
      <c r="F675" s="8">
        <f t="shared" si="79"/>
        <v>5</v>
      </c>
      <c r="G675" s="8">
        <f t="shared" si="2"/>
        <v>27.4</v>
      </c>
      <c r="K675" s="8">
        <f>1.2</f>
        <v>1.2</v>
      </c>
    </row>
    <row r="676">
      <c r="B676" s="7">
        <v>8.9153070192E10</v>
      </c>
      <c r="C676" s="12" t="s">
        <v>23</v>
      </c>
      <c r="D676" s="8">
        <f t="shared" si="56"/>
        <v>50.8</v>
      </c>
      <c r="E676" s="9"/>
      <c r="F676" s="8">
        <f>5+5+5+5+5</f>
        <v>25</v>
      </c>
      <c r="G676" s="8">
        <f t="shared" si="2"/>
        <v>146.6</v>
      </c>
      <c r="K676" s="8">
        <f>5.6+1.2+18+3.6+12.8+4+5.6</f>
        <v>50.8</v>
      </c>
    </row>
    <row r="677">
      <c r="B677" s="7">
        <v>8.9269549224E10</v>
      </c>
      <c r="C677" s="12" t="s">
        <v>44</v>
      </c>
      <c r="D677" s="8">
        <f t="shared" si="56"/>
        <v>6.6</v>
      </c>
      <c r="E677" s="9"/>
      <c r="F677" s="8">
        <f>5</f>
        <v>5</v>
      </c>
      <c r="G677" s="8">
        <f t="shared" si="2"/>
        <v>38.2</v>
      </c>
      <c r="K677" s="8">
        <f>6.6</f>
        <v>6.6</v>
      </c>
    </row>
    <row r="678">
      <c r="B678" s="7">
        <v>8.9687392618E10</v>
      </c>
      <c r="C678" s="12" t="s">
        <v>26</v>
      </c>
      <c r="D678" s="8">
        <f t="shared" si="56"/>
        <v>18.2</v>
      </c>
      <c r="E678" s="9"/>
      <c r="F678" s="8">
        <f>5+5</f>
        <v>10</v>
      </c>
      <c r="G678" s="8">
        <f t="shared" si="2"/>
        <v>66.4</v>
      </c>
      <c r="K678" s="8">
        <f>2.6+15.6</f>
        <v>18.2</v>
      </c>
    </row>
    <row r="679">
      <c r="B679" s="7">
        <v>8.9263975227E10</v>
      </c>
      <c r="C679" s="12" t="s">
        <v>30</v>
      </c>
      <c r="D679" s="8">
        <f t="shared" si="56"/>
        <v>10</v>
      </c>
      <c r="E679" s="9"/>
      <c r="F679" s="8">
        <f t="shared" ref="F679:F680" si="80">5</f>
        <v>5</v>
      </c>
      <c r="G679" s="8">
        <f t="shared" si="2"/>
        <v>45</v>
      </c>
      <c r="K679" s="8">
        <f>10</f>
        <v>10</v>
      </c>
    </row>
    <row r="680">
      <c r="B680" s="7">
        <v>8.9776522155E10</v>
      </c>
      <c r="C680" s="12" t="s">
        <v>26</v>
      </c>
      <c r="D680" s="8">
        <f t="shared" si="56"/>
        <v>14.6</v>
      </c>
      <c r="E680" s="9"/>
      <c r="F680" s="8">
        <f t="shared" si="80"/>
        <v>5</v>
      </c>
      <c r="G680" s="8">
        <f t="shared" si="2"/>
        <v>54.2</v>
      </c>
      <c r="K680" s="8">
        <f>8+6.6</f>
        <v>14.6</v>
      </c>
    </row>
    <row r="681">
      <c r="B681" s="7">
        <v>8.9175289623E10</v>
      </c>
      <c r="C681" s="12" t="s">
        <v>110</v>
      </c>
      <c r="D681" s="8">
        <f t="shared" si="56"/>
        <v>7.6</v>
      </c>
      <c r="E681" s="9"/>
      <c r="F681" s="8">
        <f>5+5+5</f>
        <v>15</v>
      </c>
      <c r="G681" s="8">
        <f t="shared" si="2"/>
        <v>50.2</v>
      </c>
      <c r="K681" s="8">
        <f>2+3.2+2.4</f>
        <v>7.6</v>
      </c>
    </row>
    <row r="682">
      <c r="B682" s="7">
        <v>8.9853332372E10</v>
      </c>
      <c r="C682" s="12" t="s">
        <v>43</v>
      </c>
      <c r="D682" s="8">
        <f t="shared" si="56"/>
        <v>2.5</v>
      </c>
      <c r="E682" s="9"/>
      <c r="F682" s="8">
        <f t="shared" ref="F682:F684" si="81">5</f>
        <v>5</v>
      </c>
      <c r="G682" s="8">
        <f t="shared" si="2"/>
        <v>30</v>
      </c>
      <c r="K682" s="8">
        <f>2.5</f>
        <v>2.5</v>
      </c>
    </row>
    <row r="683">
      <c r="B683" s="7">
        <v>8.9266706929E10</v>
      </c>
      <c r="C683" s="12" t="s">
        <v>116</v>
      </c>
      <c r="D683" s="8">
        <f t="shared" si="56"/>
        <v>11</v>
      </c>
      <c r="E683" s="9"/>
      <c r="F683" s="8">
        <f t="shared" si="81"/>
        <v>5</v>
      </c>
      <c r="G683" s="8">
        <f t="shared" si="2"/>
        <v>47</v>
      </c>
      <c r="K683" s="8">
        <f>11</f>
        <v>11</v>
      </c>
    </row>
    <row r="684">
      <c r="B684" s="7">
        <v>8.9857365644E10</v>
      </c>
      <c r="C684" s="12" t="s">
        <v>52</v>
      </c>
      <c r="D684" s="8">
        <f t="shared" si="56"/>
        <v>9.4</v>
      </c>
      <c r="E684" s="9"/>
      <c r="F684" s="8">
        <f t="shared" si="81"/>
        <v>5</v>
      </c>
      <c r="G684" s="8">
        <f t="shared" si="2"/>
        <v>43.8</v>
      </c>
      <c r="K684" s="8">
        <f>4.4+5</f>
        <v>9.4</v>
      </c>
    </row>
    <row r="685">
      <c r="B685" s="7">
        <v>8.9153396129E10</v>
      </c>
      <c r="C685" s="12" t="s">
        <v>26</v>
      </c>
      <c r="D685" s="8">
        <f t="shared" si="56"/>
        <v>8.6</v>
      </c>
      <c r="E685" s="9"/>
      <c r="F685" s="8">
        <f>5+5</f>
        <v>10</v>
      </c>
      <c r="G685" s="8">
        <f t="shared" si="2"/>
        <v>47.2</v>
      </c>
      <c r="K685" s="8">
        <f>5.4+3.2</f>
        <v>8.6</v>
      </c>
    </row>
    <row r="686">
      <c r="B686" s="7">
        <v>8.9776282433E10</v>
      </c>
      <c r="C686" s="12" t="s">
        <v>52</v>
      </c>
      <c r="D686" s="8">
        <f t="shared" si="56"/>
        <v>2.4</v>
      </c>
      <c r="E686" s="9"/>
      <c r="F686" s="8">
        <f t="shared" ref="F686:F694" si="82">5</f>
        <v>5</v>
      </c>
      <c r="G686" s="8">
        <f t="shared" si="2"/>
        <v>29.8</v>
      </c>
      <c r="K686" s="8">
        <f>2.4</f>
        <v>2.4</v>
      </c>
    </row>
    <row r="687">
      <c r="B687" s="7">
        <v>8.9055662385E10</v>
      </c>
      <c r="C687" s="12" t="s">
        <v>9</v>
      </c>
      <c r="D687" s="8">
        <f t="shared" si="56"/>
        <v>18.2</v>
      </c>
      <c r="E687" s="9"/>
      <c r="F687" s="8">
        <f t="shared" si="82"/>
        <v>5</v>
      </c>
      <c r="G687" s="8">
        <f t="shared" si="2"/>
        <v>61.4</v>
      </c>
      <c r="K687" s="8">
        <f>18.2</f>
        <v>18.2</v>
      </c>
    </row>
    <row r="688">
      <c r="B688" s="7">
        <v>8.9191056911E10</v>
      </c>
      <c r="C688" s="12" t="s">
        <v>26</v>
      </c>
      <c r="D688" s="8">
        <f t="shared" si="56"/>
        <v>4.6</v>
      </c>
      <c r="E688" s="9"/>
      <c r="F688" s="8">
        <f t="shared" si="82"/>
        <v>5</v>
      </c>
      <c r="G688" s="8">
        <f t="shared" si="2"/>
        <v>34.2</v>
      </c>
      <c r="K688" s="8">
        <f>4.6</f>
        <v>4.6</v>
      </c>
    </row>
    <row r="689">
      <c r="B689" s="30">
        <v>8.92603942E9</v>
      </c>
      <c r="C689" s="12" t="s">
        <v>249</v>
      </c>
      <c r="D689" s="8">
        <f t="shared" si="56"/>
        <v>1.6</v>
      </c>
      <c r="E689" s="9"/>
      <c r="F689" s="8">
        <f t="shared" si="82"/>
        <v>5</v>
      </c>
      <c r="G689" s="8">
        <f t="shared" si="2"/>
        <v>28.2</v>
      </c>
      <c r="K689" s="8">
        <f>1.6</f>
        <v>1.6</v>
      </c>
    </row>
    <row r="690">
      <c r="B690" s="7">
        <v>8.9167971712E10</v>
      </c>
      <c r="C690" s="12" t="s">
        <v>250</v>
      </c>
      <c r="D690" s="8">
        <f t="shared" si="56"/>
        <v>10.8</v>
      </c>
      <c r="E690" s="9"/>
      <c r="F690" s="8">
        <f t="shared" si="82"/>
        <v>5</v>
      </c>
      <c r="G690" s="8">
        <f t="shared" si="2"/>
        <v>46.6</v>
      </c>
      <c r="I690" s="1" t="s">
        <v>246</v>
      </c>
      <c r="K690" s="8">
        <f>10.8</f>
        <v>10.8</v>
      </c>
    </row>
    <row r="691">
      <c r="B691" s="7">
        <v>8.9096369527E10</v>
      </c>
      <c r="C691" s="12" t="s">
        <v>251</v>
      </c>
      <c r="D691" s="8">
        <f t="shared" si="56"/>
        <v>1.2</v>
      </c>
      <c r="E691" s="9"/>
      <c r="F691" s="8">
        <f t="shared" si="82"/>
        <v>5</v>
      </c>
      <c r="G691" s="8">
        <f t="shared" si="2"/>
        <v>27.4</v>
      </c>
      <c r="K691" s="8">
        <f>1.2</f>
        <v>1.2</v>
      </c>
    </row>
    <row r="692">
      <c r="B692" s="7">
        <v>8.9152031696E10</v>
      </c>
      <c r="C692" s="12" t="s">
        <v>13</v>
      </c>
      <c r="D692" s="8">
        <f t="shared" si="56"/>
        <v>7.2</v>
      </c>
      <c r="E692" s="9"/>
      <c r="F692" s="8">
        <f t="shared" si="82"/>
        <v>5</v>
      </c>
      <c r="G692" s="8">
        <f t="shared" si="2"/>
        <v>39.4</v>
      </c>
      <c r="K692" s="8">
        <f>7.2</f>
        <v>7.2</v>
      </c>
    </row>
    <row r="693">
      <c r="B693" s="7">
        <v>8.9684205733E10</v>
      </c>
      <c r="C693" s="12" t="s">
        <v>69</v>
      </c>
      <c r="D693" s="8">
        <f t="shared" si="56"/>
        <v>39.8</v>
      </c>
      <c r="E693" s="9"/>
      <c r="F693" s="8">
        <f t="shared" si="82"/>
        <v>5</v>
      </c>
      <c r="G693" s="8">
        <f t="shared" si="2"/>
        <v>104.6</v>
      </c>
      <c r="K693" s="8">
        <f>39.8</f>
        <v>39.8</v>
      </c>
    </row>
    <row r="694">
      <c r="B694" s="11">
        <v>8.9161700345E10</v>
      </c>
      <c r="C694" s="1" t="s">
        <v>217</v>
      </c>
      <c r="D694" s="8">
        <f t="shared" si="56"/>
        <v>7.2</v>
      </c>
      <c r="E694" s="9"/>
      <c r="F694" s="8">
        <f t="shared" si="82"/>
        <v>5</v>
      </c>
      <c r="G694" s="8">
        <f t="shared" si="2"/>
        <v>39.4</v>
      </c>
      <c r="I694" s="1" t="s">
        <v>246</v>
      </c>
      <c r="K694" s="8">
        <f>7.2</f>
        <v>7.2</v>
      </c>
    </row>
    <row r="695">
      <c r="B695" s="7">
        <v>8.9032963489E10</v>
      </c>
      <c r="C695" s="12" t="s">
        <v>78</v>
      </c>
      <c r="D695" s="8">
        <f t="shared" si="56"/>
        <v>0</v>
      </c>
      <c r="E695" s="9"/>
      <c r="G695" s="8">
        <f t="shared" si="2"/>
        <v>20</v>
      </c>
      <c r="I695" s="1" t="s">
        <v>174</v>
      </c>
      <c r="K695" s="8" t="str">
        <f>E695</f>
        <v/>
      </c>
    </row>
    <row r="696">
      <c r="B696" s="7">
        <v>8.9150107184E10</v>
      </c>
      <c r="C696" s="12" t="s">
        <v>106</v>
      </c>
      <c r="D696" s="8">
        <f t="shared" si="56"/>
        <v>7</v>
      </c>
      <c r="E696" s="9"/>
      <c r="F696" s="8">
        <f t="shared" ref="F696:F699" si="83">5</f>
        <v>5</v>
      </c>
      <c r="G696" s="8">
        <f t="shared" si="2"/>
        <v>39</v>
      </c>
      <c r="I696" s="1" t="s">
        <v>246</v>
      </c>
      <c r="J696" s="1" t="s">
        <v>252</v>
      </c>
      <c r="K696" s="8">
        <f>6.4+0.6</f>
        <v>7</v>
      </c>
    </row>
    <row r="697">
      <c r="B697" s="7">
        <v>8.9164097216E10</v>
      </c>
      <c r="C697" s="12" t="s">
        <v>23</v>
      </c>
      <c r="D697" s="8">
        <f t="shared" si="56"/>
        <v>0.4</v>
      </c>
      <c r="E697" s="9"/>
      <c r="F697" s="8">
        <f t="shared" si="83"/>
        <v>5</v>
      </c>
      <c r="G697" s="8">
        <f t="shared" si="2"/>
        <v>25.8</v>
      </c>
      <c r="I697" s="1" t="s">
        <v>8</v>
      </c>
      <c r="K697" s="1">
        <v>0.4</v>
      </c>
    </row>
    <row r="698">
      <c r="B698" s="7">
        <v>8.9265225318E10</v>
      </c>
      <c r="C698" s="12" t="s">
        <v>48</v>
      </c>
      <c r="D698" s="8">
        <f t="shared" si="56"/>
        <v>7.2</v>
      </c>
      <c r="E698" s="9"/>
      <c r="F698" s="8">
        <f t="shared" si="83"/>
        <v>5</v>
      </c>
      <c r="G698" s="8">
        <f t="shared" si="2"/>
        <v>39.4</v>
      </c>
      <c r="I698" s="1" t="s">
        <v>8</v>
      </c>
      <c r="K698" s="8">
        <f>7.2</f>
        <v>7.2</v>
      </c>
    </row>
    <row r="699">
      <c r="B699" s="7">
        <v>8.9165956953E10</v>
      </c>
      <c r="C699" s="12" t="s">
        <v>106</v>
      </c>
      <c r="D699" s="8">
        <f t="shared" si="56"/>
        <v>4.6</v>
      </c>
      <c r="E699" s="9"/>
      <c r="F699" s="8">
        <f t="shared" si="83"/>
        <v>5</v>
      </c>
      <c r="G699" s="8">
        <f t="shared" si="2"/>
        <v>34.2</v>
      </c>
      <c r="K699" s="8">
        <f>4.6</f>
        <v>4.6</v>
      </c>
    </row>
    <row r="700">
      <c r="B700" s="7">
        <v>8.9256800712E10</v>
      </c>
      <c r="C700" s="12" t="s">
        <v>23</v>
      </c>
      <c r="D700" s="8">
        <f t="shared" si="56"/>
        <v>0</v>
      </c>
      <c r="E700" s="9"/>
      <c r="G700" s="8">
        <f t="shared" si="2"/>
        <v>20</v>
      </c>
      <c r="I700" s="1" t="s">
        <v>246</v>
      </c>
      <c r="K700" s="8" t="str">
        <f>E700</f>
        <v/>
      </c>
    </row>
    <row r="701">
      <c r="B701" s="7">
        <v>8.9104291091E10</v>
      </c>
      <c r="C701" s="12" t="s">
        <v>253</v>
      </c>
      <c r="D701" s="8">
        <f t="shared" si="56"/>
        <v>56</v>
      </c>
      <c r="E701" s="9"/>
      <c r="F701" s="8">
        <f>5</f>
        <v>5</v>
      </c>
      <c r="G701" s="8">
        <f t="shared" si="2"/>
        <v>137</v>
      </c>
      <c r="K701" s="8">
        <f>56</f>
        <v>56</v>
      </c>
    </row>
    <row r="702">
      <c r="B702" s="5">
        <v>8.9163779733E10</v>
      </c>
      <c r="C702" s="12" t="s">
        <v>78</v>
      </c>
      <c r="D702" s="8">
        <f t="shared" si="56"/>
        <v>6.8</v>
      </c>
      <c r="E702" s="9"/>
      <c r="F702" s="8">
        <f>5+5</f>
        <v>10</v>
      </c>
      <c r="G702" s="8">
        <f t="shared" si="2"/>
        <v>43.6</v>
      </c>
      <c r="K702" s="8">
        <f>6+0.8</f>
        <v>6.8</v>
      </c>
    </row>
    <row r="703">
      <c r="B703" s="5">
        <v>9.9057858055E10</v>
      </c>
      <c r="C703" s="12" t="s">
        <v>221</v>
      </c>
      <c r="D703" s="8">
        <f t="shared" si="56"/>
        <v>86</v>
      </c>
      <c r="E703" s="9"/>
      <c r="F703" s="8">
        <f t="shared" ref="F703:F707" si="84">5</f>
        <v>5</v>
      </c>
      <c r="G703" s="8">
        <f t="shared" si="2"/>
        <v>197</v>
      </c>
      <c r="K703" s="8">
        <f>86</f>
        <v>86</v>
      </c>
    </row>
    <row r="704">
      <c r="B704" s="5">
        <v>8.909969475E10</v>
      </c>
      <c r="C704" s="12" t="s">
        <v>22</v>
      </c>
      <c r="D704" s="8">
        <f t="shared" si="56"/>
        <v>4.2</v>
      </c>
      <c r="E704" s="9"/>
      <c r="F704" s="8">
        <f t="shared" si="84"/>
        <v>5</v>
      </c>
      <c r="G704" s="8">
        <f t="shared" si="2"/>
        <v>33.4</v>
      </c>
      <c r="K704" s="8">
        <f>4.2</f>
        <v>4.2</v>
      </c>
    </row>
    <row r="705">
      <c r="B705" s="7">
        <v>8.9104866604E10</v>
      </c>
      <c r="C705" s="12" t="s">
        <v>60</v>
      </c>
      <c r="D705" s="8">
        <f t="shared" si="56"/>
        <v>1</v>
      </c>
      <c r="E705" s="9"/>
      <c r="F705" s="8">
        <f t="shared" si="84"/>
        <v>5</v>
      </c>
      <c r="G705" s="8">
        <f t="shared" si="2"/>
        <v>27</v>
      </c>
      <c r="K705" s="8">
        <f>1</f>
        <v>1</v>
      </c>
    </row>
    <row r="706">
      <c r="B706" s="7">
        <v>8.9162932637E10</v>
      </c>
      <c r="C706" s="12" t="s">
        <v>254</v>
      </c>
      <c r="D706" s="8">
        <f t="shared" si="56"/>
        <v>15.2</v>
      </c>
      <c r="E706" s="9"/>
      <c r="F706" s="8">
        <f t="shared" si="84"/>
        <v>5</v>
      </c>
      <c r="G706" s="8">
        <f t="shared" si="2"/>
        <v>5.4</v>
      </c>
      <c r="H706" s="1">
        <v>50.0</v>
      </c>
      <c r="K706" s="8">
        <f>6.8+8.4</f>
        <v>15.2</v>
      </c>
    </row>
    <row r="707">
      <c r="B707" s="31">
        <v>1441.0</v>
      </c>
      <c r="C707" s="1" t="s">
        <v>217</v>
      </c>
      <c r="D707" s="8">
        <f t="shared" si="56"/>
        <v>3.2</v>
      </c>
      <c r="E707" s="9"/>
      <c r="F707" s="8">
        <f t="shared" si="84"/>
        <v>5</v>
      </c>
      <c r="G707" s="8">
        <f t="shared" si="2"/>
        <v>31.4</v>
      </c>
      <c r="K707" s="8">
        <f>2+1.2</f>
        <v>3.2</v>
      </c>
    </row>
    <row r="708">
      <c r="B708" s="7">
        <v>8.9258719201E10</v>
      </c>
      <c r="C708" s="12" t="s">
        <v>86</v>
      </c>
      <c r="D708" s="8">
        <f t="shared" si="56"/>
        <v>16.6</v>
      </c>
      <c r="E708" s="9"/>
      <c r="F708" s="8">
        <f t="shared" ref="F708:F709" si="85">5+5</f>
        <v>10</v>
      </c>
      <c r="G708" s="8">
        <f t="shared" si="2"/>
        <v>63.2</v>
      </c>
      <c r="I708" s="1" t="s">
        <v>8</v>
      </c>
      <c r="J708" s="1" t="s">
        <v>255</v>
      </c>
      <c r="K708" s="8">
        <f>11+5.6</f>
        <v>16.6</v>
      </c>
    </row>
    <row r="709">
      <c r="B709" s="7">
        <v>8.9252182906E10</v>
      </c>
      <c r="C709" s="12" t="s">
        <v>18</v>
      </c>
      <c r="D709" s="8">
        <f t="shared" si="56"/>
        <v>2</v>
      </c>
      <c r="E709" s="9"/>
      <c r="F709" s="8">
        <f t="shared" si="85"/>
        <v>10</v>
      </c>
      <c r="G709" s="8">
        <f t="shared" si="2"/>
        <v>34</v>
      </c>
      <c r="K709" s="8">
        <f>1+1</f>
        <v>2</v>
      </c>
    </row>
    <row r="710">
      <c r="B710" s="7">
        <v>8.9262667059E10</v>
      </c>
      <c r="C710" s="12" t="s">
        <v>223</v>
      </c>
      <c r="D710" s="8">
        <f t="shared" si="56"/>
        <v>2.4</v>
      </c>
      <c r="E710" s="9"/>
      <c r="F710" s="8">
        <f t="shared" ref="F710:F723" si="86">5</f>
        <v>5</v>
      </c>
      <c r="G710" s="8">
        <f t="shared" si="2"/>
        <v>29.8</v>
      </c>
      <c r="I710" s="1" t="s">
        <v>246</v>
      </c>
      <c r="K710" s="8">
        <f>2.4</f>
        <v>2.4</v>
      </c>
    </row>
    <row r="711">
      <c r="B711" s="7">
        <v>8.9162072907E10</v>
      </c>
      <c r="C711" s="12" t="s">
        <v>82</v>
      </c>
      <c r="D711" s="8">
        <f t="shared" si="56"/>
        <v>10</v>
      </c>
      <c r="E711" s="9"/>
      <c r="F711" s="8">
        <f t="shared" si="86"/>
        <v>5</v>
      </c>
      <c r="G711" s="8">
        <f t="shared" si="2"/>
        <v>45</v>
      </c>
      <c r="K711" s="8">
        <f>10</f>
        <v>10</v>
      </c>
    </row>
    <row r="712">
      <c r="B712" s="7">
        <v>8.9115529599E10</v>
      </c>
      <c r="C712" s="12" t="s">
        <v>44</v>
      </c>
      <c r="D712" s="8">
        <f t="shared" si="56"/>
        <v>1.6</v>
      </c>
      <c r="E712" s="9"/>
      <c r="F712" s="8">
        <f t="shared" si="86"/>
        <v>5</v>
      </c>
      <c r="G712" s="8">
        <f t="shared" si="2"/>
        <v>28.2</v>
      </c>
      <c r="I712" s="1" t="s">
        <v>246</v>
      </c>
      <c r="K712" s="8">
        <f>1.6</f>
        <v>1.6</v>
      </c>
    </row>
    <row r="713">
      <c r="B713" s="7">
        <v>8.9263695276E10</v>
      </c>
      <c r="C713" s="12" t="s">
        <v>64</v>
      </c>
      <c r="D713" s="8">
        <f t="shared" si="56"/>
        <v>11.2</v>
      </c>
      <c r="E713" s="9"/>
      <c r="F713" s="8">
        <f t="shared" si="86"/>
        <v>5</v>
      </c>
      <c r="G713" s="8">
        <f t="shared" si="2"/>
        <v>47.4</v>
      </c>
      <c r="I713" s="1" t="s">
        <v>246</v>
      </c>
      <c r="K713" s="8">
        <f>11.2</f>
        <v>11.2</v>
      </c>
    </row>
    <row r="714">
      <c r="B714" s="7">
        <v>8.9067811415E10</v>
      </c>
      <c r="C714" s="12" t="s">
        <v>256</v>
      </c>
      <c r="D714" s="8">
        <f>J714+E714</f>
        <v>0</v>
      </c>
      <c r="E714" s="9"/>
      <c r="F714" s="8">
        <f t="shared" si="86"/>
        <v>5</v>
      </c>
      <c r="G714" s="8">
        <f t="shared" si="2"/>
        <v>25</v>
      </c>
      <c r="I714" s="1" t="s">
        <v>246</v>
      </c>
      <c r="J714" s="8" t="str">
        <f>E714</f>
        <v/>
      </c>
      <c r="K714" s="8">
        <f>19</f>
        <v>19</v>
      </c>
    </row>
    <row r="715">
      <c r="B715" s="7">
        <v>8.9152322676E10</v>
      </c>
      <c r="C715" s="12" t="s">
        <v>44</v>
      </c>
      <c r="D715" s="8">
        <f t="shared" ref="D715:D1001" si="87">K715+E715</f>
        <v>3</v>
      </c>
      <c r="E715" s="9"/>
      <c r="F715" s="8">
        <f t="shared" si="86"/>
        <v>5</v>
      </c>
      <c r="G715" s="8">
        <f t="shared" si="2"/>
        <v>31</v>
      </c>
      <c r="I715" s="1" t="s">
        <v>246</v>
      </c>
      <c r="K715" s="8">
        <f>3</f>
        <v>3</v>
      </c>
    </row>
    <row r="716">
      <c r="B716" s="7">
        <v>8.9268883857E10</v>
      </c>
      <c r="C716" s="12" t="s">
        <v>44</v>
      </c>
      <c r="D716" s="8">
        <f t="shared" si="87"/>
        <v>14.6</v>
      </c>
      <c r="E716" s="9"/>
      <c r="F716" s="8">
        <f t="shared" si="86"/>
        <v>5</v>
      </c>
      <c r="G716" s="8">
        <f t="shared" si="2"/>
        <v>54.2</v>
      </c>
      <c r="I716" s="1" t="s">
        <v>246</v>
      </c>
      <c r="K716" s="8">
        <f>4.8+9.8</f>
        <v>14.6</v>
      </c>
    </row>
    <row r="717">
      <c r="B717" s="7">
        <v>8.9265259493E10</v>
      </c>
      <c r="C717" s="12" t="s">
        <v>10</v>
      </c>
      <c r="D717" s="8">
        <f t="shared" si="87"/>
        <v>4.6</v>
      </c>
      <c r="E717" s="9"/>
      <c r="F717" s="8">
        <f t="shared" si="86"/>
        <v>5</v>
      </c>
      <c r="G717" s="8">
        <f t="shared" si="2"/>
        <v>34.2</v>
      </c>
      <c r="I717" s="1" t="s">
        <v>246</v>
      </c>
      <c r="K717" s="8">
        <f>4.6</f>
        <v>4.6</v>
      </c>
    </row>
    <row r="718">
      <c r="B718" s="7">
        <v>8.909674185E10</v>
      </c>
      <c r="C718" s="12" t="s">
        <v>46</v>
      </c>
      <c r="D718" s="8">
        <f t="shared" si="87"/>
        <v>2</v>
      </c>
      <c r="E718" s="9"/>
      <c r="F718" s="8">
        <f t="shared" si="86"/>
        <v>5</v>
      </c>
      <c r="G718" s="8">
        <f t="shared" si="2"/>
        <v>29</v>
      </c>
      <c r="I718" s="1" t="s">
        <v>246</v>
      </c>
      <c r="K718" s="8">
        <f>2</f>
        <v>2</v>
      </c>
    </row>
    <row r="719">
      <c r="B719" s="7">
        <v>8.9261913115E10</v>
      </c>
      <c r="C719" s="12" t="s">
        <v>18</v>
      </c>
      <c r="D719" s="8">
        <f t="shared" si="87"/>
        <v>4</v>
      </c>
      <c r="E719" s="9"/>
      <c r="F719" s="8">
        <f t="shared" si="86"/>
        <v>5</v>
      </c>
      <c r="G719" s="8">
        <f t="shared" si="2"/>
        <v>33</v>
      </c>
      <c r="I719" s="1" t="s">
        <v>8</v>
      </c>
      <c r="K719" s="8">
        <f>4</f>
        <v>4</v>
      </c>
    </row>
    <row r="720">
      <c r="B720" s="7">
        <v>8.9096449996E10</v>
      </c>
      <c r="C720" s="12" t="s">
        <v>9</v>
      </c>
      <c r="D720" s="8">
        <f t="shared" si="87"/>
        <v>10.2</v>
      </c>
      <c r="E720" s="9"/>
      <c r="F720" s="8">
        <f t="shared" si="86"/>
        <v>5</v>
      </c>
      <c r="G720" s="8">
        <f t="shared" si="2"/>
        <v>45.4</v>
      </c>
      <c r="I720" s="1" t="s">
        <v>8</v>
      </c>
      <c r="K720" s="8">
        <f>10.2</f>
        <v>10.2</v>
      </c>
    </row>
    <row r="721">
      <c r="B721" s="7">
        <v>8.9275423261E10</v>
      </c>
      <c r="C721" s="12" t="s">
        <v>44</v>
      </c>
      <c r="D721" s="8">
        <f t="shared" si="87"/>
        <v>1.6</v>
      </c>
      <c r="E721" s="9"/>
      <c r="F721" s="8">
        <f t="shared" si="86"/>
        <v>5</v>
      </c>
      <c r="G721" s="8">
        <f t="shared" si="2"/>
        <v>28.2</v>
      </c>
      <c r="I721" s="1" t="s">
        <v>174</v>
      </c>
      <c r="K721" s="8">
        <f>1.6</f>
        <v>1.6</v>
      </c>
    </row>
    <row r="722">
      <c r="B722" s="7">
        <v>8.9162795051E10</v>
      </c>
      <c r="C722" s="12" t="s">
        <v>75</v>
      </c>
      <c r="D722" s="8">
        <f t="shared" si="87"/>
        <v>3.8</v>
      </c>
      <c r="E722" s="9"/>
      <c r="F722" s="8">
        <f t="shared" si="86"/>
        <v>5</v>
      </c>
      <c r="G722" s="8">
        <f t="shared" ref="G722:G1001" si="88">K722*2+20+F722</f>
        <v>32.6</v>
      </c>
      <c r="I722" s="1" t="s">
        <v>246</v>
      </c>
      <c r="K722" s="8">
        <f>3.8</f>
        <v>3.8</v>
      </c>
    </row>
    <row r="723">
      <c r="B723" s="7">
        <v>8.9067341677E10</v>
      </c>
      <c r="C723" s="12" t="s">
        <v>60</v>
      </c>
      <c r="D723" s="8">
        <f t="shared" si="87"/>
        <v>6.8</v>
      </c>
      <c r="E723" s="9"/>
      <c r="F723" s="8">
        <f t="shared" si="86"/>
        <v>5</v>
      </c>
      <c r="G723" s="8">
        <f t="shared" si="88"/>
        <v>38.6</v>
      </c>
      <c r="I723" s="1" t="s">
        <v>246</v>
      </c>
      <c r="K723" s="8">
        <f>6.8</f>
        <v>6.8</v>
      </c>
    </row>
    <row r="724">
      <c r="B724" s="7">
        <v>8.9169404976E10</v>
      </c>
      <c r="C724" s="12" t="s">
        <v>23</v>
      </c>
      <c r="D724" s="8">
        <f t="shared" si="87"/>
        <v>2.8</v>
      </c>
      <c r="E724" s="9"/>
      <c r="F724" s="8">
        <f>5+5</f>
        <v>10</v>
      </c>
      <c r="G724" s="8">
        <f t="shared" si="88"/>
        <v>35.6</v>
      </c>
      <c r="I724" s="1" t="s">
        <v>246</v>
      </c>
      <c r="K724" s="8">
        <f>0.8+2</f>
        <v>2.8</v>
      </c>
    </row>
    <row r="725">
      <c r="B725" s="7">
        <v>8.926238E10</v>
      </c>
      <c r="C725" s="12" t="s">
        <v>60</v>
      </c>
      <c r="D725" s="8">
        <f t="shared" si="87"/>
        <v>1.2</v>
      </c>
      <c r="E725" s="9"/>
      <c r="F725" s="8">
        <f t="shared" ref="F725:F733" si="89">5</f>
        <v>5</v>
      </c>
      <c r="G725" s="8">
        <f t="shared" si="88"/>
        <v>27.4</v>
      </c>
      <c r="I725" s="1" t="s">
        <v>246</v>
      </c>
      <c r="K725" s="1">
        <v>1.2</v>
      </c>
    </row>
    <row r="726">
      <c r="B726" s="7">
        <v>8.9871096477E10</v>
      </c>
      <c r="C726" s="12" t="s">
        <v>257</v>
      </c>
      <c r="D726" s="8">
        <f t="shared" si="87"/>
        <v>2.6</v>
      </c>
      <c r="E726" s="9"/>
      <c r="F726" s="8">
        <f t="shared" si="89"/>
        <v>5</v>
      </c>
      <c r="G726" s="8">
        <f t="shared" si="88"/>
        <v>30.2</v>
      </c>
      <c r="I726" s="1" t="s">
        <v>246</v>
      </c>
      <c r="K726" s="8">
        <f>2.6</f>
        <v>2.6</v>
      </c>
    </row>
    <row r="727">
      <c r="B727" s="7">
        <v>8.9067238571E10</v>
      </c>
      <c r="C727" s="12" t="s">
        <v>64</v>
      </c>
      <c r="D727" s="8">
        <f t="shared" si="87"/>
        <v>22.8</v>
      </c>
      <c r="E727" s="9"/>
      <c r="F727" s="8">
        <f t="shared" si="89"/>
        <v>5</v>
      </c>
      <c r="G727" s="8">
        <f t="shared" si="88"/>
        <v>70.6</v>
      </c>
      <c r="I727" s="1" t="s">
        <v>174</v>
      </c>
      <c r="K727" s="8">
        <f>22.8</f>
        <v>22.8</v>
      </c>
    </row>
    <row r="728">
      <c r="B728" s="7">
        <v>8.9299748718E10</v>
      </c>
      <c r="C728" s="12" t="s">
        <v>52</v>
      </c>
      <c r="D728" s="8">
        <f t="shared" si="87"/>
        <v>80.8</v>
      </c>
      <c r="E728" s="9"/>
      <c r="F728" s="8">
        <f t="shared" si="89"/>
        <v>5</v>
      </c>
      <c r="G728" s="8">
        <f t="shared" si="88"/>
        <v>186.6</v>
      </c>
      <c r="I728" s="1" t="s">
        <v>246</v>
      </c>
      <c r="K728" s="8">
        <f>60.2+20.6</f>
        <v>80.8</v>
      </c>
    </row>
    <row r="729">
      <c r="B729" s="7">
        <v>8.9850223066E10</v>
      </c>
      <c r="C729" s="12" t="s">
        <v>258</v>
      </c>
      <c r="D729" s="8">
        <f t="shared" si="87"/>
        <v>2</v>
      </c>
      <c r="E729" s="9"/>
      <c r="F729" s="8">
        <f t="shared" si="89"/>
        <v>5</v>
      </c>
      <c r="G729" s="8">
        <f t="shared" si="88"/>
        <v>29</v>
      </c>
      <c r="K729" s="8">
        <f>2</f>
        <v>2</v>
      </c>
    </row>
    <row r="730">
      <c r="B730" s="7">
        <v>8.9140005676E10</v>
      </c>
      <c r="C730" s="12" t="s">
        <v>37</v>
      </c>
      <c r="D730" s="8">
        <f t="shared" si="87"/>
        <v>12.7</v>
      </c>
      <c r="E730" s="9"/>
      <c r="F730" s="8">
        <f t="shared" si="89"/>
        <v>5</v>
      </c>
      <c r="G730" s="8">
        <f t="shared" si="88"/>
        <v>50.4</v>
      </c>
      <c r="I730" s="1" t="s">
        <v>246</v>
      </c>
      <c r="K730" s="8">
        <f>12.7</f>
        <v>12.7</v>
      </c>
    </row>
    <row r="731">
      <c r="B731" s="7">
        <v>8.9057375327E10</v>
      </c>
      <c r="C731" s="12" t="s">
        <v>43</v>
      </c>
      <c r="D731" s="8">
        <f t="shared" si="87"/>
        <v>8.8</v>
      </c>
      <c r="E731" s="9"/>
      <c r="F731" s="8">
        <f t="shared" si="89"/>
        <v>5</v>
      </c>
      <c r="G731" s="8">
        <f t="shared" si="88"/>
        <v>42.6</v>
      </c>
      <c r="K731" s="8">
        <f>8.8</f>
        <v>8.8</v>
      </c>
    </row>
    <row r="732">
      <c r="B732" s="7">
        <v>8.9246552151E10</v>
      </c>
      <c r="C732" s="12" t="s">
        <v>33</v>
      </c>
      <c r="D732" s="8">
        <f t="shared" si="87"/>
        <v>0.6</v>
      </c>
      <c r="E732" s="9"/>
      <c r="F732" s="8">
        <f t="shared" si="89"/>
        <v>5</v>
      </c>
      <c r="G732" s="8">
        <f t="shared" si="88"/>
        <v>26.2</v>
      </c>
      <c r="I732" s="1" t="s">
        <v>246</v>
      </c>
      <c r="K732" s="1">
        <v>0.6</v>
      </c>
    </row>
    <row r="733">
      <c r="B733" s="7">
        <v>8.9872135484E10</v>
      </c>
      <c r="C733" s="12" t="s">
        <v>259</v>
      </c>
      <c r="D733" s="8">
        <f t="shared" si="87"/>
        <v>2.8</v>
      </c>
      <c r="E733" s="9"/>
      <c r="F733" s="8">
        <f t="shared" si="89"/>
        <v>5</v>
      </c>
      <c r="G733" s="8">
        <f t="shared" si="88"/>
        <v>30.6</v>
      </c>
      <c r="K733" s="8">
        <f>2.8</f>
        <v>2.8</v>
      </c>
    </row>
    <row r="734">
      <c r="B734" s="7">
        <v>8.985776126E10</v>
      </c>
      <c r="C734" s="12" t="s">
        <v>33</v>
      </c>
      <c r="D734" s="8">
        <f t="shared" si="87"/>
        <v>5.8</v>
      </c>
      <c r="E734" s="9"/>
      <c r="F734" s="8">
        <f>5+5</f>
        <v>10</v>
      </c>
      <c r="G734" s="8">
        <f t="shared" si="88"/>
        <v>41.6</v>
      </c>
      <c r="K734" s="8">
        <f>3.4+1.2+1.2</f>
        <v>5.8</v>
      </c>
    </row>
    <row r="735">
      <c r="B735" s="7">
        <v>8.9164161414E10</v>
      </c>
      <c r="C735" s="12" t="s">
        <v>64</v>
      </c>
      <c r="D735" s="8">
        <f t="shared" si="87"/>
        <v>32</v>
      </c>
      <c r="E735" s="9"/>
      <c r="G735" s="8">
        <f t="shared" si="88"/>
        <v>84</v>
      </c>
      <c r="K735" s="8">
        <f>32</f>
        <v>32</v>
      </c>
    </row>
    <row r="736">
      <c r="B736" s="7">
        <v>8.9161244201E10</v>
      </c>
      <c r="C736" s="12" t="s">
        <v>9</v>
      </c>
      <c r="D736" s="8">
        <f t="shared" si="87"/>
        <v>4</v>
      </c>
      <c r="E736" s="9"/>
      <c r="G736" s="8">
        <f t="shared" si="88"/>
        <v>28</v>
      </c>
      <c r="K736" s="8">
        <f>4</f>
        <v>4</v>
      </c>
    </row>
    <row r="737">
      <c r="B737" s="7">
        <v>8.9267597571E10</v>
      </c>
      <c r="C737" s="12" t="s">
        <v>80</v>
      </c>
      <c r="D737" s="8">
        <f t="shared" si="87"/>
        <v>8.2</v>
      </c>
      <c r="E737" s="9"/>
      <c r="G737" s="8">
        <f t="shared" si="88"/>
        <v>36.4</v>
      </c>
      <c r="K737" s="8">
        <f>8.2</f>
        <v>8.2</v>
      </c>
    </row>
    <row r="738">
      <c r="B738" s="7">
        <v>8.9266157544E10</v>
      </c>
      <c r="C738" s="12" t="s">
        <v>30</v>
      </c>
      <c r="D738" s="8">
        <f t="shared" si="87"/>
        <v>2.4</v>
      </c>
      <c r="E738" s="9"/>
      <c r="G738" s="8">
        <f t="shared" si="88"/>
        <v>24.8</v>
      </c>
      <c r="K738" s="8">
        <f>2.4</f>
        <v>2.4</v>
      </c>
    </row>
    <row r="739">
      <c r="B739" s="7">
        <v>8.9175683132E10</v>
      </c>
      <c r="C739" s="12" t="s">
        <v>43</v>
      </c>
      <c r="D739" s="8">
        <f t="shared" si="87"/>
        <v>2.2</v>
      </c>
      <c r="E739" s="9"/>
      <c r="G739" s="8">
        <f t="shared" si="88"/>
        <v>24.4</v>
      </c>
      <c r="K739" s="8">
        <f>2.2</f>
        <v>2.2</v>
      </c>
    </row>
    <row r="740">
      <c r="B740" s="7">
        <v>8.9154848974E10</v>
      </c>
      <c r="C740" s="12" t="s">
        <v>52</v>
      </c>
      <c r="D740" s="8">
        <f t="shared" si="87"/>
        <v>24.4</v>
      </c>
      <c r="E740" s="9"/>
      <c r="G740" s="8">
        <f t="shared" si="88"/>
        <v>68.8</v>
      </c>
      <c r="K740" s="8">
        <f>24.4</f>
        <v>24.4</v>
      </c>
    </row>
    <row r="741">
      <c r="B741" s="7">
        <v>8.92643608E10</v>
      </c>
      <c r="C741" s="12" t="s">
        <v>23</v>
      </c>
      <c r="D741" s="8">
        <f t="shared" si="87"/>
        <v>16</v>
      </c>
      <c r="E741" s="9"/>
      <c r="G741" s="8">
        <f t="shared" si="88"/>
        <v>52</v>
      </c>
      <c r="K741" s="8">
        <f>16</f>
        <v>16</v>
      </c>
    </row>
    <row r="742">
      <c r="B742" s="7">
        <v>8.9672966353E10</v>
      </c>
      <c r="C742" s="12" t="s">
        <v>113</v>
      </c>
      <c r="D742" s="8">
        <f t="shared" si="87"/>
        <v>5</v>
      </c>
      <c r="E742" s="9"/>
      <c r="G742" s="8">
        <f t="shared" si="88"/>
        <v>30</v>
      </c>
      <c r="K742" s="8">
        <f>2.6+2.4</f>
        <v>5</v>
      </c>
    </row>
    <row r="743">
      <c r="B743" s="7">
        <v>8.9152190493E10</v>
      </c>
      <c r="C743" s="12" t="s">
        <v>48</v>
      </c>
      <c r="D743" s="8">
        <f t="shared" si="87"/>
        <v>14.2</v>
      </c>
      <c r="E743" s="9"/>
      <c r="G743" s="8">
        <f t="shared" si="88"/>
        <v>48.4</v>
      </c>
      <c r="K743" s="8">
        <f>14.2</f>
        <v>14.2</v>
      </c>
    </row>
    <row r="744">
      <c r="B744" s="7">
        <v>8.9774887696E10</v>
      </c>
      <c r="C744" s="12" t="s">
        <v>9</v>
      </c>
      <c r="D744" s="8">
        <f t="shared" si="87"/>
        <v>10.8</v>
      </c>
      <c r="E744" s="9"/>
      <c r="G744" s="8">
        <f t="shared" si="88"/>
        <v>41.6</v>
      </c>
      <c r="K744" s="8">
        <f>10.8</f>
        <v>10.8</v>
      </c>
    </row>
    <row r="745">
      <c r="B745" s="7">
        <v>8.9175047045E10</v>
      </c>
      <c r="C745" s="12" t="s">
        <v>223</v>
      </c>
      <c r="D745" s="8">
        <f t="shared" si="87"/>
        <v>25.6</v>
      </c>
      <c r="E745" s="9"/>
      <c r="G745" s="8">
        <f t="shared" si="88"/>
        <v>71.2</v>
      </c>
      <c r="K745" s="8">
        <f>25.6</f>
        <v>25.6</v>
      </c>
    </row>
    <row r="746">
      <c r="B746" s="7">
        <v>8.9264976752E10</v>
      </c>
      <c r="C746" s="12" t="s">
        <v>260</v>
      </c>
      <c r="D746" s="8">
        <f t="shared" si="87"/>
        <v>0.6</v>
      </c>
      <c r="E746" s="9"/>
      <c r="G746" s="8">
        <f t="shared" si="88"/>
        <v>21.2</v>
      </c>
      <c r="I746" s="1" t="s">
        <v>174</v>
      </c>
      <c r="K746" s="8">
        <f>0.6</f>
        <v>0.6</v>
      </c>
    </row>
    <row r="747">
      <c r="B747" s="7">
        <v>8.9161193416E10</v>
      </c>
      <c r="C747" s="12" t="s">
        <v>52</v>
      </c>
      <c r="D747" s="8">
        <f t="shared" si="87"/>
        <v>1.8</v>
      </c>
      <c r="E747" s="9"/>
      <c r="G747" s="8">
        <f t="shared" si="88"/>
        <v>23.6</v>
      </c>
      <c r="K747" s="8">
        <f>1.8</f>
        <v>1.8</v>
      </c>
    </row>
    <row r="748">
      <c r="B748" s="31">
        <v>6717.0</v>
      </c>
      <c r="D748" s="8">
        <f t="shared" si="87"/>
        <v>6.8</v>
      </c>
      <c r="E748" s="9"/>
      <c r="F748" s="8">
        <f t="shared" ref="F748:F751" si="90">5</f>
        <v>5</v>
      </c>
      <c r="G748" s="8">
        <f t="shared" si="88"/>
        <v>38.6</v>
      </c>
      <c r="K748" s="8">
        <f>6.8</f>
        <v>6.8</v>
      </c>
    </row>
    <row r="749">
      <c r="B749" s="7">
        <v>8.9166961968E10</v>
      </c>
      <c r="C749" s="12" t="s">
        <v>170</v>
      </c>
      <c r="D749" s="8">
        <f t="shared" si="87"/>
        <v>0.2</v>
      </c>
      <c r="E749" s="9"/>
      <c r="F749" s="8">
        <f t="shared" si="90"/>
        <v>5</v>
      </c>
      <c r="G749" s="8">
        <f t="shared" si="88"/>
        <v>25.4</v>
      </c>
      <c r="I749" s="1" t="s">
        <v>8</v>
      </c>
      <c r="K749" s="8">
        <f>0.2</f>
        <v>0.2</v>
      </c>
    </row>
    <row r="750">
      <c r="B750" s="7">
        <v>8.9680815425E10</v>
      </c>
      <c r="C750" s="12" t="s">
        <v>61</v>
      </c>
      <c r="D750" s="8">
        <f t="shared" si="87"/>
        <v>12.6</v>
      </c>
      <c r="E750" s="9"/>
      <c r="F750" s="8">
        <f t="shared" si="90"/>
        <v>5</v>
      </c>
      <c r="G750" s="8">
        <f t="shared" si="88"/>
        <v>50.2</v>
      </c>
      <c r="K750" s="8">
        <f>12.6</f>
        <v>12.6</v>
      </c>
    </row>
    <row r="751">
      <c r="B751" s="7">
        <v>8.9031801311E10</v>
      </c>
      <c r="C751" s="12" t="s">
        <v>261</v>
      </c>
      <c r="D751" s="8">
        <f t="shared" si="87"/>
        <v>1.8</v>
      </c>
      <c r="E751" s="9"/>
      <c r="F751" s="8">
        <f t="shared" si="90"/>
        <v>5</v>
      </c>
      <c r="G751" s="8">
        <f t="shared" si="88"/>
        <v>28.6</v>
      </c>
      <c r="K751" s="8">
        <f>1.8</f>
        <v>1.8</v>
      </c>
    </row>
    <row r="752">
      <c r="B752" s="7">
        <v>8.9164655181E10</v>
      </c>
      <c r="C752" s="14" t="s">
        <v>262</v>
      </c>
      <c r="D752" s="8">
        <f t="shared" si="87"/>
        <v>3.4</v>
      </c>
      <c r="E752" s="9"/>
      <c r="F752" s="8">
        <f>5+5</f>
        <v>10</v>
      </c>
      <c r="G752" s="8">
        <f t="shared" si="88"/>
        <v>36.8</v>
      </c>
      <c r="K752" s="8">
        <f>2.4+1</f>
        <v>3.4</v>
      </c>
    </row>
    <row r="753">
      <c r="B753" s="7">
        <v>8.9670487344E10</v>
      </c>
      <c r="C753" s="12" t="s">
        <v>78</v>
      </c>
      <c r="D753" s="8">
        <f t="shared" si="87"/>
        <v>22.8</v>
      </c>
      <c r="E753" s="9"/>
      <c r="F753" s="8">
        <f>5</f>
        <v>5</v>
      </c>
      <c r="G753" s="8">
        <f t="shared" si="88"/>
        <v>70.6</v>
      </c>
      <c r="J753" s="1" t="s">
        <v>263</v>
      </c>
      <c r="K753" s="8">
        <f>22.8</f>
        <v>22.8</v>
      </c>
    </row>
    <row r="754">
      <c r="B754" s="7">
        <v>8.9381688827E10</v>
      </c>
      <c r="C754" s="12" t="s">
        <v>10</v>
      </c>
      <c r="D754" s="8">
        <f t="shared" si="87"/>
        <v>36</v>
      </c>
      <c r="E754" s="9"/>
      <c r="F754" s="8">
        <f>5+5</f>
        <v>10</v>
      </c>
      <c r="G754" s="8">
        <f t="shared" si="88"/>
        <v>102</v>
      </c>
      <c r="I754" s="1" t="s">
        <v>246</v>
      </c>
      <c r="K754" s="8">
        <f>12.8+23.2</f>
        <v>36</v>
      </c>
    </row>
    <row r="755">
      <c r="B755" s="7">
        <v>8.9163137978E10</v>
      </c>
      <c r="C755" s="12" t="s">
        <v>23</v>
      </c>
      <c r="D755" s="8">
        <f t="shared" si="87"/>
        <v>3</v>
      </c>
      <c r="E755" s="9"/>
      <c r="F755" s="8">
        <f t="shared" ref="F755:F762" si="91">5</f>
        <v>5</v>
      </c>
      <c r="G755" s="8">
        <f t="shared" si="88"/>
        <v>31</v>
      </c>
      <c r="K755" s="8">
        <f>3</f>
        <v>3</v>
      </c>
    </row>
    <row r="756">
      <c r="B756" s="7">
        <v>8.9637156026E10</v>
      </c>
      <c r="C756" s="12" t="s">
        <v>52</v>
      </c>
      <c r="D756" s="8">
        <f t="shared" si="87"/>
        <v>12.6</v>
      </c>
      <c r="E756" s="9"/>
      <c r="F756" s="8">
        <f t="shared" si="91"/>
        <v>5</v>
      </c>
      <c r="G756" s="8">
        <f t="shared" si="88"/>
        <v>50.2</v>
      </c>
      <c r="K756" s="8">
        <f>12.6</f>
        <v>12.6</v>
      </c>
    </row>
    <row r="757">
      <c r="B757" s="7">
        <v>8.9653151301E10</v>
      </c>
      <c r="C757" s="12" t="s">
        <v>214</v>
      </c>
      <c r="D757" s="8">
        <f t="shared" si="87"/>
        <v>12.2</v>
      </c>
      <c r="E757" s="9"/>
      <c r="F757" s="8">
        <f t="shared" si="91"/>
        <v>5</v>
      </c>
      <c r="G757" s="8">
        <f t="shared" si="88"/>
        <v>49.4</v>
      </c>
      <c r="K757" s="8">
        <f>12.2</f>
        <v>12.2</v>
      </c>
    </row>
    <row r="758">
      <c r="B758" s="7">
        <v>8.9037489997E10</v>
      </c>
      <c r="C758" s="12" t="s">
        <v>61</v>
      </c>
      <c r="D758" s="8">
        <f t="shared" si="87"/>
        <v>38.2</v>
      </c>
      <c r="E758" s="9"/>
      <c r="F758" s="8">
        <f t="shared" si="91"/>
        <v>5</v>
      </c>
      <c r="G758" s="8">
        <f t="shared" si="88"/>
        <v>101.4</v>
      </c>
      <c r="K758" s="8">
        <f>38.2</f>
        <v>38.2</v>
      </c>
    </row>
    <row r="759">
      <c r="B759" s="7">
        <v>8.9161274916E10</v>
      </c>
      <c r="C759" s="12" t="s">
        <v>116</v>
      </c>
      <c r="D759" s="8">
        <f t="shared" si="87"/>
        <v>13.2</v>
      </c>
      <c r="E759" s="9"/>
      <c r="F759" s="8">
        <f t="shared" si="91"/>
        <v>5</v>
      </c>
      <c r="G759" s="8">
        <f t="shared" si="88"/>
        <v>51.4</v>
      </c>
      <c r="K759" s="8">
        <f>13.2</f>
        <v>13.2</v>
      </c>
    </row>
    <row r="760">
      <c r="B760" s="7">
        <v>8.9636464482E10</v>
      </c>
      <c r="C760" s="12" t="s">
        <v>18</v>
      </c>
      <c r="D760" s="8">
        <f t="shared" si="87"/>
        <v>13.4</v>
      </c>
      <c r="E760" s="9"/>
      <c r="F760" s="8">
        <f t="shared" si="91"/>
        <v>5</v>
      </c>
      <c r="G760" s="8">
        <f t="shared" si="88"/>
        <v>51.8</v>
      </c>
      <c r="K760" s="8">
        <f>13.4</f>
        <v>13.4</v>
      </c>
    </row>
    <row r="761">
      <c r="B761" s="7">
        <v>8.9670947793E10</v>
      </c>
      <c r="C761" s="12" t="s">
        <v>111</v>
      </c>
      <c r="D761" s="8">
        <f t="shared" si="87"/>
        <v>7</v>
      </c>
      <c r="E761" s="9"/>
      <c r="F761" s="8">
        <f t="shared" si="91"/>
        <v>5</v>
      </c>
      <c r="G761" s="8">
        <f t="shared" si="88"/>
        <v>39</v>
      </c>
      <c r="K761" s="8">
        <f>7</f>
        <v>7</v>
      </c>
    </row>
    <row r="762">
      <c r="B762" s="7">
        <v>8.9262121448E10</v>
      </c>
      <c r="C762" s="12" t="s">
        <v>23</v>
      </c>
      <c r="D762" s="8">
        <f t="shared" si="87"/>
        <v>18.2</v>
      </c>
      <c r="E762" s="9"/>
      <c r="F762" s="8">
        <f t="shared" si="91"/>
        <v>5</v>
      </c>
      <c r="G762" s="8">
        <f t="shared" si="88"/>
        <v>61.4</v>
      </c>
      <c r="K762" s="8">
        <f>18.2</f>
        <v>18.2</v>
      </c>
    </row>
    <row r="763">
      <c r="B763" s="7">
        <v>8.9154879548E10</v>
      </c>
      <c r="C763" s="12" t="s">
        <v>21</v>
      </c>
      <c r="D763" s="8">
        <f t="shared" si="87"/>
        <v>5.4</v>
      </c>
      <c r="E763" s="9"/>
      <c r="G763" s="8">
        <f t="shared" si="88"/>
        <v>30.8</v>
      </c>
      <c r="K763" s="8">
        <f>0.6+1.8+3</f>
        <v>5.4</v>
      </c>
    </row>
    <row r="764">
      <c r="B764" s="7">
        <v>8.9167629337E10</v>
      </c>
      <c r="C764" s="12" t="s">
        <v>64</v>
      </c>
      <c r="D764" s="8">
        <f t="shared" si="87"/>
        <v>18.4</v>
      </c>
      <c r="E764" s="9"/>
      <c r="G764" s="8">
        <f t="shared" si="88"/>
        <v>56.8</v>
      </c>
      <c r="K764" s="8">
        <f>18.4</f>
        <v>18.4</v>
      </c>
    </row>
    <row r="765">
      <c r="B765" s="7">
        <v>8.925037509E10</v>
      </c>
      <c r="C765" s="12" t="s">
        <v>30</v>
      </c>
      <c r="D765" s="8">
        <f t="shared" si="87"/>
        <v>3</v>
      </c>
      <c r="E765" s="9"/>
      <c r="G765" s="8">
        <f t="shared" si="88"/>
        <v>26</v>
      </c>
      <c r="K765" s="8">
        <f>3</f>
        <v>3</v>
      </c>
    </row>
    <row r="766">
      <c r="B766" s="7">
        <v>8.9151760161E10</v>
      </c>
      <c r="C766" s="12" t="s">
        <v>44</v>
      </c>
      <c r="D766" s="8">
        <f t="shared" si="87"/>
        <v>40.6</v>
      </c>
      <c r="E766" s="9"/>
      <c r="G766" s="8">
        <f t="shared" si="88"/>
        <v>101.2</v>
      </c>
      <c r="K766" s="1">
        <v>40.6</v>
      </c>
    </row>
    <row r="767">
      <c r="B767" s="7">
        <v>8.9854240416E10</v>
      </c>
      <c r="C767" s="12" t="s">
        <v>82</v>
      </c>
      <c r="D767" s="8">
        <f t="shared" si="87"/>
        <v>7.6</v>
      </c>
      <c r="E767" s="9"/>
      <c r="G767" s="8">
        <f t="shared" si="88"/>
        <v>35.2</v>
      </c>
      <c r="K767" s="8">
        <f>7.6</f>
        <v>7.6</v>
      </c>
    </row>
    <row r="768">
      <c r="B768" s="7">
        <v>8.9851240206E10</v>
      </c>
      <c r="C768" s="12" t="s">
        <v>264</v>
      </c>
      <c r="D768" s="8">
        <f t="shared" si="87"/>
        <v>13.8</v>
      </c>
      <c r="E768" s="9"/>
      <c r="F768" s="8">
        <f>5</f>
        <v>5</v>
      </c>
      <c r="G768" s="8">
        <f t="shared" si="88"/>
        <v>52.6</v>
      </c>
      <c r="K768" s="8">
        <f>3.2+9.6+1</f>
        <v>13.8</v>
      </c>
    </row>
    <row r="769">
      <c r="B769" s="7">
        <v>8.9166230829E10</v>
      </c>
      <c r="C769" s="12" t="s">
        <v>23</v>
      </c>
      <c r="D769" s="8">
        <f t="shared" si="87"/>
        <v>6.8</v>
      </c>
      <c r="E769" s="9"/>
      <c r="G769" s="8">
        <f t="shared" si="88"/>
        <v>33.6</v>
      </c>
      <c r="K769" s="8">
        <f>6.8</f>
        <v>6.8</v>
      </c>
    </row>
    <row r="770">
      <c r="B770" s="7">
        <v>8.9166112554E10</v>
      </c>
      <c r="C770" s="12" t="s">
        <v>18</v>
      </c>
      <c r="D770" s="8">
        <f t="shared" si="87"/>
        <v>10</v>
      </c>
      <c r="E770" s="9"/>
      <c r="G770" s="8">
        <f t="shared" si="88"/>
        <v>40</v>
      </c>
      <c r="K770" s="8">
        <f>10</f>
        <v>10</v>
      </c>
    </row>
    <row r="771">
      <c r="B771" s="7">
        <v>8.96615452E10</v>
      </c>
      <c r="C771" s="12" t="s">
        <v>113</v>
      </c>
      <c r="D771" s="8">
        <f t="shared" si="87"/>
        <v>79.4</v>
      </c>
      <c r="E771" s="9"/>
      <c r="G771" s="8">
        <f t="shared" si="88"/>
        <v>178.8</v>
      </c>
      <c r="K771" s="1">
        <v>79.4</v>
      </c>
    </row>
    <row r="772">
      <c r="B772" s="7">
        <v>8.9032590831E10</v>
      </c>
      <c r="C772" s="12" t="s">
        <v>13</v>
      </c>
      <c r="D772" s="8">
        <f t="shared" si="87"/>
        <v>19.2</v>
      </c>
      <c r="E772" s="9"/>
      <c r="G772" s="8">
        <f t="shared" si="88"/>
        <v>58.4</v>
      </c>
      <c r="K772" s="8">
        <f>19.2</f>
        <v>19.2</v>
      </c>
    </row>
    <row r="773">
      <c r="B773" s="7">
        <v>8.9036666918E10</v>
      </c>
      <c r="C773" s="12" t="s">
        <v>26</v>
      </c>
      <c r="D773" s="8">
        <f t="shared" si="87"/>
        <v>8.4</v>
      </c>
      <c r="E773" s="9"/>
      <c r="G773" s="8">
        <f t="shared" si="88"/>
        <v>36.8</v>
      </c>
      <c r="K773" s="8">
        <f>8.4</f>
        <v>8.4</v>
      </c>
    </row>
    <row r="774">
      <c r="B774" s="7">
        <v>8.9652953234E10</v>
      </c>
      <c r="C774" s="12" t="s">
        <v>26</v>
      </c>
      <c r="D774" s="8">
        <f t="shared" si="87"/>
        <v>20</v>
      </c>
      <c r="E774" s="9"/>
      <c r="G774" s="8">
        <f t="shared" si="88"/>
        <v>60</v>
      </c>
      <c r="K774" s="8">
        <f>20</f>
        <v>20</v>
      </c>
    </row>
    <row r="775">
      <c r="B775" s="7">
        <v>8.9153682148E10</v>
      </c>
      <c r="C775" s="12" t="s">
        <v>23</v>
      </c>
      <c r="D775" s="8">
        <f t="shared" si="87"/>
        <v>28</v>
      </c>
      <c r="E775" s="9"/>
      <c r="G775" s="8">
        <f t="shared" si="88"/>
        <v>76</v>
      </c>
      <c r="K775" s="8">
        <f>28</f>
        <v>28</v>
      </c>
    </row>
    <row r="776">
      <c r="B776" s="7">
        <v>8.964633255E10</v>
      </c>
      <c r="C776" s="12" t="s">
        <v>46</v>
      </c>
      <c r="D776" s="8">
        <f t="shared" si="87"/>
        <v>93</v>
      </c>
      <c r="E776" s="9"/>
      <c r="G776" s="8">
        <f t="shared" si="88"/>
        <v>206</v>
      </c>
      <c r="K776" s="1">
        <v>93.0</v>
      </c>
    </row>
    <row r="777">
      <c r="B777" s="7">
        <v>8.909160987E10</v>
      </c>
      <c r="C777" s="12" t="s">
        <v>265</v>
      </c>
      <c r="D777" s="8">
        <f t="shared" si="87"/>
        <v>1.4</v>
      </c>
      <c r="E777" s="9"/>
      <c r="G777" s="8">
        <f t="shared" si="88"/>
        <v>22.8</v>
      </c>
      <c r="K777" s="8">
        <f>1.4</f>
        <v>1.4</v>
      </c>
    </row>
    <row r="778">
      <c r="B778" s="7">
        <v>8.9165097942E10</v>
      </c>
      <c r="C778" s="14" t="s">
        <v>266</v>
      </c>
      <c r="D778" s="8">
        <f t="shared" si="87"/>
        <v>4.2</v>
      </c>
      <c r="E778" s="9"/>
      <c r="G778" s="8">
        <f t="shared" si="88"/>
        <v>28.4</v>
      </c>
      <c r="K778" s="8">
        <f>4.2</f>
        <v>4.2</v>
      </c>
    </row>
    <row r="779">
      <c r="B779" s="7">
        <v>8.9152204132E10</v>
      </c>
      <c r="C779" s="12" t="s">
        <v>26</v>
      </c>
      <c r="D779" s="8">
        <f t="shared" si="87"/>
        <v>21.4</v>
      </c>
      <c r="E779" s="9"/>
      <c r="G779" s="8">
        <f t="shared" si="88"/>
        <v>62.8</v>
      </c>
      <c r="K779" s="1">
        <v>21.4</v>
      </c>
    </row>
    <row r="780">
      <c r="B780" s="7">
        <v>8.9260464957E10</v>
      </c>
      <c r="C780" s="12" t="s">
        <v>43</v>
      </c>
      <c r="D780" s="8">
        <f t="shared" si="87"/>
        <v>7.4</v>
      </c>
      <c r="E780" s="9"/>
      <c r="G780" s="8">
        <f t="shared" si="88"/>
        <v>34.8</v>
      </c>
      <c r="K780" s="8">
        <f>7.4</f>
        <v>7.4</v>
      </c>
    </row>
    <row r="781">
      <c r="B781" s="7">
        <v>8.9264269202E10</v>
      </c>
      <c r="C781" s="12" t="s">
        <v>258</v>
      </c>
      <c r="D781" s="8">
        <f t="shared" si="87"/>
        <v>5</v>
      </c>
      <c r="E781" s="9"/>
      <c r="G781" s="8">
        <f t="shared" si="88"/>
        <v>30</v>
      </c>
      <c r="K781" s="8">
        <f>5</f>
        <v>5</v>
      </c>
    </row>
    <row r="782">
      <c r="B782" s="7">
        <v>8.9057635953E10</v>
      </c>
      <c r="C782" s="12" t="s">
        <v>119</v>
      </c>
      <c r="D782" s="8">
        <f t="shared" si="87"/>
        <v>14</v>
      </c>
      <c r="E782" s="9"/>
      <c r="G782" s="8">
        <f t="shared" si="88"/>
        <v>48</v>
      </c>
      <c r="K782" s="8">
        <f>14</f>
        <v>14</v>
      </c>
    </row>
    <row r="783">
      <c r="B783" s="7">
        <v>8.9262951285E10</v>
      </c>
      <c r="C783" s="12" t="s">
        <v>23</v>
      </c>
      <c r="D783" s="8">
        <f t="shared" si="87"/>
        <v>111.6</v>
      </c>
      <c r="E783" s="9"/>
      <c r="G783" s="8">
        <f t="shared" si="88"/>
        <v>243.2</v>
      </c>
      <c r="K783" s="8">
        <f>111.6</f>
        <v>111.6</v>
      </c>
    </row>
    <row r="784">
      <c r="B784" s="7">
        <v>8.9267689459E10</v>
      </c>
      <c r="C784" s="12" t="s">
        <v>134</v>
      </c>
      <c r="D784" s="8">
        <f t="shared" si="87"/>
        <v>25.6</v>
      </c>
      <c r="E784" s="9"/>
      <c r="G784" s="8">
        <f t="shared" si="88"/>
        <v>71.2</v>
      </c>
      <c r="K784" s="8">
        <f>18+7.6</f>
        <v>25.6</v>
      </c>
    </row>
    <row r="785">
      <c r="B785" s="7">
        <v>8.9645852221E10</v>
      </c>
      <c r="C785" s="12" t="s">
        <v>33</v>
      </c>
      <c r="D785" s="8">
        <f t="shared" si="87"/>
        <v>7.8</v>
      </c>
      <c r="E785" s="9"/>
      <c r="G785" s="8">
        <f t="shared" si="88"/>
        <v>35.6</v>
      </c>
      <c r="K785" s="8">
        <f>7.8</f>
        <v>7.8</v>
      </c>
    </row>
    <row r="786">
      <c r="B786" s="7">
        <v>8.9852563366E10</v>
      </c>
      <c r="C786" s="12" t="s">
        <v>267</v>
      </c>
      <c r="D786" s="8">
        <f t="shared" si="87"/>
        <v>18.6</v>
      </c>
      <c r="E786" s="9"/>
      <c r="G786" s="8">
        <f t="shared" si="88"/>
        <v>57.2</v>
      </c>
      <c r="K786" s="8">
        <f>18.6</f>
        <v>18.6</v>
      </c>
    </row>
    <row r="787">
      <c r="B787" s="7">
        <v>8.9851869745E10</v>
      </c>
      <c r="C787" s="12" t="s">
        <v>268</v>
      </c>
      <c r="D787" s="8">
        <f t="shared" si="87"/>
        <v>12.2</v>
      </c>
      <c r="E787" s="9"/>
      <c r="G787" s="8">
        <f t="shared" si="88"/>
        <v>44.4</v>
      </c>
      <c r="K787" s="8">
        <f>12.2</f>
        <v>12.2</v>
      </c>
    </row>
    <row r="788">
      <c r="B788" s="7">
        <v>8.9167027611E10</v>
      </c>
      <c r="C788" s="12" t="s">
        <v>22</v>
      </c>
      <c r="D788" s="8">
        <f t="shared" si="87"/>
        <v>5.8</v>
      </c>
      <c r="E788" s="9"/>
      <c r="G788" s="8">
        <f t="shared" si="88"/>
        <v>31.6</v>
      </c>
      <c r="K788" s="8">
        <f>5.8</f>
        <v>5.8</v>
      </c>
    </row>
    <row r="789">
      <c r="B789" s="7">
        <v>8.9160981884E10</v>
      </c>
      <c r="C789" s="12" t="s">
        <v>30</v>
      </c>
      <c r="D789" s="8">
        <f t="shared" si="87"/>
        <v>37.2</v>
      </c>
      <c r="E789" s="9"/>
      <c r="F789" s="8">
        <f>5</f>
        <v>5</v>
      </c>
      <c r="G789" s="8">
        <f t="shared" si="88"/>
        <v>99.4</v>
      </c>
      <c r="K789" s="8">
        <f>12.8+16+8.4</f>
        <v>37.2</v>
      </c>
    </row>
    <row r="790">
      <c r="B790" s="7">
        <v>8.9104450884E10</v>
      </c>
      <c r="C790" s="12" t="s">
        <v>69</v>
      </c>
      <c r="D790" s="8">
        <f t="shared" si="87"/>
        <v>5</v>
      </c>
      <c r="E790" s="9"/>
      <c r="G790" s="8">
        <f t="shared" si="88"/>
        <v>30</v>
      </c>
      <c r="K790" s="8">
        <f>5</f>
        <v>5</v>
      </c>
    </row>
    <row r="791">
      <c r="B791" s="7">
        <v>8.906747342E10</v>
      </c>
      <c r="C791" s="12" t="s">
        <v>6</v>
      </c>
      <c r="D791" s="8">
        <f t="shared" si="87"/>
        <v>7.6</v>
      </c>
      <c r="E791" s="9"/>
      <c r="G791" s="8">
        <f t="shared" si="88"/>
        <v>35.2</v>
      </c>
      <c r="K791" s="8">
        <f>7.6</f>
        <v>7.6</v>
      </c>
    </row>
    <row r="792">
      <c r="B792" s="7">
        <v>8.903745912E10</v>
      </c>
      <c r="C792" s="12" t="s">
        <v>17</v>
      </c>
      <c r="D792" s="8">
        <f t="shared" si="87"/>
        <v>69.4</v>
      </c>
      <c r="E792" s="9"/>
      <c r="G792" s="8">
        <f t="shared" si="88"/>
        <v>158.8</v>
      </c>
      <c r="K792" s="8">
        <f>69.4</f>
        <v>69.4</v>
      </c>
    </row>
    <row r="793">
      <c r="B793" s="7">
        <v>8.9859608936E10</v>
      </c>
      <c r="C793" s="12" t="s">
        <v>80</v>
      </c>
      <c r="D793" s="8">
        <f t="shared" si="87"/>
        <v>5.4</v>
      </c>
      <c r="E793" s="9"/>
      <c r="G793" s="8">
        <f t="shared" si="88"/>
        <v>30.8</v>
      </c>
      <c r="K793" s="8">
        <f>5.4</f>
        <v>5.4</v>
      </c>
    </row>
    <row r="794">
      <c r="B794" s="7">
        <v>8.9057211664E10</v>
      </c>
      <c r="C794" s="12" t="s">
        <v>23</v>
      </c>
      <c r="D794" s="8">
        <f t="shared" si="87"/>
        <v>22</v>
      </c>
      <c r="E794" s="9"/>
      <c r="G794" s="8">
        <f t="shared" si="88"/>
        <v>64</v>
      </c>
      <c r="K794" s="8">
        <f>22</f>
        <v>22</v>
      </c>
    </row>
    <row r="795">
      <c r="B795" s="7">
        <v>8.9167522144E10</v>
      </c>
      <c r="C795" s="12" t="s">
        <v>10</v>
      </c>
      <c r="D795" s="8">
        <f t="shared" si="87"/>
        <v>4.2</v>
      </c>
      <c r="E795" s="9"/>
      <c r="G795" s="8">
        <f t="shared" si="88"/>
        <v>28.4</v>
      </c>
      <c r="K795" s="8">
        <f>4.2</f>
        <v>4.2</v>
      </c>
    </row>
    <row r="796">
      <c r="B796" s="7">
        <v>8.9037577454E10</v>
      </c>
      <c r="C796" s="12" t="s">
        <v>64</v>
      </c>
      <c r="D796" s="8">
        <f t="shared" si="87"/>
        <v>11.6</v>
      </c>
      <c r="E796" s="9"/>
      <c r="G796" s="8">
        <f t="shared" si="88"/>
        <v>43.2</v>
      </c>
      <c r="K796" s="8">
        <f>11.6</f>
        <v>11.6</v>
      </c>
    </row>
    <row r="797">
      <c r="B797" s="7">
        <v>8.9636207484E10</v>
      </c>
      <c r="C797" s="12" t="s">
        <v>44</v>
      </c>
      <c r="D797" s="8">
        <f t="shared" si="87"/>
        <v>9</v>
      </c>
      <c r="E797" s="9"/>
      <c r="G797" s="8">
        <f t="shared" si="88"/>
        <v>38</v>
      </c>
      <c r="K797" s="8">
        <f>9</f>
        <v>9</v>
      </c>
    </row>
    <row r="798">
      <c r="B798" s="7">
        <v>8.9253581321E10</v>
      </c>
      <c r="C798" s="12" t="s">
        <v>75</v>
      </c>
      <c r="D798" s="8">
        <f t="shared" si="87"/>
        <v>4.8</v>
      </c>
      <c r="E798" s="9"/>
      <c r="G798" s="8">
        <f t="shared" si="88"/>
        <v>29.6</v>
      </c>
      <c r="K798" s="8">
        <f>4.8</f>
        <v>4.8</v>
      </c>
    </row>
    <row r="799">
      <c r="B799" s="7">
        <v>8.9263171308E10</v>
      </c>
      <c r="C799" s="12" t="s">
        <v>52</v>
      </c>
      <c r="D799" s="8">
        <f t="shared" si="87"/>
        <v>3.8</v>
      </c>
      <c r="E799" s="9"/>
      <c r="G799" s="8">
        <f t="shared" si="88"/>
        <v>27.6</v>
      </c>
      <c r="K799" s="8">
        <f>3.8</f>
        <v>3.8</v>
      </c>
    </row>
    <row r="800">
      <c r="B800" s="7">
        <v>8.9167573752E10</v>
      </c>
      <c r="C800" s="12" t="s">
        <v>33</v>
      </c>
      <c r="D800" s="8">
        <f t="shared" si="87"/>
        <v>43.2</v>
      </c>
      <c r="E800" s="9"/>
      <c r="G800" s="8">
        <f t="shared" si="88"/>
        <v>106.4</v>
      </c>
      <c r="K800" s="8">
        <f>43.2</f>
        <v>43.2</v>
      </c>
    </row>
    <row r="801">
      <c r="B801" s="7">
        <v>8.915137545E10</v>
      </c>
      <c r="C801" s="12" t="s">
        <v>10</v>
      </c>
      <c r="D801" s="8">
        <f t="shared" si="87"/>
        <v>9.8</v>
      </c>
      <c r="E801" s="9"/>
      <c r="G801" s="8">
        <f t="shared" si="88"/>
        <v>39.6</v>
      </c>
      <c r="K801" s="8">
        <f>9.8</f>
        <v>9.8</v>
      </c>
    </row>
    <row r="802">
      <c r="B802" s="7">
        <v>8.9163472331E10</v>
      </c>
      <c r="C802" s="12" t="s">
        <v>18</v>
      </c>
      <c r="D802" s="8">
        <f t="shared" si="87"/>
        <v>11.4</v>
      </c>
      <c r="E802" s="9"/>
      <c r="G802" s="8">
        <f t="shared" si="88"/>
        <v>42.8</v>
      </c>
      <c r="K802" s="8">
        <f>11.4</f>
        <v>11.4</v>
      </c>
    </row>
    <row r="803">
      <c r="B803" s="7">
        <v>8.915143563E10</v>
      </c>
      <c r="C803" s="12" t="s">
        <v>18</v>
      </c>
      <c r="D803" s="8">
        <f t="shared" si="87"/>
        <v>7.2</v>
      </c>
      <c r="E803" s="9"/>
      <c r="G803" s="8">
        <f t="shared" si="88"/>
        <v>34.4</v>
      </c>
      <c r="K803" s="8">
        <f>7.2</f>
        <v>7.2</v>
      </c>
    </row>
    <row r="804">
      <c r="B804" s="7">
        <v>8.9037794008E10</v>
      </c>
      <c r="C804" s="12" t="s">
        <v>33</v>
      </c>
      <c r="D804" s="8">
        <f t="shared" si="87"/>
        <v>8.4</v>
      </c>
      <c r="E804" s="9"/>
      <c r="G804" s="8">
        <f t="shared" si="88"/>
        <v>36.8</v>
      </c>
      <c r="K804" s="8">
        <f>8.4</f>
        <v>8.4</v>
      </c>
    </row>
    <row r="805">
      <c r="B805" s="7">
        <v>8.9257298471E10</v>
      </c>
      <c r="C805" s="12" t="s">
        <v>82</v>
      </c>
      <c r="D805" s="8">
        <f t="shared" si="87"/>
        <v>11.2</v>
      </c>
      <c r="E805" s="9"/>
      <c r="G805" s="8">
        <f t="shared" si="88"/>
        <v>42.4</v>
      </c>
      <c r="K805" s="8">
        <f>11.2</f>
        <v>11.2</v>
      </c>
    </row>
    <row r="806">
      <c r="B806" s="7">
        <v>8.9119601486E10</v>
      </c>
      <c r="C806" s="12" t="s">
        <v>78</v>
      </c>
      <c r="D806" s="8">
        <f t="shared" si="87"/>
        <v>5</v>
      </c>
      <c r="E806" s="9"/>
      <c r="G806" s="8">
        <f t="shared" si="88"/>
        <v>30</v>
      </c>
      <c r="K806" s="8">
        <f>5</f>
        <v>5</v>
      </c>
    </row>
    <row r="807">
      <c r="B807" s="7">
        <v>8.9163817321E10</v>
      </c>
      <c r="C807" s="12" t="s">
        <v>18</v>
      </c>
      <c r="D807" s="8">
        <f t="shared" si="87"/>
        <v>7.8</v>
      </c>
      <c r="E807" s="9"/>
      <c r="G807" s="8">
        <f t="shared" si="88"/>
        <v>35.6</v>
      </c>
      <c r="K807" s="8">
        <f>7.8</f>
        <v>7.8</v>
      </c>
    </row>
    <row r="808">
      <c r="B808" s="7">
        <v>8.9856604104E10</v>
      </c>
      <c r="C808" s="12" t="s">
        <v>69</v>
      </c>
      <c r="D808" s="8">
        <f t="shared" si="87"/>
        <v>4.2</v>
      </c>
      <c r="E808" s="9"/>
      <c r="G808" s="8">
        <f t="shared" si="88"/>
        <v>28.4</v>
      </c>
      <c r="K808" s="8">
        <f>4.2</f>
        <v>4.2</v>
      </c>
    </row>
    <row r="809">
      <c r="B809" s="7">
        <v>8.9688588871E10</v>
      </c>
      <c r="C809" s="12" t="s">
        <v>51</v>
      </c>
      <c r="D809" s="8">
        <f t="shared" si="87"/>
        <v>3.6</v>
      </c>
      <c r="E809" s="9"/>
      <c r="G809" s="8">
        <f t="shared" si="88"/>
        <v>27.2</v>
      </c>
      <c r="K809" s="8">
        <f>3.6</f>
        <v>3.6</v>
      </c>
    </row>
    <row r="810">
      <c r="B810" s="7">
        <v>8.9246915315E10</v>
      </c>
      <c r="C810" s="12" t="s">
        <v>269</v>
      </c>
      <c r="D810" s="8">
        <f t="shared" si="87"/>
        <v>51.6</v>
      </c>
      <c r="E810" s="9"/>
      <c r="G810" s="8">
        <f t="shared" si="88"/>
        <v>123.2</v>
      </c>
      <c r="K810" s="8">
        <f>51.6</f>
        <v>51.6</v>
      </c>
    </row>
    <row r="811">
      <c r="B811" s="7">
        <v>8.916533061E10</v>
      </c>
      <c r="C811" s="12" t="s">
        <v>23</v>
      </c>
      <c r="D811" s="8">
        <f t="shared" si="87"/>
        <v>5.4</v>
      </c>
      <c r="E811" s="9"/>
      <c r="G811" s="8">
        <f t="shared" si="88"/>
        <v>30.8</v>
      </c>
      <c r="K811" s="8">
        <f>5.4</f>
        <v>5.4</v>
      </c>
    </row>
    <row r="812">
      <c r="B812" s="7">
        <v>8.9197667956E10</v>
      </c>
      <c r="C812" s="12" t="s">
        <v>30</v>
      </c>
      <c r="D812" s="8">
        <f t="shared" si="87"/>
        <v>11.2</v>
      </c>
      <c r="E812" s="9"/>
      <c r="G812" s="8">
        <f t="shared" si="88"/>
        <v>42.4</v>
      </c>
      <c r="K812" s="8">
        <f>11.2</f>
        <v>11.2</v>
      </c>
    </row>
    <row r="813">
      <c r="B813" s="7">
        <v>8.903102363E10</v>
      </c>
      <c r="C813" s="12" t="s">
        <v>67</v>
      </c>
      <c r="D813" s="8">
        <f t="shared" si="87"/>
        <v>18.6</v>
      </c>
      <c r="E813" s="9"/>
      <c r="G813" s="8">
        <f t="shared" si="88"/>
        <v>57.2</v>
      </c>
      <c r="K813" s="8">
        <f>18.6</f>
        <v>18.6</v>
      </c>
    </row>
    <row r="814">
      <c r="B814" s="7">
        <v>8.9263806181E10</v>
      </c>
      <c r="C814" s="12" t="s">
        <v>44</v>
      </c>
      <c r="D814" s="8">
        <f t="shared" si="87"/>
        <v>3.6</v>
      </c>
      <c r="E814" s="9"/>
      <c r="F814" s="8">
        <f t="shared" ref="F814:F831" si="92">5</f>
        <v>5</v>
      </c>
      <c r="G814" s="8">
        <f t="shared" si="88"/>
        <v>32.2</v>
      </c>
      <c r="I814" s="1" t="s">
        <v>8</v>
      </c>
      <c r="K814" s="8">
        <f>3.6</f>
        <v>3.6</v>
      </c>
    </row>
    <row r="815">
      <c r="B815" s="7">
        <v>8.9162056376E10</v>
      </c>
      <c r="C815" s="12" t="s">
        <v>219</v>
      </c>
      <c r="D815" s="8">
        <f t="shared" si="87"/>
        <v>9.2</v>
      </c>
      <c r="E815" s="9"/>
      <c r="F815" s="8">
        <f t="shared" si="92"/>
        <v>5</v>
      </c>
      <c r="G815" s="8">
        <f t="shared" si="88"/>
        <v>43.4</v>
      </c>
      <c r="I815" s="1" t="s">
        <v>8</v>
      </c>
      <c r="K815" s="8">
        <f>9.2</f>
        <v>9.2</v>
      </c>
    </row>
    <row r="816">
      <c r="B816" s="7">
        <v>8.9256038671E10</v>
      </c>
      <c r="C816" s="12" t="s">
        <v>270</v>
      </c>
      <c r="D816" s="8">
        <f t="shared" si="87"/>
        <v>2.4</v>
      </c>
      <c r="E816" s="9"/>
      <c r="F816" s="8">
        <f t="shared" si="92"/>
        <v>5</v>
      </c>
      <c r="G816" s="8">
        <f t="shared" si="88"/>
        <v>29.8</v>
      </c>
      <c r="I816" s="1" t="s">
        <v>174</v>
      </c>
      <c r="K816" s="8">
        <f>2.4</f>
        <v>2.4</v>
      </c>
    </row>
    <row r="817">
      <c r="B817" s="7">
        <v>8.9688378936E10</v>
      </c>
      <c r="C817" s="12" t="s">
        <v>133</v>
      </c>
      <c r="D817" s="8">
        <f t="shared" si="87"/>
        <v>16.8</v>
      </c>
      <c r="E817" s="9"/>
      <c r="F817" s="8">
        <f t="shared" si="92"/>
        <v>5</v>
      </c>
      <c r="G817" s="8">
        <f t="shared" si="88"/>
        <v>58.6</v>
      </c>
      <c r="K817" s="8">
        <f>16.8</f>
        <v>16.8</v>
      </c>
    </row>
    <row r="818">
      <c r="B818" s="11">
        <v>8.9670211031E10</v>
      </c>
      <c r="C818" s="1" t="s">
        <v>67</v>
      </c>
      <c r="D818" s="8">
        <f t="shared" si="87"/>
        <v>586.8</v>
      </c>
      <c r="E818" s="9"/>
      <c r="F818" s="8">
        <f t="shared" si="92"/>
        <v>5</v>
      </c>
      <c r="G818" s="8">
        <f t="shared" si="88"/>
        <v>1198.6</v>
      </c>
      <c r="K818" s="1">
        <f>361.2+225.6</f>
        <v>586.8</v>
      </c>
    </row>
    <row r="819">
      <c r="B819" s="5">
        <v>8.9681881396E10</v>
      </c>
      <c r="C819" s="12" t="s">
        <v>37</v>
      </c>
      <c r="D819" s="8">
        <f t="shared" si="87"/>
        <v>4.4</v>
      </c>
      <c r="E819" s="9"/>
      <c r="F819" s="8">
        <f t="shared" si="92"/>
        <v>5</v>
      </c>
      <c r="G819" s="8">
        <f t="shared" si="88"/>
        <v>33.8</v>
      </c>
      <c r="K819" s="8">
        <f>4.4</f>
        <v>4.4</v>
      </c>
    </row>
    <row r="820">
      <c r="B820" s="7">
        <v>8.917505021E10</v>
      </c>
      <c r="C820" s="14" t="s">
        <v>271</v>
      </c>
      <c r="D820" s="8">
        <f t="shared" si="87"/>
        <v>1.2</v>
      </c>
      <c r="E820" s="9"/>
      <c r="F820" s="8">
        <f t="shared" si="92"/>
        <v>5</v>
      </c>
      <c r="G820" s="8">
        <f t="shared" si="88"/>
        <v>27.4</v>
      </c>
      <c r="I820" s="1" t="s">
        <v>272</v>
      </c>
      <c r="K820" s="1">
        <v>1.2</v>
      </c>
    </row>
    <row r="821">
      <c r="B821" s="7">
        <v>8.9175733472E10</v>
      </c>
      <c r="C821" s="14" t="s">
        <v>273</v>
      </c>
      <c r="D821" s="8">
        <f t="shared" si="87"/>
        <v>3.5</v>
      </c>
      <c r="E821" s="9"/>
      <c r="F821" s="8">
        <f t="shared" si="92"/>
        <v>5</v>
      </c>
      <c r="G821" s="8">
        <f t="shared" si="88"/>
        <v>32</v>
      </c>
      <c r="K821" s="8">
        <f>3.5</f>
        <v>3.5</v>
      </c>
    </row>
    <row r="822">
      <c r="B822" s="11">
        <v>8.9032089897E10</v>
      </c>
      <c r="C822" s="32"/>
      <c r="D822" s="8">
        <f t="shared" si="87"/>
        <v>6.6</v>
      </c>
      <c r="E822" s="9"/>
      <c r="F822" s="8">
        <f t="shared" si="92"/>
        <v>5</v>
      </c>
      <c r="G822" s="8">
        <f t="shared" si="88"/>
        <v>38.2</v>
      </c>
      <c r="K822" s="8">
        <f>6.6</f>
        <v>6.6</v>
      </c>
    </row>
    <row r="823">
      <c r="B823" s="7">
        <v>8.9629956869E10</v>
      </c>
      <c r="C823" s="12" t="s">
        <v>21</v>
      </c>
      <c r="D823" s="8">
        <f t="shared" si="87"/>
        <v>3.2</v>
      </c>
      <c r="E823" s="9"/>
      <c r="F823" s="8">
        <f t="shared" si="92"/>
        <v>5</v>
      </c>
      <c r="G823" s="8">
        <f t="shared" si="88"/>
        <v>31.4</v>
      </c>
      <c r="I823" s="1" t="s">
        <v>246</v>
      </c>
      <c r="K823" s="1">
        <v>3.2</v>
      </c>
    </row>
    <row r="824">
      <c r="B824" s="7">
        <v>8.9778707546E10</v>
      </c>
      <c r="C824" s="12" t="s">
        <v>43</v>
      </c>
      <c r="D824" s="8">
        <f t="shared" si="87"/>
        <v>45</v>
      </c>
      <c r="E824" s="9"/>
      <c r="F824" s="8">
        <f t="shared" si="92"/>
        <v>5</v>
      </c>
      <c r="G824" s="8">
        <f t="shared" si="88"/>
        <v>115</v>
      </c>
      <c r="K824" s="8">
        <f>45</f>
        <v>45</v>
      </c>
    </row>
    <row r="825">
      <c r="B825" s="7">
        <v>8.9175755945E10</v>
      </c>
      <c r="C825" s="12" t="s">
        <v>18</v>
      </c>
      <c r="D825" s="8">
        <f t="shared" si="87"/>
        <v>28.6</v>
      </c>
      <c r="E825" s="9"/>
      <c r="F825" s="8">
        <f t="shared" si="92"/>
        <v>5</v>
      </c>
      <c r="G825" s="8">
        <f t="shared" si="88"/>
        <v>82.2</v>
      </c>
      <c r="K825" s="8">
        <f>28.6</f>
        <v>28.6</v>
      </c>
    </row>
    <row r="826">
      <c r="B826" s="7">
        <v>8.9067153269E10</v>
      </c>
      <c r="C826" s="12" t="s">
        <v>110</v>
      </c>
      <c r="D826" s="8">
        <f t="shared" si="87"/>
        <v>20.6</v>
      </c>
      <c r="E826" s="9"/>
      <c r="F826" s="8">
        <f t="shared" si="92"/>
        <v>5</v>
      </c>
      <c r="G826" s="8">
        <f t="shared" si="88"/>
        <v>66.2</v>
      </c>
      <c r="K826" s="8">
        <f>20.6</f>
        <v>20.6</v>
      </c>
    </row>
    <row r="827">
      <c r="B827" s="7">
        <v>8.92506506956E11</v>
      </c>
      <c r="C827" s="12" t="s">
        <v>44</v>
      </c>
      <c r="D827" s="8">
        <f t="shared" si="87"/>
        <v>2.3</v>
      </c>
      <c r="E827" s="9"/>
      <c r="F827" s="8">
        <f t="shared" si="92"/>
        <v>5</v>
      </c>
      <c r="G827" s="8">
        <f t="shared" si="88"/>
        <v>29.6</v>
      </c>
      <c r="K827" s="8">
        <f>2.3</f>
        <v>2.3</v>
      </c>
    </row>
    <row r="828">
      <c r="B828" s="23">
        <v>2115.0</v>
      </c>
      <c r="C828" s="33" t="s">
        <v>106</v>
      </c>
      <c r="D828" s="8">
        <f t="shared" si="87"/>
        <v>2.4</v>
      </c>
      <c r="E828" s="9"/>
      <c r="F828" s="8">
        <f t="shared" si="92"/>
        <v>5</v>
      </c>
      <c r="G828" s="8">
        <f t="shared" si="88"/>
        <v>29.8</v>
      </c>
      <c r="K828" s="8">
        <f>2.4</f>
        <v>2.4</v>
      </c>
    </row>
    <row r="829">
      <c r="B829" s="7">
        <v>8.915443791E10</v>
      </c>
      <c r="C829" s="12" t="s">
        <v>188</v>
      </c>
      <c r="D829" s="8">
        <f t="shared" si="87"/>
        <v>2.8</v>
      </c>
      <c r="E829" s="9"/>
      <c r="F829" s="8">
        <f t="shared" si="92"/>
        <v>5</v>
      </c>
      <c r="G829" s="8">
        <f t="shared" si="88"/>
        <v>30.6</v>
      </c>
      <c r="K829" s="8">
        <f>2.8</f>
        <v>2.8</v>
      </c>
    </row>
    <row r="830">
      <c r="B830" s="7">
        <v>8.9032291068E10</v>
      </c>
      <c r="C830" s="12" t="s">
        <v>48</v>
      </c>
      <c r="D830" s="8">
        <f t="shared" si="87"/>
        <v>16</v>
      </c>
      <c r="E830" s="9"/>
      <c r="F830" s="8">
        <f t="shared" si="92"/>
        <v>5</v>
      </c>
      <c r="G830" s="8">
        <f t="shared" si="88"/>
        <v>57</v>
      </c>
      <c r="K830" s="8">
        <f>16</f>
        <v>16</v>
      </c>
    </row>
    <row r="831">
      <c r="B831" s="7">
        <v>8.90351043E10</v>
      </c>
      <c r="C831" s="12" t="s">
        <v>274</v>
      </c>
      <c r="D831" s="8">
        <f t="shared" si="87"/>
        <v>0.6</v>
      </c>
      <c r="E831" s="9"/>
      <c r="F831" s="8">
        <f t="shared" si="92"/>
        <v>5</v>
      </c>
      <c r="G831" s="8">
        <f t="shared" si="88"/>
        <v>26.2</v>
      </c>
      <c r="K831" s="8">
        <f>0.6</f>
        <v>0.6</v>
      </c>
    </row>
    <row r="832">
      <c r="B832" s="34"/>
      <c r="D832" s="8">
        <f t="shared" si="87"/>
        <v>0</v>
      </c>
      <c r="E832" s="9"/>
      <c r="G832" s="8">
        <f t="shared" si="88"/>
        <v>20</v>
      </c>
      <c r="K832" s="8" t="str">
        <f t="shared" ref="K832:K1001" si="93">E832</f>
        <v/>
      </c>
    </row>
    <row r="833">
      <c r="B833" s="34"/>
      <c r="D833" s="8">
        <f t="shared" si="87"/>
        <v>0</v>
      </c>
      <c r="E833" s="9"/>
      <c r="G833" s="8">
        <f t="shared" si="88"/>
        <v>20</v>
      </c>
      <c r="K833" s="8" t="str">
        <f t="shared" si="93"/>
        <v/>
      </c>
    </row>
    <row r="834">
      <c r="B834" s="34"/>
      <c r="D834" s="8">
        <f t="shared" si="87"/>
        <v>0</v>
      </c>
      <c r="E834" s="9"/>
      <c r="G834" s="8">
        <f t="shared" si="88"/>
        <v>20</v>
      </c>
      <c r="K834" s="8" t="str">
        <f t="shared" si="93"/>
        <v/>
      </c>
    </row>
    <row r="835">
      <c r="B835" s="34"/>
      <c r="D835" s="8">
        <f t="shared" si="87"/>
        <v>0</v>
      </c>
      <c r="E835" s="9"/>
      <c r="G835" s="8">
        <f t="shared" si="88"/>
        <v>20</v>
      </c>
      <c r="K835" s="8" t="str">
        <f t="shared" si="93"/>
        <v/>
      </c>
    </row>
    <row r="836">
      <c r="B836" s="34"/>
      <c r="D836" s="8">
        <f t="shared" si="87"/>
        <v>0</v>
      </c>
      <c r="E836" s="9"/>
      <c r="G836" s="8">
        <f t="shared" si="88"/>
        <v>20</v>
      </c>
      <c r="K836" s="8" t="str">
        <f t="shared" si="93"/>
        <v/>
      </c>
    </row>
    <row r="837">
      <c r="B837" s="34"/>
      <c r="D837" s="8">
        <f t="shared" si="87"/>
        <v>0</v>
      </c>
      <c r="E837" s="9"/>
      <c r="G837" s="8">
        <f t="shared" si="88"/>
        <v>20</v>
      </c>
      <c r="K837" s="8" t="str">
        <f t="shared" si="93"/>
        <v/>
      </c>
    </row>
    <row r="838">
      <c r="B838" s="34"/>
      <c r="D838" s="8">
        <f t="shared" si="87"/>
        <v>0</v>
      </c>
      <c r="E838" s="9"/>
      <c r="G838" s="8">
        <f t="shared" si="88"/>
        <v>20</v>
      </c>
      <c r="K838" s="8" t="str">
        <f t="shared" si="93"/>
        <v/>
      </c>
    </row>
    <row r="839">
      <c r="B839" s="34"/>
      <c r="D839" s="8">
        <f t="shared" si="87"/>
        <v>0</v>
      </c>
      <c r="E839" s="9"/>
      <c r="G839" s="8">
        <f t="shared" si="88"/>
        <v>20</v>
      </c>
      <c r="K839" s="8" t="str">
        <f t="shared" si="93"/>
        <v/>
      </c>
    </row>
    <row r="840">
      <c r="B840" s="34"/>
      <c r="D840" s="8">
        <f t="shared" si="87"/>
        <v>0</v>
      </c>
      <c r="E840" s="9"/>
      <c r="G840" s="8">
        <f t="shared" si="88"/>
        <v>20</v>
      </c>
      <c r="K840" s="8" t="str">
        <f t="shared" si="93"/>
        <v/>
      </c>
    </row>
    <row r="841">
      <c r="B841" s="34"/>
      <c r="D841" s="8">
        <f t="shared" si="87"/>
        <v>0</v>
      </c>
      <c r="E841" s="9"/>
      <c r="G841" s="8">
        <f t="shared" si="88"/>
        <v>20</v>
      </c>
      <c r="K841" s="8" t="str">
        <f t="shared" si="93"/>
        <v/>
      </c>
    </row>
    <row r="842">
      <c r="B842" s="34"/>
      <c r="D842" s="8">
        <f t="shared" si="87"/>
        <v>0</v>
      </c>
      <c r="E842" s="9"/>
      <c r="G842" s="8">
        <f t="shared" si="88"/>
        <v>20</v>
      </c>
      <c r="K842" s="8" t="str">
        <f t="shared" si="93"/>
        <v/>
      </c>
    </row>
    <row r="843">
      <c r="B843" s="34"/>
      <c r="D843" s="8">
        <f t="shared" si="87"/>
        <v>0</v>
      </c>
      <c r="E843" s="9"/>
      <c r="G843" s="8">
        <f t="shared" si="88"/>
        <v>20</v>
      </c>
      <c r="K843" s="8" t="str">
        <f t="shared" si="93"/>
        <v/>
      </c>
    </row>
    <row r="844">
      <c r="B844" s="34"/>
      <c r="D844" s="8">
        <f t="shared" si="87"/>
        <v>0</v>
      </c>
      <c r="E844" s="9"/>
      <c r="G844" s="8">
        <f t="shared" si="88"/>
        <v>20</v>
      </c>
      <c r="K844" s="8" t="str">
        <f t="shared" si="93"/>
        <v/>
      </c>
    </row>
    <row r="845">
      <c r="B845" s="34"/>
      <c r="D845" s="8">
        <f t="shared" si="87"/>
        <v>0</v>
      </c>
      <c r="E845" s="9"/>
      <c r="G845" s="8">
        <f t="shared" si="88"/>
        <v>20</v>
      </c>
      <c r="K845" s="8" t="str">
        <f t="shared" si="93"/>
        <v/>
      </c>
    </row>
    <row r="846">
      <c r="B846" s="34"/>
      <c r="D846" s="8">
        <f t="shared" si="87"/>
        <v>0</v>
      </c>
      <c r="E846" s="9"/>
      <c r="G846" s="8">
        <f t="shared" si="88"/>
        <v>20</v>
      </c>
      <c r="K846" s="8" t="str">
        <f t="shared" si="93"/>
        <v/>
      </c>
    </row>
    <row r="847">
      <c r="B847" s="34"/>
      <c r="D847" s="8">
        <f t="shared" si="87"/>
        <v>0</v>
      </c>
      <c r="E847" s="9"/>
      <c r="G847" s="8">
        <f t="shared" si="88"/>
        <v>20</v>
      </c>
      <c r="K847" s="8" t="str">
        <f t="shared" si="93"/>
        <v/>
      </c>
    </row>
    <row r="848">
      <c r="B848" s="34"/>
      <c r="D848" s="8">
        <f t="shared" si="87"/>
        <v>0</v>
      </c>
      <c r="E848" s="9"/>
      <c r="G848" s="8">
        <f t="shared" si="88"/>
        <v>20</v>
      </c>
      <c r="K848" s="8" t="str">
        <f t="shared" si="93"/>
        <v/>
      </c>
    </row>
    <row r="849">
      <c r="B849" s="34"/>
      <c r="D849" s="8">
        <f t="shared" si="87"/>
        <v>0</v>
      </c>
      <c r="E849" s="9"/>
      <c r="G849" s="8">
        <f t="shared" si="88"/>
        <v>20</v>
      </c>
      <c r="K849" s="8" t="str">
        <f t="shared" si="93"/>
        <v/>
      </c>
    </row>
    <row r="850">
      <c r="B850" s="34"/>
      <c r="D850" s="8">
        <f t="shared" si="87"/>
        <v>0</v>
      </c>
      <c r="E850" s="9"/>
      <c r="G850" s="8">
        <f t="shared" si="88"/>
        <v>20</v>
      </c>
      <c r="K850" s="8" t="str">
        <f t="shared" si="93"/>
        <v/>
      </c>
    </row>
    <row r="851">
      <c r="B851" s="34"/>
      <c r="D851" s="8">
        <f t="shared" si="87"/>
        <v>0</v>
      </c>
      <c r="E851" s="9"/>
      <c r="G851" s="8">
        <f t="shared" si="88"/>
        <v>20</v>
      </c>
      <c r="K851" s="8" t="str">
        <f t="shared" si="93"/>
        <v/>
      </c>
    </row>
    <row r="852">
      <c r="B852" s="34"/>
      <c r="D852" s="8">
        <f t="shared" si="87"/>
        <v>0</v>
      </c>
      <c r="E852" s="9"/>
      <c r="G852" s="8">
        <f t="shared" si="88"/>
        <v>20</v>
      </c>
      <c r="K852" s="8" t="str">
        <f t="shared" si="93"/>
        <v/>
      </c>
    </row>
    <row r="853">
      <c r="B853" s="34"/>
      <c r="D853" s="8">
        <f t="shared" si="87"/>
        <v>0</v>
      </c>
      <c r="E853" s="9"/>
      <c r="G853" s="8">
        <f t="shared" si="88"/>
        <v>20</v>
      </c>
      <c r="K853" s="8" t="str">
        <f t="shared" si="93"/>
        <v/>
      </c>
    </row>
    <row r="854">
      <c r="B854" s="34"/>
      <c r="D854" s="8">
        <f t="shared" si="87"/>
        <v>0</v>
      </c>
      <c r="E854" s="9"/>
      <c r="G854" s="8">
        <f t="shared" si="88"/>
        <v>20</v>
      </c>
      <c r="K854" s="8" t="str">
        <f t="shared" si="93"/>
        <v/>
      </c>
    </row>
    <row r="855">
      <c r="B855" s="34"/>
      <c r="D855" s="8">
        <f t="shared" si="87"/>
        <v>0</v>
      </c>
      <c r="E855" s="9"/>
      <c r="G855" s="8">
        <f t="shared" si="88"/>
        <v>20</v>
      </c>
      <c r="K855" s="8" t="str">
        <f t="shared" si="93"/>
        <v/>
      </c>
    </row>
    <row r="856">
      <c r="B856" s="34"/>
      <c r="D856" s="8">
        <f t="shared" si="87"/>
        <v>0</v>
      </c>
      <c r="E856" s="9"/>
      <c r="G856" s="8">
        <f t="shared" si="88"/>
        <v>20</v>
      </c>
      <c r="K856" s="8" t="str">
        <f t="shared" si="93"/>
        <v/>
      </c>
    </row>
    <row r="857">
      <c r="B857" s="34"/>
      <c r="D857" s="8">
        <f t="shared" si="87"/>
        <v>0</v>
      </c>
      <c r="E857" s="9"/>
      <c r="G857" s="8">
        <f t="shared" si="88"/>
        <v>20</v>
      </c>
      <c r="K857" s="8" t="str">
        <f t="shared" si="93"/>
        <v/>
      </c>
    </row>
    <row r="858">
      <c r="B858" s="34"/>
      <c r="D858" s="8">
        <f t="shared" si="87"/>
        <v>0</v>
      </c>
      <c r="E858" s="9"/>
      <c r="G858" s="8">
        <f t="shared" si="88"/>
        <v>20</v>
      </c>
      <c r="K858" s="8" t="str">
        <f t="shared" si="93"/>
        <v/>
      </c>
    </row>
    <row r="859">
      <c r="B859" s="34"/>
      <c r="D859" s="8">
        <f t="shared" si="87"/>
        <v>0</v>
      </c>
      <c r="E859" s="9"/>
      <c r="G859" s="8">
        <f t="shared" si="88"/>
        <v>20</v>
      </c>
      <c r="K859" s="8" t="str">
        <f t="shared" si="93"/>
        <v/>
      </c>
    </row>
    <row r="860">
      <c r="B860" s="34"/>
      <c r="D860" s="8">
        <f t="shared" si="87"/>
        <v>0</v>
      </c>
      <c r="E860" s="9"/>
      <c r="G860" s="8">
        <f t="shared" si="88"/>
        <v>20</v>
      </c>
      <c r="K860" s="8" t="str">
        <f t="shared" si="93"/>
        <v/>
      </c>
    </row>
    <row r="861">
      <c r="B861" s="34"/>
      <c r="D861" s="8">
        <f t="shared" si="87"/>
        <v>0</v>
      </c>
      <c r="E861" s="9"/>
      <c r="G861" s="8">
        <f t="shared" si="88"/>
        <v>20</v>
      </c>
      <c r="K861" s="8" t="str">
        <f t="shared" si="93"/>
        <v/>
      </c>
    </row>
    <row r="862">
      <c r="B862" s="34"/>
      <c r="D862" s="8">
        <f t="shared" si="87"/>
        <v>0</v>
      </c>
      <c r="E862" s="9"/>
      <c r="G862" s="8">
        <f t="shared" si="88"/>
        <v>20</v>
      </c>
      <c r="K862" s="8" t="str">
        <f t="shared" si="93"/>
        <v/>
      </c>
    </row>
    <row r="863">
      <c r="B863" s="34"/>
      <c r="D863" s="8">
        <f t="shared" si="87"/>
        <v>0</v>
      </c>
      <c r="E863" s="9"/>
      <c r="G863" s="8">
        <f t="shared" si="88"/>
        <v>20</v>
      </c>
      <c r="K863" s="8" t="str">
        <f t="shared" si="93"/>
        <v/>
      </c>
    </row>
    <row r="864">
      <c r="B864" s="34"/>
      <c r="D864" s="8">
        <f t="shared" si="87"/>
        <v>0</v>
      </c>
      <c r="E864" s="9"/>
      <c r="G864" s="8">
        <f t="shared" si="88"/>
        <v>20</v>
      </c>
      <c r="K864" s="8" t="str">
        <f t="shared" si="93"/>
        <v/>
      </c>
    </row>
    <row r="865">
      <c r="B865" s="34"/>
      <c r="D865" s="8">
        <f t="shared" si="87"/>
        <v>0</v>
      </c>
      <c r="E865" s="9"/>
      <c r="G865" s="8">
        <f t="shared" si="88"/>
        <v>20</v>
      </c>
      <c r="K865" s="8" t="str">
        <f t="shared" si="93"/>
        <v/>
      </c>
    </row>
    <row r="866">
      <c r="B866" s="34"/>
      <c r="D866" s="8">
        <f t="shared" si="87"/>
        <v>0</v>
      </c>
      <c r="E866" s="9"/>
      <c r="G866" s="8">
        <f t="shared" si="88"/>
        <v>20</v>
      </c>
      <c r="K866" s="8" t="str">
        <f t="shared" si="93"/>
        <v/>
      </c>
    </row>
    <row r="867">
      <c r="B867" s="34"/>
      <c r="D867" s="8">
        <f t="shared" si="87"/>
        <v>0</v>
      </c>
      <c r="E867" s="9"/>
      <c r="G867" s="8">
        <f t="shared" si="88"/>
        <v>20</v>
      </c>
      <c r="K867" s="8" t="str">
        <f t="shared" si="93"/>
        <v/>
      </c>
    </row>
    <row r="868">
      <c r="B868" s="34"/>
      <c r="D868" s="8">
        <f t="shared" si="87"/>
        <v>0</v>
      </c>
      <c r="E868" s="9"/>
      <c r="G868" s="8">
        <f t="shared" si="88"/>
        <v>20</v>
      </c>
      <c r="K868" s="8" t="str">
        <f t="shared" si="93"/>
        <v/>
      </c>
    </row>
    <row r="869">
      <c r="B869" s="34"/>
      <c r="D869" s="8">
        <f t="shared" si="87"/>
        <v>0</v>
      </c>
      <c r="E869" s="9"/>
      <c r="G869" s="8">
        <f t="shared" si="88"/>
        <v>20</v>
      </c>
      <c r="K869" s="8" t="str">
        <f t="shared" si="93"/>
        <v/>
      </c>
    </row>
    <row r="870">
      <c r="B870" s="34"/>
      <c r="D870" s="8">
        <f t="shared" si="87"/>
        <v>0</v>
      </c>
      <c r="E870" s="9"/>
      <c r="G870" s="8">
        <f t="shared" si="88"/>
        <v>20</v>
      </c>
      <c r="K870" s="8" t="str">
        <f t="shared" si="93"/>
        <v/>
      </c>
    </row>
    <row r="871">
      <c r="B871" s="34"/>
      <c r="D871" s="8">
        <f t="shared" si="87"/>
        <v>0</v>
      </c>
      <c r="E871" s="9"/>
      <c r="G871" s="8">
        <f t="shared" si="88"/>
        <v>20</v>
      </c>
      <c r="K871" s="8" t="str">
        <f t="shared" si="93"/>
        <v/>
      </c>
    </row>
    <row r="872">
      <c r="B872" s="34"/>
      <c r="D872" s="8">
        <f t="shared" si="87"/>
        <v>0</v>
      </c>
      <c r="E872" s="9"/>
      <c r="G872" s="8">
        <f t="shared" si="88"/>
        <v>20</v>
      </c>
      <c r="K872" s="8" t="str">
        <f t="shared" si="93"/>
        <v/>
      </c>
    </row>
    <row r="873">
      <c r="B873" s="34"/>
      <c r="D873" s="8">
        <f t="shared" si="87"/>
        <v>0</v>
      </c>
      <c r="E873" s="9"/>
      <c r="G873" s="8">
        <f t="shared" si="88"/>
        <v>20</v>
      </c>
      <c r="K873" s="8" t="str">
        <f t="shared" si="93"/>
        <v/>
      </c>
    </row>
    <row r="874">
      <c r="B874" s="34"/>
      <c r="D874" s="8">
        <f t="shared" si="87"/>
        <v>0</v>
      </c>
      <c r="E874" s="9"/>
      <c r="G874" s="8">
        <f t="shared" si="88"/>
        <v>20</v>
      </c>
      <c r="K874" s="8" t="str">
        <f t="shared" si="93"/>
        <v/>
      </c>
    </row>
    <row r="875">
      <c r="B875" s="34"/>
      <c r="D875" s="8">
        <f t="shared" si="87"/>
        <v>0</v>
      </c>
      <c r="E875" s="9"/>
      <c r="G875" s="8">
        <f t="shared" si="88"/>
        <v>20</v>
      </c>
      <c r="K875" s="8" t="str">
        <f t="shared" si="93"/>
        <v/>
      </c>
    </row>
    <row r="876">
      <c r="B876" s="34"/>
      <c r="D876" s="8">
        <f t="shared" si="87"/>
        <v>0</v>
      </c>
      <c r="E876" s="9"/>
      <c r="G876" s="8">
        <f t="shared" si="88"/>
        <v>20</v>
      </c>
      <c r="K876" s="8" t="str">
        <f t="shared" si="93"/>
        <v/>
      </c>
    </row>
    <row r="877">
      <c r="B877" s="34"/>
      <c r="D877" s="8">
        <f t="shared" si="87"/>
        <v>0</v>
      </c>
      <c r="E877" s="9"/>
      <c r="G877" s="8">
        <f t="shared" si="88"/>
        <v>20</v>
      </c>
      <c r="K877" s="8" t="str">
        <f t="shared" si="93"/>
        <v/>
      </c>
    </row>
    <row r="878">
      <c r="B878" s="34"/>
      <c r="D878" s="8">
        <f t="shared" si="87"/>
        <v>0</v>
      </c>
      <c r="E878" s="9"/>
      <c r="G878" s="8">
        <f t="shared" si="88"/>
        <v>20</v>
      </c>
      <c r="K878" s="8" t="str">
        <f t="shared" si="93"/>
        <v/>
      </c>
    </row>
    <row r="879">
      <c r="B879" s="34"/>
      <c r="D879" s="8">
        <f t="shared" si="87"/>
        <v>0</v>
      </c>
      <c r="E879" s="9"/>
      <c r="G879" s="8">
        <f t="shared" si="88"/>
        <v>20</v>
      </c>
      <c r="K879" s="8" t="str">
        <f t="shared" si="93"/>
        <v/>
      </c>
    </row>
    <row r="880">
      <c r="B880" s="34"/>
      <c r="D880" s="8">
        <f t="shared" si="87"/>
        <v>0</v>
      </c>
      <c r="E880" s="9"/>
      <c r="G880" s="8">
        <f t="shared" si="88"/>
        <v>20</v>
      </c>
      <c r="K880" s="8" t="str">
        <f t="shared" si="93"/>
        <v/>
      </c>
    </row>
    <row r="881">
      <c r="B881" s="34"/>
      <c r="D881" s="8">
        <f t="shared" si="87"/>
        <v>0</v>
      </c>
      <c r="E881" s="9"/>
      <c r="G881" s="8">
        <f t="shared" si="88"/>
        <v>20</v>
      </c>
      <c r="K881" s="8" t="str">
        <f t="shared" si="93"/>
        <v/>
      </c>
    </row>
    <row r="882">
      <c r="B882" s="34"/>
      <c r="D882" s="8">
        <f t="shared" si="87"/>
        <v>0</v>
      </c>
      <c r="E882" s="9"/>
      <c r="G882" s="8">
        <f t="shared" si="88"/>
        <v>20</v>
      </c>
      <c r="K882" s="8" t="str">
        <f t="shared" si="93"/>
        <v/>
      </c>
    </row>
    <row r="883">
      <c r="B883" s="34"/>
      <c r="D883" s="8">
        <f t="shared" si="87"/>
        <v>0</v>
      </c>
      <c r="E883" s="9"/>
      <c r="G883" s="8">
        <f t="shared" si="88"/>
        <v>20</v>
      </c>
      <c r="K883" s="8" t="str">
        <f t="shared" si="93"/>
        <v/>
      </c>
    </row>
    <row r="884">
      <c r="B884" s="34"/>
      <c r="D884" s="8">
        <f t="shared" si="87"/>
        <v>0</v>
      </c>
      <c r="E884" s="9"/>
      <c r="G884" s="8">
        <f t="shared" si="88"/>
        <v>20</v>
      </c>
      <c r="K884" s="8" t="str">
        <f t="shared" si="93"/>
        <v/>
      </c>
    </row>
    <row r="885">
      <c r="B885" s="34"/>
      <c r="D885" s="8">
        <f t="shared" si="87"/>
        <v>0</v>
      </c>
      <c r="E885" s="9"/>
      <c r="G885" s="8">
        <f t="shared" si="88"/>
        <v>20</v>
      </c>
      <c r="K885" s="8" t="str">
        <f t="shared" si="93"/>
        <v/>
      </c>
    </row>
    <row r="886">
      <c r="B886" s="34"/>
      <c r="D886" s="8">
        <f t="shared" si="87"/>
        <v>0</v>
      </c>
      <c r="E886" s="9"/>
      <c r="G886" s="8">
        <f t="shared" si="88"/>
        <v>20</v>
      </c>
      <c r="K886" s="8" t="str">
        <f t="shared" si="93"/>
        <v/>
      </c>
    </row>
    <row r="887">
      <c r="B887" s="34"/>
      <c r="D887" s="8">
        <f t="shared" si="87"/>
        <v>0</v>
      </c>
      <c r="E887" s="9"/>
      <c r="G887" s="8">
        <f t="shared" si="88"/>
        <v>20</v>
      </c>
      <c r="K887" s="8" t="str">
        <f t="shared" si="93"/>
        <v/>
      </c>
    </row>
    <row r="888">
      <c r="B888" s="34"/>
      <c r="D888" s="8">
        <f t="shared" si="87"/>
        <v>0</v>
      </c>
      <c r="E888" s="9"/>
      <c r="G888" s="8">
        <f t="shared" si="88"/>
        <v>20</v>
      </c>
      <c r="K888" s="8" t="str">
        <f t="shared" si="93"/>
        <v/>
      </c>
    </row>
    <row r="889">
      <c r="B889" s="34"/>
      <c r="D889" s="8">
        <f t="shared" si="87"/>
        <v>0</v>
      </c>
      <c r="E889" s="9"/>
      <c r="G889" s="8">
        <f t="shared" si="88"/>
        <v>20</v>
      </c>
      <c r="K889" s="8" t="str">
        <f t="shared" si="93"/>
        <v/>
      </c>
    </row>
    <row r="890">
      <c r="B890" s="34"/>
      <c r="D890" s="8">
        <f t="shared" si="87"/>
        <v>0</v>
      </c>
      <c r="E890" s="9"/>
      <c r="G890" s="8">
        <f t="shared" si="88"/>
        <v>20</v>
      </c>
      <c r="K890" s="8" t="str">
        <f t="shared" si="93"/>
        <v/>
      </c>
    </row>
    <row r="891">
      <c r="B891" s="34"/>
      <c r="D891" s="8">
        <f t="shared" si="87"/>
        <v>0</v>
      </c>
      <c r="E891" s="9"/>
      <c r="G891" s="8">
        <f t="shared" si="88"/>
        <v>20</v>
      </c>
      <c r="K891" s="8" t="str">
        <f t="shared" si="93"/>
        <v/>
      </c>
    </row>
    <row r="892">
      <c r="B892" s="34"/>
      <c r="D892" s="8">
        <f t="shared" si="87"/>
        <v>0</v>
      </c>
      <c r="E892" s="9"/>
      <c r="G892" s="8">
        <f t="shared" si="88"/>
        <v>20</v>
      </c>
      <c r="K892" s="8" t="str">
        <f t="shared" si="93"/>
        <v/>
      </c>
    </row>
    <row r="893">
      <c r="B893" s="34"/>
      <c r="D893" s="8">
        <f t="shared" si="87"/>
        <v>0</v>
      </c>
      <c r="E893" s="9"/>
      <c r="G893" s="8">
        <f t="shared" si="88"/>
        <v>20</v>
      </c>
      <c r="K893" s="8" t="str">
        <f t="shared" si="93"/>
        <v/>
      </c>
    </row>
    <row r="894">
      <c r="B894" s="34"/>
      <c r="D894" s="8">
        <f t="shared" si="87"/>
        <v>0</v>
      </c>
      <c r="E894" s="9"/>
      <c r="G894" s="8">
        <f t="shared" si="88"/>
        <v>20</v>
      </c>
      <c r="K894" s="8" t="str">
        <f t="shared" si="93"/>
        <v/>
      </c>
    </row>
    <row r="895">
      <c r="B895" s="34"/>
      <c r="D895" s="8">
        <f t="shared" si="87"/>
        <v>0</v>
      </c>
      <c r="E895" s="9"/>
      <c r="G895" s="8">
        <f t="shared" si="88"/>
        <v>20</v>
      </c>
      <c r="K895" s="8" t="str">
        <f t="shared" si="93"/>
        <v/>
      </c>
    </row>
    <row r="896">
      <c r="B896" s="34"/>
      <c r="D896" s="8">
        <f t="shared" si="87"/>
        <v>0</v>
      </c>
      <c r="E896" s="9"/>
      <c r="G896" s="8">
        <f t="shared" si="88"/>
        <v>20</v>
      </c>
      <c r="K896" s="8" t="str">
        <f t="shared" si="93"/>
        <v/>
      </c>
    </row>
    <row r="897">
      <c r="B897" s="34"/>
      <c r="D897" s="8">
        <f t="shared" si="87"/>
        <v>0</v>
      </c>
      <c r="E897" s="9"/>
      <c r="G897" s="8">
        <f t="shared" si="88"/>
        <v>20</v>
      </c>
      <c r="K897" s="8" t="str">
        <f t="shared" si="93"/>
        <v/>
      </c>
    </row>
    <row r="898">
      <c r="B898" s="34"/>
      <c r="D898" s="8">
        <f t="shared" si="87"/>
        <v>0</v>
      </c>
      <c r="E898" s="9"/>
      <c r="G898" s="8">
        <f t="shared" si="88"/>
        <v>20</v>
      </c>
      <c r="K898" s="8" t="str">
        <f t="shared" si="93"/>
        <v/>
      </c>
    </row>
    <row r="899">
      <c r="B899" s="34"/>
      <c r="D899" s="8">
        <f t="shared" si="87"/>
        <v>0</v>
      </c>
      <c r="E899" s="9"/>
      <c r="G899" s="8">
        <f t="shared" si="88"/>
        <v>20</v>
      </c>
      <c r="K899" s="8" t="str">
        <f t="shared" si="93"/>
        <v/>
      </c>
    </row>
    <row r="900">
      <c r="B900" s="34"/>
      <c r="D900" s="8">
        <f t="shared" si="87"/>
        <v>0</v>
      </c>
      <c r="E900" s="9"/>
      <c r="G900" s="8">
        <f t="shared" si="88"/>
        <v>20</v>
      </c>
      <c r="K900" s="8" t="str">
        <f t="shared" si="93"/>
        <v/>
      </c>
    </row>
    <row r="901">
      <c r="B901" s="34"/>
      <c r="D901" s="8">
        <f t="shared" si="87"/>
        <v>0</v>
      </c>
      <c r="E901" s="9"/>
      <c r="G901" s="8">
        <f t="shared" si="88"/>
        <v>20</v>
      </c>
      <c r="K901" s="8" t="str">
        <f t="shared" si="93"/>
        <v/>
      </c>
    </row>
    <row r="902">
      <c r="B902" s="34"/>
      <c r="D902" s="8">
        <f t="shared" si="87"/>
        <v>0</v>
      </c>
      <c r="E902" s="9"/>
      <c r="G902" s="8">
        <f t="shared" si="88"/>
        <v>20</v>
      </c>
      <c r="K902" s="8" t="str">
        <f t="shared" si="93"/>
        <v/>
      </c>
    </row>
    <row r="903">
      <c r="B903" s="34"/>
      <c r="D903" s="8">
        <f t="shared" si="87"/>
        <v>0</v>
      </c>
      <c r="E903" s="9"/>
      <c r="G903" s="8">
        <f t="shared" si="88"/>
        <v>20</v>
      </c>
      <c r="K903" s="8" t="str">
        <f t="shared" si="93"/>
        <v/>
      </c>
    </row>
    <row r="904">
      <c r="B904" s="34"/>
      <c r="D904" s="8">
        <f t="shared" si="87"/>
        <v>0</v>
      </c>
      <c r="E904" s="9"/>
      <c r="G904" s="8">
        <f t="shared" si="88"/>
        <v>20</v>
      </c>
      <c r="K904" s="8" t="str">
        <f t="shared" si="93"/>
        <v/>
      </c>
    </row>
    <row r="905">
      <c r="B905" s="34"/>
      <c r="D905" s="8">
        <f t="shared" si="87"/>
        <v>0</v>
      </c>
      <c r="E905" s="9"/>
      <c r="G905" s="8">
        <f t="shared" si="88"/>
        <v>20</v>
      </c>
      <c r="K905" s="8" t="str">
        <f t="shared" si="93"/>
        <v/>
      </c>
    </row>
    <row r="906">
      <c r="B906" s="34"/>
      <c r="D906" s="8">
        <f t="shared" si="87"/>
        <v>0</v>
      </c>
      <c r="E906" s="9"/>
      <c r="G906" s="8">
        <f t="shared" si="88"/>
        <v>20</v>
      </c>
      <c r="K906" s="8" t="str">
        <f t="shared" si="93"/>
        <v/>
      </c>
    </row>
    <row r="907">
      <c r="B907" s="34"/>
      <c r="D907" s="8">
        <f t="shared" si="87"/>
        <v>0</v>
      </c>
      <c r="E907" s="9"/>
      <c r="G907" s="8">
        <f t="shared" si="88"/>
        <v>20</v>
      </c>
      <c r="K907" s="8" t="str">
        <f t="shared" si="93"/>
        <v/>
      </c>
    </row>
    <row r="908">
      <c r="B908" s="34"/>
      <c r="D908" s="8">
        <f t="shared" si="87"/>
        <v>0</v>
      </c>
      <c r="E908" s="9"/>
      <c r="G908" s="8">
        <f t="shared" si="88"/>
        <v>20</v>
      </c>
      <c r="K908" s="8" t="str">
        <f t="shared" si="93"/>
        <v/>
      </c>
    </row>
    <row r="909">
      <c r="B909" s="34"/>
      <c r="D909" s="8">
        <f t="shared" si="87"/>
        <v>0</v>
      </c>
      <c r="E909" s="9"/>
      <c r="G909" s="8">
        <f t="shared" si="88"/>
        <v>20</v>
      </c>
      <c r="K909" s="8" t="str">
        <f t="shared" si="93"/>
        <v/>
      </c>
    </row>
    <row r="910">
      <c r="B910" s="34"/>
      <c r="D910" s="8">
        <f t="shared" si="87"/>
        <v>0</v>
      </c>
      <c r="E910" s="9"/>
      <c r="G910" s="8">
        <f t="shared" si="88"/>
        <v>20</v>
      </c>
      <c r="K910" s="8" t="str">
        <f t="shared" si="93"/>
        <v/>
      </c>
    </row>
    <row r="911">
      <c r="B911" s="34"/>
      <c r="D911" s="8">
        <f t="shared" si="87"/>
        <v>0</v>
      </c>
      <c r="E911" s="9"/>
      <c r="G911" s="8">
        <f t="shared" si="88"/>
        <v>20</v>
      </c>
      <c r="K911" s="8" t="str">
        <f t="shared" si="93"/>
        <v/>
      </c>
    </row>
    <row r="912">
      <c r="B912" s="34"/>
      <c r="D912" s="8">
        <f t="shared" si="87"/>
        <v>0</v>
      </c>
      <c r="E912" s="9"/>
      <c r="G912" s="8">
        <f t="shared" si="88"/>
        <v>20</v>
      </c>
      <c r="K912" s="8" t="str">
        <f t="shared" si="93"/>
        <v/>
      </c>
    </row>
    <row r="913">
      <c r="B913" s="34"/>
      <c r="D913" s="8">
        <f t="shared" si="87"/>
        <v>0</v>
      </c>
      <c r="E913" s="9"/>
      <c r="G913" s="8">
        <f t="shared" si="88"/>
        <v>20</v>
      </c>
      <c r="K913" s="8" t="str">
        <f t="shared" si="93"/>
        <v/>
      </c>
    </row>
    <row r="914">
      <c r="B914" s="34"/>
      <c r="D914" s="8">
        <f t="shared" si="87"/>
        <v>0</v>
      </c>
      <c r="E914" s="9"/>
      <c r="G914" s="8">
        <f t="shared" si="88"/>
        <v>20</v>
      </c>
      <c r="K914" s="8" t="str">
        <f t="shared" si="93"/>
        <v/>
      </c>
    </row>
    <row r="915">
      <c r="B915" s="34"/>
      <c r="D915" s="8">
        <f t="shared" si="87"/>
        <v>0</v>
      </c>
      <c r="E915" s="9"/>
      <c r="G915" s="8">
        <f t="shared" si="88"/>
        <v>20</v>
      </c>
      <c r="K915" s="8" t="str">
        <f t="shared" si="93"/>
        <v/>
      </c>
    </row>
    <row r="916">
      <c r="B916" s="34"/>
      <c r="D916" s="8">
        <f t="shared" si="87"/>
        <v>0</v>
      </c>
      <c r="E916" s="9"/>
      <c r="G916" s="8">
        <f t="shared" si="88"/>
        <v>20</v>
      </c>
      <c r="K916" s="8" t="str">
        <f t="shared" si="93"/>
        <v/>
      </c>
    </row>
    <row r="917">
      <c r="B917" s="34"/>
      <c r="D917" s="8">
        <f t="shared" si="87"/>
        <v>0</v>
      </c>
      <c r="E917" s="9"/>
      <c r="G917" s="8">
        <f t="shared" si="88"/>
        <v>20</v>
      </c>
      <c r="K917" s="8" t="str">
        <f t="shared" si="93"/>
        <v/>
      </c>
    </row>
    <row r="918">
      <c r="B918" s="34"/>
      <c r="D918" s="8">
        <f t="shared" si="87"/>
        <v>0</v>
      </c>
      <c r="E918" s="9"/>
      <c r="G918" s="8">
        <f t="shared" si="88"/>
        <v>20</v>
      </c>
      <c r="K918" s="8" t="str">
        <f t="shared" si="93"/>
        <v/>
      </c>
    </row>
    <row r="919">
      <c r="B919" s="34"/>
      <c r="D919" s="8">
        <f t="shared" si="87"/>
        <v>0</v>
      </c>
      <c r="E919" s="9"/>
      <c r="G919" s="8">
        <f t="shared" si="88"/>
        <v>20</v>
      </c>
      <c r="K919" s="8" t="str">
        <f t="shared" si="93"/>
        <v/>
      </c>
    </row>
    <row r="920">
      <c r="B920" s="34"/>
      <c r="D920" s="8">
        <f t="shared" si="87"/>
        <v>0</v>
      </c>
      <c r="E920" s="9"/>
      <c r="G920" s="8">
        <f t="shared" si="88"/>
        <v>20</v>
      </c>
      <c r="K920" s="8" t="str">
        <f t="shared" si="93"/>
        <v/>
      </c>
    </row>
    <row r="921">
      <c r="B921" s="34"/>
      <c r="D921" s="8">
        <f t="shared" si="87"/>
        <v>0</v>
      </c>
      <c r="E921" s="9"/>
      <c r="G921" s="8">
        <f t="shared" si="88"/>
        <v>20</v>
      </c>
      <c r="K921" s="8" t="str">
        <f t="shared" si="93"/>
        <v/>
      </c>
    </row>
    <row r="922">
      <c r="B922" s="34"/>
      <c r="D922" s="8">
        <f t="shared" si="87"/>
        <v>0</v>
      </c>
      <c r="E922" s="9"/>
      <c r="G922" s="8">
        <f t="shared" si="88"/>
        <v>20</v>
      </c>
      <c r="K922" s="8" t="str">
        <f t="shared" si="93"/>
        <v/>
      </c>
    </row>
    <row r="923">
      <c r="B923" s="34"/>
      <c r="D923" s="8">
        <f t="shared" si="87"/>
        <v>0</v>
      </c>
      <c r="E923" s="9"/>
      <c r="G923" s="8">
        <f t="shared" si="88"/>
        <v>20</v>
      </c>
      <c r="K923" s="8" t="str">
        <f t="shared" si="93"/>
        <v/>
      </c>
    </row>
    <row r="924">
      <c r="B924" s="34"/>
      <c r="D924" s="8">
        <f t="shared" si="87"/>
        <v>0</v>
      </c>
      <c r="E924" s="9"/>
      <c r="G924" s="8">
        <f t="shared" si="88"/>
        <v>20</v>
      </c>
      <c r="K924" s="8" t="str">
        <f t="shared" si="93"/>
        <v/>
      </c>
    </row>
    <row r="925">
      <c r="B925" s="34"/>
      <c r="D925" s="8">
        <f t="shared" si="87"/>
        <v>0</v>
      </c>
      <c r="E925" s="9"/>
      <c r="G925" s="8">
        <f t="shared" si="88"/>
        <v>20</v>
      </c>
      <c r="K925" s="8" t="str">
        <f t="shared" si="93"/>
        <v/>
      </c>
    </row>
    <row r="926">
      <c r="B926" s="34"/>
      <c r="D926" s="8">
        <f t="shared" si="87"/>
        <v>0</v>
      </c>
      <c r="E926" s="9"/>
      <c r="G926" s="8">
        <f t="shared" si="88"/>
        <v>20</v>
      </c>
      <c r="K926" s="8" t="str">
        <f t="shared" si="93"/>
        <v/>
      </c>
    </row>
    <row r="927">
      <c r="B927" s="34"/>
      <c r="D927" s="8">
        <f t="shared" si="87"/>
        <v>0</v>
      </c>
      <c r="E927" s="9"/>
      <c r="G927" s="8">
        <f t="shared" si="88"/>
        <v>20</v>
      </c>
      <c r="K927" s="8" t="str">
        <f t="shared" si="93"/>
        <v/>
      </c>
    </row>
    <row r="928">
      <c r="B928" s="34"/>
      <c r="D928" s="8">
        <f t="shared" si="87"/>
        <v>0</v>
      </c>
      <c r="E928" s="9"/>
      <c r="G928" s="8">
        <f t="shared" si="88"/>
        <v>20</v>
      </c>
      <c r="K928" s="8" t="str">
        <f t="shared" si="93"/>
        <v/>
      </c>
    </row>
    <row r="929">
      <c r="B929" s="34"/>
      <c r="D929" s="8">
        <f t="shared" si="87"/>
        <v>0</v>
      </c>
      <c r="E929" s="9"/>
      <c r="G929" s="8">
        <f t="shared" si="88"/>
        <v>20</v>
      </c>
      <c r="K929" s="8" t="str">
        <f t="shared" si="93"/>
        <v/>
      </c>
    </row>
    <row r="930">
      <c r="B930" s="34"/>
      <c r="D930" s="8">
        <f t="shared" si="87"/>
        <v>0</v>
      </c>
      <c r="E930" s="9"/>
      <c r="G930" s="8">
        <f t="shared" si="88"/>
        <v>20</v>
      </c>
      <c r="K930" s="8" t="str">
        <f t="shared" si="93"/>
        <v/>
      </c>
    </row>
    <row r="931">
      <c r="B931" s="34"/>
      <c r="D931" s="8">
        <f t="shared" si="87"/>
        <v>0</v>
      </c>
      <c r="E931" s="9"/>
      <c r="G931" s="8">
        <f t="shared" si="88"/>
        <v>20</v>
      </c>
      <c r="K931" s="8" t="str">
        <f t="shared" si="93"/>
        <v/>
      </c>
    </row>
    <row r="932">
      <c r="B932" s="34"/>
      <c r="D932" s="8">
        <f t="shared" si="87"/>
        <v>0</v>
      </c>
      <c r="E932" s="9"/>
      <c r="G932" s="8">
        <f t="shared" si="88"/>
        <v>20</v>
      </c>
      <c r="K932" s="8" t="str">
        <f t="shared" si="93"/>
        <v/>
      </c>
    </row>
    <row r="933">
      <c r="B933" s="34"/>
      <c r="D933" s="8">
        <f t="shared" si="87"/>
        <v>0</v>
      </c>
      <c r="E933" s="9"/>
      <c r="G933" s="8">
        <f t="shared" si="88"/>
        <v>20</v>
      </c>
      <c r="K933" s="8" t="str">
        <f t="shared" si="93"/>
        <v/>
      </c>
    </row>
    <row r="934">
      <c r="B934" s="34"/>
      <c r="D934" s="8">
        <f t="shared" si="87"/>
        <v>0</v>
      </c>
      <c r="E934" s="9"/>
      <c r="G934" s="8">
        <f t="shared" si="88"/>
        <v>20</v>
      </c>
      <c r="K934" s="8" t="str">
        <f t="shared" si="93"/>
        <v/>
      </c>
    </row>
    <row r="935">
      <c r="B935" s="34"/>
      <c r="D935" s="8">
        <f t="shared" si="87"/>
        <v>0</v>
      </c>
      <c r="E935" s="9"/>
      <c r="G935" s="8">
        <f t="shared" si="88"/>
        <v>20</v>
      </c>
      <c r="K935" s="8" t="str">
        <f t="shared" si="93"/>
        <v/>
      </c>
    </row>
    <row r="936">
      <c r="B936" s="34"/>
      <c r="D936" s="8">
        <f t="shared" si="87"/>
        <v>0</v>
      </c>
      <c r="E936" s="9"/>
      <c r="G936" s="8">
        <f t="shared" si="88"/>
        <v>20</v>
      </c>
      <c r="K936" s="8" t="str">
        <f t="shared" si="93"/>
        <v/>
      </c>
    </row>
    <row r="937">
      <c r="B937" s="34"/>
      <c r="D937" s="8">
        <f t="shared" si="87"/>
        <v>0</v>
      </c>
      <c r="E937" s="9"/>
      <c r="G937" s="8">
        <f t="shared" si="88"/>
        <v>20</v>
      </c>
      <c r="K937" s="8" t="str">
        <f t="shared" si="93"/>
        <v/>
      </c>
    </row>
    <row r="938">
      <c r="B938" s="34"/>
      <c r="D938" s="8">
        <f t="shared" si="87"/>
        <v>0</v>
      </c>
      <c r="E938" s="9"/>
      <c r="G938" s="8">
        <f t="shared" si="88"/>
        <v>20</v>
      </c>
      <c r="K938" s="8" t="str">
        <f t="shared" si="93"/>
        <v/>
      </c>
    </row>
    <row r="939">
      <c r="B939" s="34"/>
      <c r="D939" s="8">
        <f t="shared" si="87"/>
        <v>0</v>
      </c>
      <c r="E939" s="9"/>
      <c r="G939" s="8">
        <f t="shared" si="88"/>
        <v>20</v>
      </c>
      <c r="K939" s="8" t="str">
        <f t="shared" si="93"/>
        <v/>
      </c>
    </row>
    <row r="940">
      <c r="B940" s="34"/>
      <c r="D940" s="8">
        <f t="shared" si="87"/>
        <v>0</v>
      </c>
      <c r="E940" s="9"/>
      <c r="G940" s="8">
        <f t="shared" si="88"/>
        <v>20</v>
      </c>
      <c r="K940" s="8" t="str">
        <f t="shared" si="93"/>
        <v/>
      </c>
    </row>
    <row r="941">
      <c r="B941" s="34"/>
      <c r="D941" s="8">
        <f t="shared" si="87"/>
        <v>0</v>
      </c>
      <c r="E941" s="9"/>
      <c r="G941" s="8">
        <f t="shared" si="88"/>
        <v>20</v>
      </c>
      <c r="K941" s="8" t="str">
        <f t="shared" si="93"/>
        <v/>
      </c>
    </row>
    <row r="942">
      <c r="B942" s="34"/>
      <c r="D942" s="8">
        <f t="shared" si="87"/>
        <v>0</v>
      </c>
      <c r="E942" s="9"/>
      <c r="G942" s="8">
        <f t="shared" si="88"/>
        <v>20</v>
      </c>
      <c r="K942" s="8" t="str">
        <f t="shared" si="93"/>
        <v/>
      </c>
    </row>
    <row r="943">
      <c r="B943" s="34"/>
      <c r="D943" s="8">
        <f t="shared" si="87"/>
        <v>0</v>
      </c>
      <c r="E943" s="9"/>
      <c r="G943" s="8">
        <f t="shared" si="88"/>
        <v>20</v>
      </c>
      <c r="K943" s="8" t="str">
        <f t="shared" si="93"/>
        <v/>
      </c>
    </row>
    <row r="944">
      <c r="B944" s="34"/>
      <c r="D944" s="8">
        <f t="shared" si="87"/>
        <v>0</v>
      </c>
      <c r="E944" s="9"/>
      <c r="G944" s="8">
        <f t="shared" si="88"/>
        <v>20</v>
      </c>
      <c r="K944" s="8" t="str">
        <f t="shared" si="93"/>
        <v/>
      </c>
    </row>
    <row r="945">
      <c r="B945" s="34"/>
      <c r="D945" s="8">
        <f t="shared" si="87"/>
        <v>0</v>
      </c>
      <c r="E945" s="9"/>
      <c r="G945" s="8">
        <f t="shared" si="88"/>
        <v>20</v>
      </c>
      <c r="K945" s="8" t="str">
        <f t="shared" si="93"/>
        <v/>
      </c>
    </row>
    <row r="946">
      <c r="B946" s="34"/>
      <c r="D946" s="8">
        <f t="shared" si="87"/>
        <v>0</v>
      </c>
      <c r="E946" s="9"/>
      <c r="G946" s="8">
        <f t="shared" si="88"/>
        <v>20</v>
      </c>
      <c r="K946" s="8" t="str">
        <f t="shared" si="93"/>
        <v/>
      </c>
    </row>
    <row r="947">
      <c r="B947" s="34"/>
      <c r="D947" s="8">
        <f t="shared" si="87"/>
        <v>0</v>
      </c>
      <c r="E947" s="9"/>
      <c r="G947" s="8">
        <f t="shared" si="88"/>
        <v>20</v>
      </c>
      <c r="K947" s="8" t="str">
        <f t="shared" si="93"/>
        <v/>
      </c>
    </row>
    <row r="948">
      <c r="B948" s="34"/>
      <c r="D948" s="8">
        <f t="shared" si="87"/>
        <v>0</v>
      </c>
      <c r="E948" s="9"/>
      <c r="G948" s="8">
        <f t="shared" si="88"/>
        <v>20</v>
      </c>
      <c r="K948" s="8" t="str">
        <f t="shared" si="93"/>
        <v/>
      </c>
    </row>
    <row r="949">
      <c r="B949" s="34"/>
      <c r="D949" s="8">
        <f t="shared" si="87"/>
        <v>0</v>
      </c>
      <c r="E949" s="9"/>
      <c r="G949" s="8">
        <f t="shared" si="88"/>
        <v>20</v>
      </c>
      <c r="K949" s="8" t="str">
        <f t="shared" si="93"/>
        <v/>
      </c>
    </row>
    <row r="950">
      <c r="B950" s="34"/>
      <c r="D950" s="8">
        <f t="shared" si="87"/>
        <v>0</v>
      </c>
      <c r="E950" s="9"/>
      <c r="G950" s="8">
        <f t="shared" si="88"/>
        <v>20</v>
      </c>
      <c r="K950" s="8" t="str">
        <f t="shared" si="93"/>
        <v/>
      </c>
    </row>
    <row r="951">
      <c r="B951" s="34"/>
      <c r="D951" s="8">
        <f t="shared" si="87"/>
        <v>0</v>
      </c>
      <c r="E951" s="9"/>
      <c r="G951" s="8">
        <f t="shared" si="88"/>
        <v>20</v>
      </c>
      <c r="K951" s="8" t="str">
        <f t="shared" si="93"/>
        <v/>
      </c>
    </row>
    <row r="952">
      <c r="B952" s="34"/>
      <c r="D952" s="8">
        <f t="shared" si="87"/>
        <v>0</v>
      </c>
      <c r="E952" s="9"/>
      <c r="G952" s="8">
        <f t="shared" si="88"/>
        <v>20</v>
      </c>
      <c r="K952" s="8" t="str">
        <f t="shared" si="93"/>
        <v/>
      </c>
    </row>
    <row r="953">
      <c r="B953" s="34"/>
      <c r="D953" s="8">
        <f t="shared" si="87"/>
        <v>0</v>
      </c>
      <c r="E953" s="9"/>
      <c r="G953" s="8">
        <f t="shared" si="88"/>
        <v>20</v>
      </c>
      <c r="K953" s="8" t="str">
        <f t="shared" si="93"/>
        <v/>
      </c>
    </row>
    <row r="954">
      <c r="B954" s="34"/>
      <c r="D954" s="8">
        <f t="shared" si="87"/>
        <v>0</v>
      </c>
      <c r="E954" s="9"/>
      <c r="G954" s="8">
        <f t="shared" si="88"/>
        <v>20</v>
      </c>
      <c r="K954" s="8" t="str">
        <f t="shared" si="93"/>
        <v/>
      </c>
    </row>
    <row r="955">
      <c r="B955" s="34"/>
      <c r="D955" s="8">
        <f t="shared" si="87"/>
        <v>0</v>
      </c>
      <c r="E955" s="9"/>
      <c r="G955" s="8">
        <f t="shared" si="88"/>
        <v>20</v>
      </c>
      <c r="K955" s="8" t="str">
        <f t="shared" si="93"/>
        <v/>
      </c>
    </row>
    <row r="956">
      <c r="B956" s="34"/>
      <c r="D956" s="8">
        <f t="shared" si="87"/>
        <v>0</v>
      </c>
      <c r="E956" s="9"/>
      <c r="G956" s="8">
        <f t="shared" si="88"/>
        <v>20</v>
      </c>
      <c r="K956" s="8" t="str">
        <f t="shared" si="93"/>
        <v/>
      </c>
    </row>
    <row r="957">
      <c r="B957" s="34"/>
      <c r="D957" s="8">
        <f t="shared" si="87"/>
        <v>0</v>
      </c>
      <c r="E957" s="9"/>
      <c r="G957" s="8">
        <f t="shared" si="88"/>
        <v>20</v>
      </c>
      <c r="K957" s="8" t="str">
        <f t="shared" si="93"/>
        <v/>
      </c>
    </row>
    <row r="958">
      <c r="B958" s="34"/>
      <c r="D958" s="8">
        <f t="shared" si="87"/>
        <v>0</v>
      </c>
      <c r="E958" s="9"/>
      <c r="G958" s="8">
        <f t="shared" si="88"/>
        <v>20</v>
      </c>
      <c r="K958" s="8" t="str">
        <f t="shared" si="93"/>
        <v/>
      </c>
    </row>
    <row r="959">
      <c r="B959" s="34"/>
      <c r="D959" s="8">
        <f t="shared" si="87"/>
        <v>0</v>
      </c>
      <c r="E959" s="9"/>
      <c r="G959" s="8">
        <f t="shared" si="88"/>
        <v>20</v>
      </c>
      <c r="K959" s="8" t="str">
        <f t="shared" si="93"/>
        <v/>
      </c>
    </row>
    <row r="960">
      <c r="B960" s="34"/>
      <c r="D960" s="8">
        <f t="shared" si="87"/>
        <v>0</v>
      </c>
      <c r="E960" s="9"/>
      <c r="G960" s="8">
        <f t="shared" si="88"/>
        <v>20</v>
      </c>
      <c r="K960" s="8" t="str">
        <f t="shared" si="93"/>
        <v/>
      </c>
    </row>
    <row r="961">
      <c r="B961" s="34"/>
      <c r="D961" s="8">
        <f t="shared" si="87"/>
        <v>0</v>
      </c>
      <c r="E961" s="9"/>
      <c r="G961" s="8">
        <f t="shared" si="88"/>
        <v>20</v>
      </c>
      <c r="K961" s="8" t="str">
        <f t="shared" si="93"/>
        <v/>
      </c>
    </row>
    <row r="962">
      <c r="B962" s="34"/>
      <c r="D962" s="8">
        <f t="shared" si="87"/>
        <v>0</v>
      </c>
      <c r="E962" s="9"/>
      <c r="G962" s="8">
        <f t="shared" si="88"/>
        <v>20</v>
      </c>
      <c r="K962" s="8" t="str">
        <f t="shared" si="93"/>
        <v/>
      </c>
    </row>
    <row r="963">
      <c r="B963" s="34"/>
      <c r="D963" s="8">
        <f t="shared" si="87"/>
        <v>0</v>
      </c>
      <c r="E963" s="9"/>
      <c r="G963" s="8">
        <f t="shared" si="88"/>
        <v>20</v>
      </c>
      <c r="K963" s="8" t="str">
        <f t="shared" si="93"/>
        <v/>
      </c>
    </row>
    <row r="964">
      <c r="B964" s="34"/>
      <c r="D964" s="8">
        <f t="shared" si="87"/>
        <v>0</v>
      </c>
      <c r="E964" s="9"/>
      <c r="G964" s="8">
        <f t="shared" si="88"/>
        <v>20</v>
      </c>
      <c r="K964" s="8" t="str">
        <f t="shared" si="93"/>
        <v/>
      </c>
    </row>
    <row r="965">
      <c r="B965" s="34"/>
      <c r="D965" s="8">
        <f t="shared" si="87"/>
        <v>0</v>
      </c>
      <c r="E965" s="9"/>
      <c r="G965" s="8">
        <f t="shared" si="88"/>
        <v>20</v>
      </c>
      <c r="K965" s="8" t="str">
        <f t="shared" si="93"/>
        <v/>
      </c>
    </row>
    <row r="966">
      <c r="B966" s="34"/>
      <c r="D966" s="8">
        <f t="shared" si="87"/>
        <v>0</v>
      </c>
      <c r="E966" s="9"/>
      <c r="G966" s="8">
        <f t="shared" si="88"/>
        <v>20</v>
      </c>
      <c r="K966" s="8" t="str">
        <f t="shared" si="93"/>
        <v/>
      </c>
    </row>
    <row r="967">
      <c r="B967" s="34"/>
      <c r="D967" s="8">
        <f t="shared" si="87"/>
        <v>0</v>
      </c>
      <c r="E967" s="9"/>
      <c r="G967" s="8">
        <f t="shared" si="88"/>
        <v>20</v>
      </c>
      <c r="K967" s="8" t="str">
        <f t="shared" si="93"/>
        <v/>
      </c>
    </row>
    <row r="968">
      <c r="B968" s="34"/>
      <c r="D968" s="8">
        <f t="shared" si="87"/>
        <v>0</v>
      </c>
      <c r="E968" s="9"/>
      <c r="G968" s="8">
        <f t="shared" si="88"/>
        <v>20</v>
      </c>
      <c r="K968" s="8" t="str">
        <f t="shared" si="93"/>
        <v/>
      </c>
    </row>
    <row r="969">
      <c r="B969" s="34"/>
      <c r="D969" s="8">
        <f t="shared" si="87"/>
        <v>0</v>
      </c>
      <c r="E969" s="9"/>
      <c r="G969" s="8">
        <f t="shared" si="88"/>
        <v>20</v>
      </c>
      <c r="K969" s="8" t="str">
        <f t="shared" si="93"/>
        <v/>
      </c>
    </row>
    <row r="970">
      <c r="B970" s="34"/>
      <c r="D970" s="8">
        <f t="shared" si="87"/>
        <v>0</v>
      </c>
      <c r="E970" s="9"/>
      <c r="G970" s="8">
        <f t="shared" si="88"/>
        <v>20</v>
      </c>
      <c r="K970" s="8" t="str">
        <f t="shared" si="93"/>
        <v/>
      </c>
    </row>
    <row r="971">
      <c r="B971" s="34"/>
      <c r="D971" s="8">
        <f t="shared" si="87"/>
        <v>0</v>
      </c>
      <c r="E971" s="9"/>
      <c r="G971" s="8">
        <f t="shared" si="88"/>
        <v>20</v>
      </c>
      <c r="K971" s="8" t="str">
        <f t="shared" si="93"/>
        <v/>
      </c>
    </row>
    <row r="972">
      <c r="B972" s="34"/>
      <c r="D972" s="8">
        <f t="shared" si="87"/>
        <v>0</v>
      </c>
      <c r="E972" s="9"/>
      <c r="G972" s="8">
        <f t="shared" si="88"/>
        <v>20</v>
      </c>
      <c r="K972" s="8" t="str">
        <f t="shared" si="93"/>
        <v/>
      </c>
    </row>
    <row r="973">
      <c r="B973" s="34"/>
      <c r="D973" s="8">
        <f t="shared" si="87"/>
        <v>0</v>
      </c>
      <c r="E973" s="9"/>
      <c r="G973" s="8">
        <f t="shared" si="88"/>
        <v>20</v>
      </c>
      <c r="K973" s="8" t="str">
        <f t="shared" si="93"/>
        <v/>
      </c>
    </row>
    <row r="974">
      <c r="B974" s="34"/>
      <c r="D974" s="8">
        <f t="shared" si="87"/>
        <v>0</v>
      </c>
      <c r="E974" s="9"/>
      <c r="G974" s="8">
        <f t="shared" si="88"/>
        <v>20</v>
      </c>
      <c r="K974" s="8" t="str">
        <f t="shared" si="93"/>
        <v/>
      </c>
    </row>
    <row r="975">
      <c r="B975" s="34"/>
      <c r="D975" s="8">
        <f t="shared" si="87"/>
        <v>0</v>
      </c>
      <c r="E975" s="9"/>
      <c r="G975" s="8">
        <f t="shared" si="88"/>
        <v>20</v>
      </c>
      <c r="K975" s="8" t="str">
        <f t="shared" si="93"/>
        <v/>
      </c>
    </row>
    <row r="976">
      <c r="B976" s="34"/>
      <c r="D976" s="8">
        <f t="shared" si="87"/>
        <v>0</v>
      </c>
      <c r="E976" s="9"/>
      <c r="G976" s="8">
        <f t="shared" si="88"/>
        <v>20</v>
      </c>
      <c r="K976" s="8" t="str">
        <f t="shared" si="93"/>
        <v/>
      </c>
    </row>
    <row r="977">
      <c r="B977" s="34"/>
      <c r="D977" s="8">
        <f t="shared" si="87"/>
        <v>0</v>
      </c>
      <c r="E977" s="9"/>
      <c r="G977" s="8">
        <f t="shared" si="88"/>
        <v>20</v>
      </c>
      <c r="K977" s="8" t="str">
        <f t="shared" si="93"/>
        <v/>
      </c>
    </row>
    <row r="978">
      <c r="B978" s="34"/>
      <c r="D978" s="8">
        <f t="shared" si="87"/>
        <v>0</v>
      </c>
      <c r="E978" s="9"/>
      <c r="G978" s="8">
        <f t="shared" si="88"/>
        <v>20</v>
      </c>
      <c r="K978" s="8" t="str">
        <f t="shared" si="93"/>
        <v/>
      </c>
    </row>
    <row r="979">
      <c r="B979" s="34"/>
      <c r="D979" s="8">
        <f t="shared" si="87"/>
        <v>0</v>
      </c>
      <c r="E979" s="9"/>
      <c r="G979" s="8">
        <f t="shared" si="88"/>
        <v>20</v>
      </c>
      <c r="K979" s="8" t="str">
        <f t="shared" si="93"/>
        <v/>
      </c>
    </row>
    <row r="980">
      <c r="B980" s="34"/>
      <c r="D980" s="8">
        <f t="shared" si="87"/>
        <v>0</v>
      </c>
      <c r="E980" s="9"/>
      <c r="G980" s="8">
        <f t="shared" si="88"/>
        <v>20</v>
      </c>
      <c r="K980" s="8" t="str">
        <f t="shared" si="93"/>
        <v/>
      </c>
    </row>
    <row r="981">
      <c r="B981" s="34"/>
      <c r="D981" s="8">
        <f t="shared" si="87"/>
        <v>0</v>
      </c>
      <c r="E981" s="9"/>
      <c r="G981" s="8">
        <f t="shared" si="88"/>
        <v>20</v>
      </c>
      <c r="K981" s="8" t="str">
        <f t="shared" si="93"/>
        <v/>
      </c>
    </row>
    <row r="982">
      <c r="B982" s="34"/>
      <c r="D982" s="8">
        <f t="shared" si="87"/>
        <v>0</v>
      </c>
      <c r="E982" s="9"/>
      <c r="G982" s="8">
        <f t="shared" si="88"/>
        <v>20</v>
      </c>
      <c r="K982" s="8" t="str">
        <f t="shared" si="93"/>
        <v/>
      </c>
    </row>
    <row r="983">
      <c r="B983" s="34"/>
      <c r="D983" s="8">
        <f t="shared" si="87"/>
        <v>0</v>
      </c>
      <c r="E983" s="9"/>
      <c r="G983" s="8">
        <f t="shared" si="88"/>
        <v>20</v>
      </c>
      <c r="K983" s="8" t="str">
        <f t="shared" si="93"/>
        <v/>
      </c>
    </row>
    <row r="984">
      <c r="B984" s="34"/>
      <c r="D984" s="8">
        <f t="shared" si="87"/>
        <v>0</v>
      </c>
      <c r="E984" s="9"/>
      <c r="G984" s="8">
        <f t="shared" si="88"/>
        <v>20</v>
      </c>
      <c r="K984" s="8" t="str">
        <f t="shared" si="93"/>
        <v/>
      </c>
    </row>
    <row r="985">
      <c r="B985" s="34"/>
      <c r="D985" s="8">
        <f t="shared" si="87"/>
        <v>0</v>
      </c>
      <c r="E985" s="9"/>
      <c r="G985" s="8">
        <f t="shared" si="88"/>
        <v>20</v>
      </c>
      <c r="K985" s="8" t="str">
        <f t="shared" si="93"/>
        <v/>
      </c>
    </row>
    <row r="986">
      <c r="B986" s="34"/>
      <c r="D986" s="8">
        <f t="shared" si="87"/>
        <v>0</v>
      </c>
      <c r="E986" s="9"/>
      <c r="G986" s="8">
        <f t="shared" si="88"/>
        <v>20</v>
      </c>
      <c r="K986" s="8" t="str">
        <f t="shared" si="93"/>
        <v/>
      </c>
    </row>
    <row r="987">
      <c r="B987" s="34"/>
      <c r="D987" s="8">
        <f t="shared" si="87"/>
        <v>0</v>
      </c>
      <c r="E987" s="9"/>
      <c r="G987" s="8">
        <f t="shared" si="88"/>
        <v>20</v>
      </c>
      <c r="K987" s="8" t="str">
        <f t="shared" si="93"/>
        <v/>
      </c>
    </row>
    <row r="988">
      <c r="B988" s="34"/>
      <c r="D988" s="8">
        <f t="shared" si="87"/>
        <v>0</v>
      </c>
      <c r="E988" s="9"/>
      <c r="G988" s="8">
        <f t="shared" si="88"/>
        <v>20</v>
      </c>
      <c r="K988" s="8" t="str">
        <f t="shared" si="93"/>
        <v/>
      </c>
    </row>
    <row r="989">
      <c r="B989" s="34"/>
      <c r="D989" s="8">
        <f t="shared" si="87"/>
        <v>0</v>
      </c>
      <c r="E989" s="9"/>
      <c r="G989" s="8">
        <f t="shared" si="88"/>
        <v>20</v>
      </c>
      <c r="K989" s="8" t="str">
        <f t="shared" si="93"/>
        <v/>
      </c>
    </row>
    <row r="990">
      <c r="B990" s="34"/>
      <c r="D990" s="8">
        <f t="shared" si="87"/>
        <v>0</v>
      </c>
      <c r="E990" s="9"/>
      <c r="G990" s="8">
        <f t="shared" si="88"/>
        <v>20</v>
      </c>
      <c r="K990" s="8" t="str">
        <f t="shared" si="93"/>
        <v/>
      </c>
    </row>
    <row r="991">
      <c r="B991" s="34"/>
      <c r="D991" s="8">
        <f t="shared" si="87"/>
        <v>0</v>
      </c>
      <c r="E991" s="9"/>
      <c r="G991" s="8">
        <f t="shared" si="88"/>
        <v>20</v>
      </c>
      <c r="K991" s="8" t="str">
        <f t="shared" si="93"/>
        <v/>
      </c>
    </row>
    <row r="992">
      <c r="B992" s="34"/>
      <c r="D992" s="8">
        <f t="shared" si="87"/>
        <v>0</v>
      </c>
      <c r="E992" s="9"/>
      <c r="G992" s="8">
        <f t="shared" si="88"/>
        <v>20</v>
      </c>
      <c r="K992" s="8" t="str">
        <f t="shared" si="93"/>
        <v/>
      </c>
    </row>
    <row r="993">
      <c r="B993" s="34"/>
      <c r="D993" s="8">
        <f t="shared" si="87"/>
        <v>0</v>
      </c>
      <c r="E993" s="9"/>
      <c r="G993" s="8">
        <f t="shared" si="88"/>
        <v>20</v>
      </c>
      <c r="K993" s="8" t="str">
        <f t="shared" si="93"/>
        <v/>
      </c>
    </row>
    <row r="994">
      <c r="B994" s="34"/>
      <c r="D994" s="8">
        <f t="shared" si="87"/>
        <v>0</v>
      </c>
      <c r="E994" s="9"/>
      <c r="G994" s="8">
        <f t="shared" si="88"/>
        <v>20</v>
      </c>
      <c r="K994" s="8" t="str">
        <f t="shared" si="93"/>
        <v/>
      </c>
    </row>
    <row r="995">
      <c r="B995" s="34"/>
      <c r="D995" s="8">
        <f t="shared" si="87"/>
        <v>0</v>
      </c>
      <c r="E995" s="9"/>
      <c r="G995" s="8">
        <f t="shared" si="88"/>
        <v>20</v>
      </c>
      <c r="K995" s="8" t="str">
        <f t="shared" si="93"/>
        <v/>
      </c>
    </row>
    <row r="996">
      <c r="B996" s="34"/>
      <c r="D996" s="8">
        <f t="shared" si="87"/>
        <v>0</v>
      </c>
      <c r="E996" s="9"/>
      <c r="G996" s="8">
        <f t="shared" si="88"/>
        <v>20</v>
      </c>
      <c r="K996" s="8" t="str">
        <f t="shared" si="93"/>
        <v/>
      </c>
    </row>
    <row r="997">
      <c r="B997" s="34"/>
      <c r="D997" s="8">
        <f t="shared" si="87"/>
        <v>0</v>
      </c>
      <c r="E997" s="9"/>
      <c r="G997" s="8">
        <f t="shared" si="88"/>
        <v>20</v>
      </c>
      <c r="K997" s="8" t="str">
        <f t="shared" si="93"/>
        <v/>
      </c>
    </row>
    <row r="998">
      <c r="B998" s="34"/>
      <c r="D998" s="8">
        <f t="shared" si="87"/>
        <v>0</v>
      </c>
      <c r="E998" s="9"/>
      <c r="G998" s="8">
        <f t="shared" si="88"/>
        <v>20</v>
      </c>
      <c r="K998" s="8" t="str">
        <f t="shared" si="93"/>
        <v/>
      </c>
    </row>
    <row r="999">
      <c r="B999" s="34"/>
      <c r="D999" s="8">
        <f t="shared" si="87"/>
        <v>0</v>
      </c>
      <c r="E999" s="9"/>
      <c r="G999" s="8">
        <f t="shared" si="88"/>
        <v>20</v>
      </c>
      <c r="K999" s="8" t="str">
        <f t="shared" si="93"/>
        <v/>
      </c>
    </row>
    <row r="1000">
      <c r="B1000" s="34"/>
      <c r="D1000" s="8">
        <f t="shared" si="87"/>
        <v>0</v>
      </c>
      <c r="E1000" s="9"/>
      <c r="G1000" s="8">
        <f t="shared" si="88"/>
        <v>20</v>
      </c>
      <c r="K1000" s="8" t="str">
        <f t="shared" si="93"/>
        <v/>
      </c>
    </row>
    <row r="1001">
      <c r="B1001" s="34"/>
      <c r="D1001" s="8">
        <f t="shared" si="87"/>
        <v>0</v>
      </c>
      <c r="E1001" s="9"/>
      <c r="G1001" s="8">
        <f t="shared" si="88"/>
        <v>20</v>
      </c>
      <c r="K1001" s="8" t="str">
        <f t="shared" si="93"/>
        <v/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.43"/>
    <col customWidth="1" min="2" max="2" width="5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>
        <v>43877.0</v>
      </c>
      <c r="B2" s="3">
        <v>0.4840277777777778</v>
      </c>
      <c r="C2" s="1">
        <v>8.9067569253E10</v>
      </c>
      <c r="D2" s="1" t="s">
        <v>6</v>
      </c>
      <c r="E2" s="1">
        <v>57.8</v>
      </c>
    </row>
    <row r="3">
      <c r="C3" s="1">
        <v>8.9169928838E10</v>
      </c>
      <c r="D3" s="1" t="s">
        <v>7</v>
      </c>
      <c r="E3" s="1">
        <v>6.4</v>
      </c>
      <c r="F3" s="1" t="s">
        <v>8</v>
      </c>
    </row>
    <row r="4">
      <c r="C4" s="1">
        <v>8.9268468054E10</v>
      </c>
      <c r="D4" s="1" t="s">
        <v>9</v>
      </c>
      <c r="E4" s="1">
        <v>1.4</v>
      </c>
    </row>
    <row r="5">
      <c r="C5" s="1">
        <v>8.9264136562E10</v>
      </c>
      <c r="D5" s="1" t="s">
        <v>10</v>
      </c>
      <c r="E5" s="1">
        <v>14.0</v>
      </c>
      <c r="F5" s="1" t="s">
        <v>11</v>
      </c>
    </row>
    <row r="6">
      <c r="C6" s="1">
        <v>8.9167966795E10</v>
      </c>
      <c r="D6" s="1" t="s">
        <v>12</v>
      </c>
      <c r="E6" s="1">
        <v>2.4</v>
      </c>
    </row>
    <row r="7">
      <c r="C7" s="1">
        <v>8.926870132E9</v>
      </c>
      <c r="D7" s="1" t="s">
        <v>13</v>
      </c>
      <c r="E7" s="1">
        <v>10.8</v>
      </c>
    </row>
    <row r="8">
      <c r="C8" s="1">
        <v>8.9031247478E10</v>
      </c>
      <c r="D8" s="1" t="s">
        <v>14</v>
      </c>
      <c r="E8" s="1">
        <v>7.4</v>
      </c>
      <c r="F8" s="1" t="s">
        <v>15</v>
      </c>
      <c r="G8" s="1" t="s">
        <v>16</v>
      </c>
    </row>
    <row r="9">
      <c r="C9" s="1">
        <v>8.9057550317E10</v>
      </c>
      <c r="D9" s="1" t="s">
        <v>17</v>
      </c>
      <c r="E9" s="1">
        <v>7.4</v>
      </c>
    </row>
    <row r="11">
      <c r="C11" s="1">
        <v>8.9055299065E10</v>
      </c>
      <c r="D11" s="1" t="s">
        <v>18</v>
      </c>
    </row>
    <row r="12">
      <c r="C12" s="1">
        <v>8.9175723259E10</v>
      </c>
      <c r="D12" s="1" t="s">
        <v>18</v>
      </c>
      <c r="E12" s="1">
        <v>5.9</v>
      </c>
    </row>
    <row r="13">
      <c r="C13" s="1">
        <v>8.9859553123E10</v>
      </c>
      <c r="D13" s="1" t="s">
        <v>10</v>
      </c>
      <c r="E13" s="1">
        <v>1.2</v>
      </c>
    </row>
    <row r="14">
      <c r="C14" s="1">
        <v>8.9154073202E10</v>
      </c>
      <c r="D14" s="1" t="s">
        <v>19</v>
      </c>
      <c r="E14" s="1">
        <v>27.2</v>
      </c>
      <c r="F14" s="1" t="s">
        <v>8</v>
      </c>
    </row>
    <row r="15">
      <c r="C15" s="1">
        <v>8.9252090686E10</v>
      </c>
      <c r="D15" s="1" t="s">
        <v>20</v>
      </c>
      <c r="E15" s="1">
        <v>4.4</v>
      </c>
    </row>
    <row r="16">
      <c r="C16" s="1">
        <v>8.96727632331E11</v>
      </c>
      <c r="D16" s="1" t="s">
        <v>21</v>
      </c>
      <c r="E16" s="1">
        <v>57.8</v>
      </c>
    </row>
    <row r="17">
      <c r="C17" s="1">
        <v>8.9091517376E10</v>
      </c>
      <c r="D17" s="1" t="s">
        <v>22</v>
      </c>
      <c r="E17" s="1">
        <v>3.0</v>
      </c>
    </row>
    <row r="18">
      <c r="C18" s="1">
        <v>8.9651084475E10</v>
      </c>
      <c r="D18" s="1" t="s">
        <v>23</v>
      </c>
      <c r="E18" s="1">
        <v>4.8</v>
      </c>
      <c r="F18" s="1" t="s">
        <v>24</v>
      </c>
    </row>
    <row r="19">
      <c r="C19" s="1">
        <v>8.92640252418909E10</v>
      </c>
      <c r="D19" s="1" t="s">
        <v>25</v>
      </c>
      <c r="E19" s="1">
        <v>19.0</v>
      </c>
      <c r="F19" s="1" t="s">
        <v>8</v>
      </c>
    </row>
    <row r="20">
      <c r="C20" s="1">
        <v>8.9629743227E10</v>
      </c>
      <c r="D20" s="1" t="s">
        <v>26</v>
      </c>
      <c r="E20" s="1">
        <v>4.4</v>
      </c>
    </row>
    <row r="21">
      <c r="C21" s="1">
        <v>8.9032007746E10</v>
      </c>
      <c r="D21" s="1" t="s">
        <v>30</v>
      </c>
      <c r="E21" s="1">
        <v>0.8</v>
      </c>
    </row>
    <row r="22">
      <c r="C22" s="1">
        <v>8.9266178854E10</v>
      </c>
      <c r="D22" s="1" t="s">
        <v>33</v>
      </c>
      <c r="E22" s="1">
        <v>6.8</v>
      </c>
      <c r="F22" s="1" t="s">
        <v>8</v>
      </c>
    </row>
    <row r="23">
      <c r="C23" s="1">
        <v>8.9099314715E10</v>
      </c>
      <c r="D23" s="1" t="s">
        <v>37</v>
      </c>
      <c r="E23" s="1">
        <v>8.2</v>
      </c>
    </row>
    <row r="24">
      <c r="C24" s="1">
        <v>8.9299747527E10</v>
      </c>
      <c r="D24" s="1" t="s">
        <v>41</v>
      </c>
      <c r="E24" s="1">
        <v>5.4</v>
      </c>
    </row>
    <row r="25">
      <c r="C25" s="1">
        <v>8.9672375356E10</v>
      </c>
      <c r="D25" s="1" t="s">
        <v>42</v>
      </c>
      <c r="E25" s="1">
        <v>7.4</v>
      </c>
    </row>
    <row r="26">
      <c r="C26" s="1">
        <v>8.9252028302E10</v>
      </c>
      <c r="D26" s="1" t="s">
        <v>43</v>
      </c>
      <c r="E26" s="1">
        <v>3.0</v>
      </c>
    </row>
    <row r="27">
      <c r="C27" s="1">
        <v>8.9168558294E10</v>
      </c>
      <c r="D27" s="1" t="s">
        <v>44</v>
      </c>
      <c r="E27" s="1">
        <v>12.8</v>
      </c>
    </row>
    <row r="28">
      <c r="C28" s="1">
        <v>8.9127306375E10</v>
      </c>
      <c r="D28" s="1" t="s">
        <v>45</v>
      </c>
      <c r="E28" s="1">
        <v>0.8</v>
      </c>
    </row>
    <row r="29">
      <c r="C29" s="1">
        <v>8.9851899953E10</v>
      </c>
      <c r="D29" s="1" t="s">
        <v>46</v>
      </c>
      <c r="E29" s="1">
        <v>1.8</v>
      </c>
    </row>
    <row r="30">
      <c r="C30" s="1">
        <v>8.9164804833E10</v>
      </c>
      <c r="D30" s="1" t="s">
        <v>47</v>
      </c>
      <c r="E30" s="1">
        <v>10.0</v>
      </c>
    </row>
    <row r="31">
      <c r="C31" s="1">
        <v>8.91703818E10</v>
      </c>
      <c r="D31" s="1" t="s">
        <v>48</v>
      </c>
      <c r="E31" s="1">
        <v>57.0</v>
      </c>
    </row>
    <row r="32">
      <c r="C32" s="1">
        <v>8.9262677884E10</v>
      </c>
      <c r="D32" s="1" t="s">
        <v>48</v>
      </c>
      <c r="E32" s="1">
        <v>35.0</v>
      </c>
    </row>
    <row r="33">
      <c r="C33" s="1">
        <v>8.9853854664E10</v>
      </c>
      <c r="D33" s="1" t="s">
        <v>50</v>
      </c>
      <c r="E33" s="1">
        <v>9.2</v>
      </c>
    </row>
    <row r="34">
      <c r="C34" s="1">
        <v>8.9267898721E10</v>
      </c>
      <c r="D34" s="1" t="s">
        <v>51</v>
      </c>
      <c r="E34" s="1">
        <v>5.8</v>
      </c>
    </row>
    <row r="35">
      <c r="C35" s="1">
        <v>8.9264403601E10</v>
      </c>
      <c r="D35" s="1" t="s">
        <v>52</v>
      </c>
      <c r="E35" s="1">
        <v>15.6</v>
      </c>
    </row>
    <row r="36">
      <c r="C36" s="1">
        <v>8.9255066655E10</v>
      </c>
      <c r="D36" s="1" t="s">
        <v>53</v>
      </c>
      <c r="E36" s="1">
        <v>7.2</v>
      </c>
    </row>
    <row r="37">
      <c r="C37" s="1">
        <v>8.9257070901E10</v>
      </c>
      <c r="D37" s="1" t="s">
        <v>23</v>
      </c>
      <c r="E37" s="1">
        <v>3.3</v>
      </c>
    </row>
    <row r="38">
      <c r="C38" s="1">
        <v>8.90317509E10</v>
      </c>
      <c r="D38" s="1" t="s">
        <v>54</v>
      </c>
      <c r="E38" s="1">
        <v>7.0</v>
      </c>
    </row>
    <row r="39">
      <c r="C39" s="1">
        <v>8.9253739874E10</v>
      </c>
      <c r="D39" s="1" t="s">
        <v>10</v>
      </c>
      <c r="E39" s="1">
        <v>2.0</v>
      </c>
    </row>
    <row r="40">
      <c r="C40" s="1">
        <v>8.9091628101E10</v>
      </c>
      <c r="D40" s="1" t="s">
        <v>23</v>
      </c>
      <c r="E40" s="1">
        <v>3.2</v>
      </c>
    </row>
    <row r="41">
      <c r="C41" s="1">
        <v>8.9166782528E10</v>
      </c>
      <c r="D41" s="1" t="s">
        <v>55</v>
      </c>
      <c r="E41" s="1">
        <v>10.0</v>
      </c>
    </row>
    <row r="42">
      <c r="C42" s="1">
        <v>8.9152964441E10</v>
      </c>
      <c r="D42" s="1" t="s">
        <v>56</v>
      </c>
      <c r="E42" s="1">
        <v>34.8</v>
      </c>
    </row>
    <row r="43">
      <c r="C43" s="1">
        <v>8.9775594476E10</v>
      </c>
      <c r="D43" s="1" t="s">
        <v>57</v>
      </c>
      <c r="E43" s="1">
        <v>6.6</v>
      </c>
    </row>
    <row r="44">
      <c r="C44" s="1">
        <v>8.9647010372E10</v>
      </c>
      <c r="D44" s="1" t="s">
        <v>58</v>
      </c>
      <c r="E44" s="1">
        <v>21.4</v>
      </c>
    </row>
    <row r="45">
      <c r="C45" s="1">
        <v>8.9268705441E10</v>
      </c>
      <c r="D45" s="1" t="s">
        <v>59</v>
      </c>
      <c r="E45" s="1">
        <v>3.6</v>
      </c>
    </row>
    <row r="46">
      <c r="A46" s="2">
        <v>43878.0</v>
      </c>
      <c r="C46" s="1">
        <v>8.9254414523E10</v>
      </c>
      <c r="D46" s="1" t="s">
        <v>60</v>
      </c>
      <c r="E46" s="1">
        <v>44.6</v>
      </c>
    </row>
    <row r="47">
      <c r="C47" s="1">
        <v>8.9161868961E10</v>
      </c>
      <c r="D47" s="1" t="s">
        <v>30</v>
      </c>
      <c r="E47" s="1">
        <v>5.0</v>
      </c>
    </row>
    <row r="48">
      <c r="C48" s="1">
        <v>8.9104218816E10</v>
      </c>
      <c r="D48" s="1" t="s">
        <v>61</v>
      </c>
      <c r="E48" s="1">
        <v>6.0</v>
      </c>
    </row>
    <row r="49">
      <c r="C49" s="1">
        <v>8.9152272171E10</v>
      </c>
      <c r="D49" s="1" t="s">
        <v>62</v>
      </c>
      <c r="E49" s="10">
        <v>6.4</v>
      </c>
    </row>
    <row r="50">
      <c r="C50" s="1">
        <v>8.9055641017E10</v>
      </c>
      <c r="D50" s="1" t="s">
        <v>63</v>
      </c>
      <c r="E50" s="1">
        <v>2.6</v>
      </c>
    </row>
    <row r="51">
      <c r="C51" s="1">
        <v>8.9999275494E10</v>
      </c>
      <c r="D51" s="1" t="s">
        <v>33</v>
      </c>
      <c r="E51" s="1">
        <v>5.6</v>
      </c>
    </row>
    <row r="52">
      <c r="C52" s="1">
        <v>8.9032555558E10</v>
      </c>
      <c r="D52" s="1" t="s">
        <v>64</v>
      </c>
      <c r="E52" s="1">
        <v>2.6</v>
      </c>
    </row>
    <row r="53">
      <c r="C53" s="1">
        <v>8.9032413759E10</v>
      </c>
      <c r="D53" s="1" t="s">
        <v>65</v>
      </c>
      <c r="E53" s="1">
        <v>2.8</v>
      </c>
    </row>
    <row r="54">
      <c r="C54" s="1">
        <v>8.9122533333E10</v>
      </c>
      <c r="D54" s="1" t="s">
        <v>66</v>
      </c>
      <c r="E54" s="1">
        <v>8.8</v>
      </c>
    </row>
    <row r="55">
      <c r="C55" s="1">
        <v>8.9037864297E10</v>
      </c>
      <c r="D55" s="1" t="s">
        <v>67</v>
      </c>
      <c r="E55" s="1">
        <v>25.0</v>
      </c>
    </row>
    <row r="56">
      <c r="C56" s="1">
        <v>8.9257070901E10</v>
      </c>
      <c r="D56" s="1" t="s">
        <v>23</v>
      </c>
      <c r="E56" s="1">
        <v>5.0</v>
      </c>
    </row>
    <row r="57">
      <c r="C57" s="1">
        <v>8.9261970287E10</v>
      </c>
      <c r="D57" s="1" t="s">
        <v>68</v>
      </c>
      <c r="E57" s="1">
        <v>9.2</v>
      </c>
    </row>
    <row r="58">
      <c r="C58" s="1">
        <v>8.9175723259E10</v>
      </c>
      <c r="D58" s="1" t="s">
        <v>18</v>
      </c>
      <c r="E58" s="1">
        <v>16.8</v>
      </c>
    </row>
    <row r="59">
      <c r="C59" s="1">
        <v>8.9859601249E10</v>
      </c>
      <c r="D59" s="1" t="s">
        <v>69</v>
      </c>
      <c r="E59" s="1">
        <v>8.8</v>
      </c>
    </row>
    <row r="60">
      <c r="C60" s="1">
        <v>8.9110995884E10</v>
      </c>
      <c r="D60" s="1" t="s">
        <v>23</v>
      </c>
      <c r="E60" s="1">
        <v>17.2</v>
      </c>
    </row>
    <row r="61">
      <c r="C61" s="1">
        <v>8.9161340855E10</v>
      </c>
      <c r="D61" s="1" t="s">
        <v>18</v>
      </c>
      <c r="E61" s="1">
        <v>1.2</v>
      </c>
    </row>
    <row r="62">
      <c r="C62" s="1">
        <v>8.9162384295E10</v>
      </c>
      <c r="D62" s="1" t="s">
        <v>26</v>
      </c>
      <c r="E62" s="1">
        <v>6.6</v>
      </c>
    </row>
    <row r="63">
      <c r="A63" s="2">
        <v>43884.0</v>
      </c>
      <c r="C63" s="1">
        <v>8.9032863781E10</v>
      </c>
      <c r="D63" s="1" t="s">
        <v>70</v>
      </c>
      <c r="E63" s="1">
        <v>11.2</v>
      </c>
    </row>
    <row r="64">
      <c r="C64" s="1">
        <v>8.9262677884E10</v>
      </c>
      <c r="D64" s="1" t="s">
        <v>48</v>
      </c>
      <c r="E64" s="1">
        <v>5.2</v>
      </c>
    </row>
    <row r="65">
      <c r="C65" s="1">
        <v>8.9031968705E10</v>
      </c>
      <c r="D65" s="1" t="s">
        <v>18</v>
      </c>
      <c r="E65" s="1">
        <v>8.6</v>
      </c>
    </row>
    <row r="66">
      <c r="C66" s="1">
        <v>4151.0</v>
      </c>
      <c r="D66" s="1" t="s">
        <v>23</v>
      </c>
      <c r="E66" s="1">
        <v>2.0</v>
      </c>
    </row>
    <row r="67">
      <c r="C67" s="1">
        <v>8.9055299065E10</v>
      </c>
      <c r="D67" s="1" t="s">
        <v>18</v>
      </c>
      <c r="E67" s="1">
        <v>4.2</v>
      </c>
    </row>
    <row r="68">
      <c r="C68" s="1">
        <v>8.9067051001E10</v>
      </c>
      <c r="D68" s="1" t="s">
        <v>46</v>
      </c>
      <c r="E68" s="13">
        <f>SUM(E63:E67)</f>
        <v>31.2</v>
      </c>
    </row>
    <row r="69">
      <c r="C69" s="1">
        <v>8.9262812009E10</v>
      </c>
      <c r="D69" s="1" t="s">
        <v>52</v>
      </c>
      <c r="E69" s="1">
        <v>0.2</v>
      </c>
    </row>
    <row r="70">
      <c r="C70" s="1">
        <v>8.9776872535E10</v>
      </c>
      <c r="D70" s="1" t="s">
        <v>72</v>
      </c>
      <c r="E70" s="1">
        <v>1.2</v>
      </c>
    </row>
    <row r="71">
      <c r="C71" s="1">
        <v>8.9859541271E10</v>
      </c>
      <c r="D71" s="1" t="s">
        <v>21</v>
      </c>
      <c r="E71" s="1">
        <v>0.1</v>
      </c>
    </row>
    <row r="72">
      <c r="C72" s="1">
        <v>8.9169002891E10</v>
      </c>
      <c r="D72" s="1" t="s">
        <v>33</v>
      </c>
      <c r="E72" s="1">
        <v>3.4</v>
      </c>
    </row>
    <row r="73">
      <c r="C73" s="1">
        <v>8.9778321917E10</v>
      </c>
      <c r="D73" s="1" t="s">
        <v>74</v>
      </c>
      <c r="E73" s="1">
        <v>20.6</v>
      </c>
    </row>
    <row r="74">
      <c r="C74" s="1">
        <v>8.9099954707E10</v>
      </c>
      <c r="D74" s="1" t="s">
        <v>44</v>
      </c>
      <c r="E74" s="1">
        <v>0.6</v>
      </c>
    </row>
    <row r="75">
      <c r="C75" s="1">
        <v>8.9253581321E10</v>
      </c>
      <c r="D75" s="1" t="s">
        <v>75</v>
      </c>
      <c r="E75" s="1">
        <v>12.8</v>
      </c>
    </row>
    <row r="76">
      <c r="C76" s="1">
        <v>8.9261869584E10</v>
      </c>
      <c r="D76" s="1" t="s">
        <v>59</v>
      </c>
      <c r="E76" s="1">
        <v>2.4</v>
      </c>
    </row>
    <row r="77">
      <c r="C77" s="1">
        <v>8.9650963983E10</v>
      </c>
      <c r="D77" s="1" t="s">
        <v>76</v>
      </c>
      <c r="E77" s="1">
        <v>16.0</v>
      </c>
    </row>
    <row r="78">
      <c r="C78" s="1">
        <v>8.977484479E10</v>
      </c>
      <c r="D78" s="1" t="s">
        <v>21</v>
      </c>
      <c r="E78" s="1">
        <v>29.3</v>
      </c>
    </row>
    <row r="79">
      <c r="C79" s="1">
        <v>8.9160809439E10</v>
      </c>
      <c r="D79" s="1" t="s">
        <v>18</v>
      </c>
      <c r="E79" s="1">
        <v>16.0</v>
      </c>
    </row>
    <row r="80">
      <c r="C80" s="1">
        <v>8.9166373742E10</v>
      </c>
      <c r="D80" s="1" t="s">
        <v>77</v>
      </c>
      <c r="E80" s="1">
        <v>5.8</v>
      </c>
    </row>
    <row r="81">
      <c r="C81" s="1">
        <v>8.9160893899E10</v>
      </c>
      <c r="D81" s="1" t="s">
        <v>10</v>
      </c>
      <c r="E81" s="1">
        <v>1.8</v>
      </c>
    </row>
    <row r="82">
      <c r="C82" s="1">
        <v>8.9688586E10</v>
      </c>
      <c r="D82" s="1" t="s">
        <v>46</v>
      </c>
      <c r="E82" s="1">
        <v>17.4</v>
      </c>
    </row>
    <row r="83">
      <c r="C83" s="1">
        <v>8.9161161446E10</v>
      </c>
      <c r="D83" s="1" t="s">
        <v>48</v>
      </c>
      <c r="E83" s="1">
        <v>3.4</v>
      </c>
    </row>
    <row r="84">
      <c r="C84" s="1">
        <v>8.9151121006E10</v>
      </c>
      <c r="D84" s="1" t="s">
        <v>30</v>
      </c>
      <c r="E84" s="1">
        <v>0.4</v>
      </c>
    </row>
    <row r="85">
      <c r="C85" s="1">
        <v>8.9153239914E10</v>
      </c>
      <c r="D85" s="1" t="s">
        <v>10</v>
      </c>
      <c r="E85" s="1">
        <v>3.2</v>
      </c>
    </row>
    <row r="86">
      <c r="C86" s="1">
        <v>8.9267538999E10</v>
      </c>
      <c r="D86" s="1" t="s">
        <v>64</v>
      </c>
      <c r="E86" s="1">
        <v>0.4</v>
      </c>
    </row>
    <row r="87">
      <c r="C87" s="1">
        <v>8.9032965419E10</v>
      </c>
      <c r="D87" s="1" t="s">
        <v>62</v>
      </c>
      <c r="E87" s="1">
        <v>12.0</v>
      </c>
    </row>
    <row r="88">
      <c r="C88" s="1">
        <v>8.9067241123E10</v>
      </c>
      <c r="D88" s="1" t="s">
        <v>78</v>
      </c>
      <c r="E88" s="1">
        <v>2.0</v>
      </c>
    </row>
    <row r="89">
      <c r="C89" s="1">
        <v>8.9689386044E10</v>
      </c>
      <c r="D89" s="1" t="s">
        <v>30</v>
      </c>
      <c r="E89" s="1">
        <v>1.0</v>
      </c>
    </row>
    <row r="90">
      <c r="C90" s="1">
        <v>8.9035258777E10</v>
      </c>
      <c r="D90" s="1" t="s">
        <v>79</v>
      </c>
      <c r="E90" s="1">
        <v>3.2</v>
      </c>
    </row>
    <row r="91">
      <c r="C91" s="1">
        <v>8.9160601309E10</v>
      </c>
      <c r="D91" s="1" t="s">
        <v>80</v>
      </c>
      <c r="E91" s="1">
        <v>2.8</v>
      </c>
    </row>
    <row r="92">
      <c r="C92" s="1">
        <v>8.9161407816E10</v>
      </c>
      <c r="D92" s="1" t="s">
        <v>23</v>
      </c>
      <c r="E92" s="1">
        <v>7.2</v>
      </c>
    </row>
    <row r="93">
      <c r="C93" s="1">
        <v>8.9651393536E10</v>
      </c>
      <c r="D93" s="1" t="s">
        <v>81</v>
      </c>
      <c r="E93" s="1">
        <v>66.0</v>
      </c>
    </row>
    <row r="94">
      <c r="C94" s="1">
        <v>8.9854120768E10</v>
      </c>
      <c r="D94" s="1" t="s">
        <v>10</v>
      </c>
      <c r="E94" s="1">
        <v>2.8</v>
      </c>
    </row>
    <row r="95">
      <c r="C95" s="1">
        <v>8.9169928838E10</v>
      </c>
      <c r="D95" s="1" t="s">
        <v>7</v>
      </c>
      <c r="E95" s="1">
        <v>8.2</v>
      </c>
    </row>
    <row r="96">
      <c r="C96" s="1">
        <v>8.9167989925E10</v>
      </c>
      <c r="D96" s="1" t="s">
        <v>82</v>
      </c>
      <c r="E96" s="1">
        <v>23.4</v>
      </c>
    </row>
    <row r="97">
      <c r="D97" s="1" t="s">
        <v>83</v>
      </c>
    </row>
    <row r="98">
      <c r="A98" s="2">
        <v>43885.0</v>
      </c>
      <c r="C98" s="1">
        <v>8.9104733275E10</v>
      </c>
      <c r="D98" s="1" t="s">
        <v>84</v>
      </c>
      <c r="E98" s="1">
        <v>35.8</v>
      </c>
    </row>
    <row r="99">
      <c r="C99" s="1">
        <v>8.9257013881E10</v>
      </c>
      <c r="D99" s="1" t="s">
        <v>23</v>
      </c>
      <c r="E99" s="1">
        <v>3.4</v>
      </c>
    </row>
    <row r="100">
      <c r="C100" s="1">
        <v>8.9262782415E10</v>
      </c>
      <c r="D100" s="1" t="s">
        <v>78</v>
      </c>
      <c r="E100" s="1">
        <v>2.4</v>
      </c>
    </row>
    <row r="101">
      <c r="C101" s="1">
        <v>8.9684621558E10</v>
      </c>
      <c r="D101" s="1" t="s">
        <v>26</v>
      </c>
      <c r="E101" s="1">
        <v>12.2</v>
      </c>
    </row>
    <row r="102">
      <c r="C102" s="1">
        <v>8.9264082654E10</v>
      </c>
      <c r="D102" s="1" t="s">
        <v>78</v>
      </c>
      <c r="E102" s="1">
        <v>5.8</v>
      </c>
    </row>
    <row r="103">
      <c r="C103" s="1">
        <v>8.9652116497E10</v>
      </c>
      <c r="D103" s="1" t="s">
        <v>17</v>
      </c>
      <c r="E103" s="1">
        <v>6.0</v>
      </c>
    </row>
    <row r="104">
      <c r="D104" s="1" t="s">
        <v>85</v>
      </c>
      <c r="E104" s="1">
        <v>3.8</v>
      </c>
    </row>
    <row r="105">
      <c r="C105" s="1">
        <v>8.9166112554E10</v>
      </c>
      <c r="D105" s="1" t="s">
        <v>18</v>
      </c>
      <c r="E105" s="1">
        <v>10.8</v>
      </c>
    </row>
    <row r="106">
      <c r="C106" s="1">
        <v>8.9151150145E10</v>
      </c>
      <c r="D106" s="1" t="s">
        <v>26</v>
      </c>
      <c r="E106" s="1">
        <v>7.0</v>
      </c>
    </row>
    <row r="107">
      <c r="C107" s="1">
        <v>8.9637565977E10</v>
      </c>
      <c r="D107" s="1" t="s">
        <v>86</v>
      </c>
      <c r="E107" s="1">
        <v>15.4</v>
      </c>
    </row>
    <row r="108">
      <c r="C108" s="1">
        <v>8.9165475005E10</v>
      </c>
      <c r="D108" s="1" t="s">
        <v>87</v>
      </c>
      <c r="E108" s="1">
        <v>3.2</v>
      </c>
    </row>
    <row r="109">
      <c r="C109" s="1">
        <v>8.9257070901E10</v>
      </c>
      <c r="D109" s="1" t="s">
        <v>23</v>
      </c>
      <c r="E109" s="1">
        <v>2.1</v>
      </c>
    </row>
    <row r="110">
      <c r="C110" s="1">
        <v>8.9060480767E10</v>
      </c>
      <c r="D110" s="1" t="s">
        <v>88</v>
      </c>
      <c r="E110" s="1">
        <v>12.8</v>
      </c>
    </row>
    <row r="111">
      <c r="C111" s="1">
        <v>8.9162288176E10</v>
      </c>
      <c r="D111" s="1" t="s">
        <v>46</v>
      </c>
      <c r="E111" s="1">
        <v>34.4</v>
      </c>
    </row>
    <row r="112">
      <c r="C112" s="1">
        <v>8.9154550635E10</v>
      </c>
      <c r="D112" s="1" t="s">
        <v>18</v>
      </c>
      <c r="E112" s="1">
        <v>1.2</v>
      </c>
    </row>
    <row r="113">
      <c r="C113" s="1">
        <v>8.9057366378E10</v>
      </c>
      <c r="D113" s="1" t="s">
        <v>89</v>
      </c>
      <c r="E113" s="1">
        <v>2.2</v>
      </c>
    </row>
    <row r="114">
      <c r="C114" s="1">
        <v>8.9167962079E10</v>
      </c>
      <c r="D114" s="1" t="s">
        <v>22</v>
      </c>
      <c r="E114" s="1">
        <v>2.0</v>
      </c>
    </row>
    <row r="115">
      <c r="C115" s="1">
        <v>8.925616777E10</v>
      </c>
      <c r="D115" s="1" t="s">
        <v>58</v>
      </c>
      <c r="E115" s="1">
        <v>19.8</v>
      </c>
    </row>
    <row r="116">
      <c r="C116" s="1">
        <v>8.9153239914E10</v>
      </c>
      <c r="D116" s="1" t="s">
        <v>10</v>
      </c>
      <c r="E116" s="1">
        <v>7.0</v>
      </c>
    </row>
    <row r="117">
      <c r="C117" s="1">
        <v>8.9264509226E10</v>
      </c>
      <c r="D117" s="1" t="s">
        <v>90</v>
      </c>
      <c r="E117" s="1">
        <v>24.0</v>
      </c>
    </row>
    <row r="118">
      <c r="C118" s="1">
        <v>8.9162730439E10</v>
      </c>
      <c r="D118" s="1" t="s">
        <v>52</v>
      </c>
      <c r="E118" s="1">
        <v>37.4</v>
      </c>
    </row>
    <row r="119">
      <c r="C119" s="1">
        <v>8.9104297106E10</v>
      </c>
      <c r="D119" s="1" t="s">
        <v>48</v>
      </c>
      <c r="E119" s="1">
        <v>1.6</v>
      </c>
    </row>
    <row r="120">
      <c r="C120" s="1">
        <v>8.9067921373E10</v>
      </c>
      <c r="D120" s="1" t="s">
        <v>91</v>
      </c>
      <c r="E120" s="1">
        <v>13.0</v>
      </c>
    </row>
    <row r="121">
      <c r="C121" s="1">
        <v>8.9858004799E10</v>
      </c>
      <c r="D121" s="1" t="s">
        <v>52</v>
      </c>
      <c r="E121" s="1">
        <v>2.2</v>
      </c>
    </row>
    <row r="122">
      <c r="C122" s="1">
        <v>8.9853412936E10</v>
      </c>
      <c r="D122" s="1" t="s">
        <v>92</v>
      </c>
      <c r="E122" s="1">
        <v>7.2</v>
      </c>
    </row>
    <row r="123">
      <c r="C123" s="1">
        <v>8.9262888448E10</v>
      </c>
      <c r="D123" s="1" t="s">
        <v>10</v>
      </c>
      <c r="E123" s="1">
        <v>0.6</v>
      </c>
    </row>
    <row r="124">
      <c r="C124" s="1">
        <v>8.9031564463E10</v>
      </c>
      <c r="D124" s="1" t="s">
        <v>93</v>
      </c>
      <c r="E124" s="1">
        <v>10.8</v>
      </c>
    </row>
    <row r="125">
      <c r="C125" s="1">
        <v>8.9163785401E10</v>
      </c>
      <c r="D125" s="1" t="s">
        <v>33</v>
      </c>
      <c r="E125" s="1">
        <v>2.4</v>
      </c>
    </row>
    <row r="126">
      <c r="C126" s="1">
        <v>8.9091628101E10</v>
      </c>
      <c r="D126" s="1" t="s">
        <v>23</v>
      </c>
      <c r="E126" s="1">
        <v>1.4</v>
      </c>
    </row>
    <row r="127">
      <c r="C127" s="1">
        <v>8.9168137256E10</v>
      </c>
      <c r="D127" s="1" t="s">
        <v>94</v>
      </c>
      <c r="E127" s="1">
        <v>2.0</v>
      </c>
    </row>
    <row r="128">
      <c r="C128" s="1">
        <v>8.9167950754E10</v>
      </c>
      <c r="D128" s="1" t="s">
        <v>64</v>
      </c>
      <c r="E128" s="1">
        <v>0.6</v>
      </c>
    </row>
    <row r="129">
      <c r="C129" s="1">
        <v>8.9032715708E10</v>
      </c>
      <c r="D129" s="1" t="s">
        <v>75</v>
      </c>
      <c r="E129" s="1">
        <v>11.2</v>
      </c>
    </row>
    <row r="130">
      <c r="C130" s="1">
        <v>8.9168580658E10</v>
      </c>
      <c r="D130" s="1" t="s">
        <v>23</v>
      </c>
      <c r="E130" s="13">
        <v>43867.0</v>
      </c>
    </row>
    <row r="131">
      <c r="C131" s="1">
        <v>8.9265312438E10</v>
      </c>
      <c r="D131" s="1" t="s">
        <v>71</v>
      </c>
      <c r="E131" s="1">
        <v>5.6</v>
      </c>
    </row>
    <row r="132">
      <c r="C132" s="1">
        <v>8.9263595768E10</v>
      </c>
      <c r="D132" s="1" t="s">
        <v>43</v>
      </c>
      <c r="E132" s="1">
        <v>7.0</v>
      </c>
    </row>
    <row r="133">
      <c r="C133" s="1">
        <v>8.9800752698E10</v>
      </c>
      <c r="D133" s="1" t="s">
        <v>49</v>
      </c>
      <c r="E133" s="1">
        <v>19.4</v>
      </c>
    </row>
    <row r="134">
      <c r="C134" s="1">
        <v>8.9060418837E10</v>
      </c>
      <c r="D134" s="1" t="s">
        <v>95</v>
      </c>
      <c r="E134" s="1">
        <v>7.4</v>
      </c>
    </row>
    <row r="135">
      <c r="C135" s="1">
        <v>8.9165145949E10</v>
      </c>
      <c r="D135" s="1" t="s">
        <v>47</v>
      </c>
      <c r="E135" s="1">
        <v>2.6</v>
      </c>
    </row>
    <row r="136">
      <c r="C136" s="1">
        <v>8.9037373188E10</v>
      </c>
      <c r="D136" s="1" t="s">
        <v>9</v>
      </c>
      <c r="E136" s="1">
        <v>5.2</v>
      </c>
    </row>
    <row r="137">
      <c r="C137" s="1">
        <v>8.9253785145E10</v>
      </c>
      <c r="D137" s="1" t="s">
        <v>67</v>
      </c>
      <c r="E137" s="1">
        <v>27.6</v>
      </c>
    </row>
    <row r="138">
      <c r="D138" s="1" t="s">
        <v>96</v>
      </c>
      <c r="E138" s="1">
        <v>3.4</v>
      </c>
    </row>
    <row r="139">
      <c r="C139" s="1">
        <v>8.967059297E10</v>
      </c>
      <c r="D139" s="1" t="s">
        <v>86</v>
      </c>
      <c r="E139" s="1">
        <v>15.4</v>
      </c>
    </row>
    <row r="140">
      <c r="C140" s="1">
        <v>8.9262467529E10</v>
      </c>
      <c r="D140" s="1" t="s">
        <v>78</v>
      </c>
      <c r="E140" s="1">
        <v>2.8</v>
      </c>
    </row>
    <row r="141">
      <c r="D141" s="1" t="s">
        <v>97</v>
      </c>
    </row>
    <row r="142">
      <c r="A142" s="2">
        <v>43891.0</v>
      </c>
      <c r="C142" s="1">
        <v>8.9150856269E10</v>
      </c>
      <c r="D142" s="1" t="s">
        <v>98</v>
      </c>
      <c r="E142" s="1">
        <v>18.0</v>
      </c>
    </row>
    <row r="143">
      <c r="C143" s="1">
        <v>8.9067569253E10</v>
      </c>
      <c r="D143" s="1" t="s">
        <v>6</v>
      </c>
      <c r="E143" s="1">
        <v>36.8</v>
      </c>
    </row>
    <row r="144">
      <c r="C144" s="1">
        <v>8.9037707027E10</v>
      </c>
      <c r="D144" s="1" t="s">
        <v>99</v>
      </c>
      <c r="E144" s="1">
        <v>15.0</v>
      </c>
    </row>
    <row r="145">
      <c r="C145" s="1">
        <v>8.9057738871E10</v>
      </c>
      <c r="D145" s="1" t="s">
        <v>52</v>
      </c>
      <c r="E145" s="1">
        <v>10.2</v>
      </c>
    </row>
    <row r="146">
      <c r="C146" s="1">
        <v>8.9067504037E10</v>
      </c>
      <c r="D146" s="1" t="s">
        <v>100</v>
      </c>
      <c r="E146" s="1">
        <v>9.8</v>
      </c>
    </row>
    <row r="147">
      <c r="C147" s="1">
        <v>8.9641426197E10</v>
      </c>
      <c r="D147" s="1" t="s">
        <v>78</v>
      </c>
      <c r="E147" s="1">
        <v>9.4</v>
      </c>
    </row>
    <row r="148">
      <c r="C148" s="1">
        <v>8.985225646E10</v>
      </c>
      <c r="D148" s="1" t="s">
        <v>84</v>
      </c>
      <c r="E148" s="1">
        <v>2.2</v>
      </c>
    </row>
    <row r="149">
      <c r="C149" s="1">
        <v>8.9295008991E10</v>
      </c>
      <c r="D149" s="1" t="s">
        <v>42</v>
      </c>
      <c r="E149" s="1">
        <v>27.4</v>
      </c>
    </row>
    <row r="150">
      <c r="C150" s="1">
        <v>8.9250100492E10</v>
      </c>
      <c r="D150" s="1" t="s">
        <v>52</v>
      </c>
      <c r="E150" s="1">
        <v>5.2</v>
      </c>
    </row>
    <row r="151">
      <c r="C151" s="1">
        <v>8.9161764489E10</v>
      </c>
      <c r="D151" s="1" t="s">
        <v>60</v>
      </c>
      <c r="E151" s="1">
        <v>4.2</v>
      </c>
    </row>
    <row r="152">
      <c r="E152" s="1">
        <v>4.6</v>
      </c>
    </row>
    <row r="153">
      <c r="E153" s="1">
        <v>9.8</v>
      </c>
    </row>
    <row r="154">
      <c r="D154" s="1" t="s">
        <v>48</v>
      </c>
      <c r="E154" s="1">
        <v>3.0</v>
      </c>
    </row>
    <row r="155">
      <c r="C155" s="1">
        <v>8.952681301E9</v>
      </c>
      <c r="D155" s="1" t="s">
        <v>30</v>
      </c>
      <c r="E155" s="1">
        <v>20.2</v>
      </c>
    </row>
    <row r="156">
      <c r="C156" s="1">
        <v>8.9168283178E10</v>
      </c>
      <c r="D156" s="1" t="s">
        <v>23</v>
      </c>
      <c r="E156" s="1">
        <v>3.0</v>
      </c>
    </row>
    <row r="157">
      <c r="C157" s="1">
        <v>8.951336383E10</v>
      </c>
      <c r="D157" s="1" t="s">
        <v>10</v>
      </c>
      <c r="E157" s="1">
        <v>5.8</v>
      </c>
    </row>
    <row r="158">
      <c r="C158" s="1">
        <v>8.9150406755E10</v>
      </c>
      <c r="D158" s="1" t="s">
        <v>101</v>
      </c>
      <c r="E158" s="1">
        <v>9.0</v>
      </c>
    </row>
    <row r="159">
      <c r="C159" s="1">
        <v>8.9104169727E10</v>
      </c>
      <c r="D159" s="1" t="s">
        <v>52</v>
      </c>
      <c r="E159" s="1">
        <v>8.8</v>
      </c>
    </row>
    <row r="160">
      <c r="D160" s="1" t="s">
        <v>9</v>
      </c>
      <c r="E160" s="1">
        <v>3.6</v>
      </c>
    </row>
    <row r="161">
      <c r="C161" s="1">
        <v>8.9037373188E10</v>
      </c>
    </row>
    <row r="162">
      <c r="C162" s="1">
        <v>8.9670791839E10</v>
      </c>
      <c r="D162" s="1" t="s">
        <v>102</v>
      </c>
      <c r="E162" s="1">
        <v>29.2</v>
      </c>
    </row>
    <row r="163">
      <c r="C163" s="1">
        <v>8.9266178854E10</v>
      </c>
      <c r="D163" s="1" t="s">
        <v>33</v>
      </c>
      <c r="E163" s="1">
        <v>4.2</v>
      </c>
    </row>
    <row r="164">
      <c r="C164" s="1">
        <v>8.9150136692E10</v>
      </c>
      <c r="D164" s="1" t="s">
        <v>100</v>
      </c>
      <c r="E164" s="1">
        <v>1.0</v>
      </c>
    </row>
    <row r="165">
      <c r="C165" s="1">
        <v>8.9265782551E10</v>
      </c>
      <c r="D165" s="1" t="s">
        <v>23</v>
      </c>
      <c r="E165" s="1">
        <v>11.1</v>
      </c>
    </row>
    <row r="166">
      <c r="A166" s="2">
        <v>43892.0</v>
      </c>
      <c r="E166" s="1">
        <v>6.6</v>
      </c>
    </row>
    <row r="167">
      <c r="E167" s="1">
        <v>3.2</v>
      </c>
    </row>
    <row r="168">
      <c r="C168" s="1" t="s">
        <v>103</v>
      </c>
      <c r="D168" s="1">
        <v>8.9037156795E10</v>
      </c>
      <c r="E168" s="1">
        <v>1.2</v>
      </c>
    </row>
    <row r="169">
      <c r="C169" s="1" t="s">
        <v>23</v>
      </c>
      <c r="D169" s="1">
        <v>4151.0</v>
      </c>
      <c r="E169" s="1">
        <v>1.0</v>
      </c>
    </row>
    <row r="170">
      <c r="C170" s="1">
        <v>8.9773839984E10</v>
      </c>
      <c r="D170" s="1" t="s">
        <v>104</v>
      </c>
      <c r="E170" s="1">
        <v>11.6</v>
      </c>
    </row>
    <row r="171">
      <c r="C171" s="1">
        <v>8.9852870087E10</v>
      </c>
      <c r="D171" s="1" t="s">
        <v>105</v>
      </c>
      <c r="E171" s="1">
        <v>13.6</v>
      </c>
    </row>
    <row r="172">
      <c r="C172" s="1">
        <v>8.9032007746E10</v>
      </c>
      <c r="D172" s="1" t="s">
        <v>30</v>
      </c>
      <c r="E172" s="1">
        <v>2.2</v>
      </c>
    </row>
    <row r="175">
      <c r="C175" s="1">
        <v>8.9161291993E10</v>
      </c>
      <c r="D175" s="1" t="s">
        <v>23</v>
      </c>
      <c r="E175" s="1">
        <v>4.8</v>
      </c>
    </row>
    <row r="176">
      <c r="C176" s="1">
        <v>8.9165956933E10</v>
      </c>
      <c r="D176" s="1" t="s">
        <v>106</v>
      </c>
      <c r="E176" s="1">
        <v>3.6</v>
      </c>
    </row>
    <row r="177">
      <c r="C177" s="1">
        <v>8.9168056845E10</v>
      </c>
      <c r="D177" s="1" t="s">
        <v>44</v>
      </c>
      <c r="E177" s="1">
        <v>4.6</v>
      </c>
    </row>
    <row r="178">
      <c r="E178" s="1">
        <v>9.8</v>
      </c>
    </row>
    <row r="179">
      <c r="C179" s="1">
        <v>8.915386181E10</v>
      </c>
      <c r="D179" s="1" t="s">
        <v>52</v>
      </c>
      <c r="E179" s="1">
        <v>2.8</v>
      </c>
    </row>
    <row r="180">
      <c r="E180" s="1">
        <v>2.2</v>
      </c>
    </row>
    <row r="181">
      <c r="E181" s="1">
        <v>1.8</v>
      </c>
    </row>
    <row r="183">
      <c r="A183" s="2">
        <v>43905.0</v>
      </c>
      <c r="C183" s="1">
        <v>8.9268468054E10</v>
      </c>
      <c r="D183" s="1" t="s">
        <v>9</v>
      </c>
      <c r="E183" s="1">
        <v>2.8</v>
      </c>
    </row>
    <row r="184">
      <c r="C184" s="1">
        <v>8.985776126E10</v>
      </c>
      <c r="D184" s="1" t="s">
        <v>33</v>
      </c>
      <c r="E184" s="1">
        <v>3.4</v>
      </c>
    </row>
    <row r="185">
      <c r="C185" s="1">
        <v>8.901500256E10</v>
      </c>
      <c r="D185" s="1" t="s">
        <v>107</v>
      </c>
      <c r="E185" s="1">
        <v>14.2</v>
      </c>
    </row>
    <row r="186">
      <c r="C186" s="1">
        <v>8.9257070901E10</v>
      </c>
      <c r="D186" s="1" t="s">
        <v>23</v>
      </c>
      <c r="E186" s="1">
        <v>2.0</v>
      </c>
    </row>
    <row r="187">
      <c r="C187" s="1">
        <v>8.9099592137E10</v>
      </c>
      <c r="D187" s="1" t="s">
        <v>37</v>
      </c>
      <c r="E187" s="1">
        <v>3.6</v>
      </c>
    </row>
    <row r="188">
      <c r="C188" s="1">
        <v>192.0</v>
      </c>
      <c r="D188" s="1" t="s">
        <v>23</v>
      </c>
      <c r="E188" s="1">
        <v>18.0</v>
      </c>
    </row>
    <row r="189">
      <c r="C189" s="1">
        <v>8.9057396378E10</v>
      </c>
      <c r="D189" s="1" t="s">
        <v>89</v>
      </c>
      <c r="E189" s="1">
        <v>4.2</v>
      </c>
    </row>
    <row r="190">
      <c r="C190" s="1">
        <v>8.9154550635E10</v>
      </c>
      <c r="D190" s="1" t="s">
        <v>18</v>
      </c>
      <c r="E190" s="1">
        <v>1.2</v>
      </c>
    </row>
    <row r="191">
      <c r="C191" s="1">
        <v>8.9168558294E10</v>
      </c>
      <c r="D191" s="1" t="s">
        <v>44</v>
      </c>
      <c r="E191" s="1">
        <v>5.2</v>
      </c>
    </row>
    <row r="192">
      <c r="C192" s="1">
        <v>8.9104330838E10</v>
      </c>
      <c r="D192" s="1" t="s">
        <v>108</v>
      </c>
      <c r="E192" s="1">
        <v>8.6</v>
      </c>
    </row>
    <row r="193">
      <c r="C193" s="1">
        <v>8.9037227471E10</v>
      </c>
      <c r="D193" s="1" t="s">
        <v>67</v>
      </c>
      <c r="E193" s="1">
        <v>7.6</v>
      </c>
    </row>
    <row r="194">
      <c r="D194" s="1" t="s">
        <v>85</v>
      </c>
      <c r="E194" s="1">
        <v>18.4</v>
      </c>
    </row>
    <row r="195">
      <c r="C195" s="1">
        <v>8.9031564463E10</v>
      </c>
      <c r="D195" s="1" t="s">
        <v>93</v>
      </c>
      <c r="E195" s="1">
        <v>8.6</v>
      </c>
    </row>
    <row r="196">
      <c r="C196" s="1">
        <v>8.9267898721E10</v>
      </c>
      <c r="D196" s="1" t="s">
        <v>109</v>
      </c>
      <c r="E196" s="1">
        <v>7.4</v>
      </c>
    </row>
    <row r="197">
      <c r="C197" s="1">
        <v>8.9637701067E10</v>
      </c>
      <c r="D197" s="1" t="s">
        <v>44</v>
      </c>
      <c r="E197" s="1">
        <v>0.6</v>
      </c>
    </row>
    <row r="198">
      <c r="C198" s="1">
        <v>8.9629570222E10</v>
      </c>
      <c r="D198" s="1" t="s">
        <v>73</v>
      </c>
      <c r="E198" s="1">
        <v>8.6</v>
      </c>
    </row>
    <row r="199">
      <c r="C199" s="1">
        <v>3899.0</v>
      </c>
      <c r="D199" s="1" t="s">
        <v>110</v>
      </c>
      <c r="E199" s="1">
        <v>7.0</v>
      </c>
    </row>
    <row r="200">
      <c r="C200" s="1">
        <v>8.9164161414E10</v>
      </c>
      <c r="D200" s="1" t="s">
        <v>64</v>
      </c>
      <c r="E200" s="1">
        <v>32.0</v>
      </c>
    </row>
    <row r="201">
      <c r="C201" s="1">
        <v>8.9055299065E10</v>
      </c>
      <c r="D201" s="1" t="s">
        <v>18</v>
      </c>
      <c r="E201" s="1">
        <v>2.6</v>
      </c>
    </row>
    <row r="202">
      <c r="C202" s="1">
        <v>8.9161244201E10</v>
      </c>
      <c r="D202" s="1" t="s">
        <v>9</v>
      </c>
      <c r="E202" s="1">
        <v>4.0</v>
      </c>
    </row>
    <row r="203">
      <c r="C203" s="1">
        <v>8.9267597571E10</v>
      </c>
      <c r="D203" s="1" t="s">
        <v>80</v>
      </c>
      <c r="E203" s="1">
        <v>8.2</v>
      </c>
    </row>
    <row r="204">
      <c r="C204" s="1">
        <v>5051.0</v>
      </c>
      <c r="D204" s="1" t="s">
        <v>48</v>
      </c>
      <c r="E204" s="1">
        <v>7.0</v>
      </c>
    </row>
    <row r="205">
      <c r="C205" s="1">
        <v>8.9266157544E10</v>
      </c>
      <c r="D205" s="1" t="s">
        <v>30</v>
      </c>
      <c r="E205" s="1">
        <v>24.2</v>
      </c>
    </row>
    <row r="206">
      <c r="C206" s="1">
        <v>4151.0</v>
      </c>
      <c r="D206" s="1" t="s">
        <v>23</v>
      </c>
      <c r="E206" s="1">
        <v>2.2</v>
      </c>
    </row>
    <row r="207">
      <c r="C207" s="1">
        <v>8.9036879118E10</v>
      </c>
      <c r="D207" s="1" t="s">
        <v>21</v>
      </c>
      <c r="E207" s="1">
        <v>8.2</v>
      </c>
    </row>
    <row r="208">
      <c r="C208" s="1">
        <v>8.9175683132E10</v>
      </c>
      <c r="D208" s="1" t="s">
        <v>43</v>
      </c>
      <c r="E208" s="1">
        <v>2.2</v>
      </c>
    </row>
    <row r="209">
      <c r="C209" s="1">
        <v>8.9037406447E10</v>
      </c>
      <c r="D209" s="1" t="s">
        <v>111</v>
      </c>
      <c r="E209" s="1">
        <v>6.8</v>
      </c>
    </row>
    <row r="210">
      <c r="C210" s="1">
        <v>8.9154848974E10</v>
      </c>
      <c r="D210" s="1" t="s">
        <v>52</v>
      </c>
      <c r="E210" s="1">
        <v>24.4</v>
      </c>
    </row>
    <row r="211">
      <c r="C211" s="1">
        <v>8.92643608E10</v>
      </c>
      <c r="D211" s="1" t="s">
        <v>23</v>
      </c>
      <c r="E211" s="1">
        <v>16.0</v>
      </c>
    </row>
    <row r="212">
      <c r="C212" s="1">
        <v>8.9641426197E10</v>
      </c>
      <c r="D212" s="1" t="s">
        <v>78</v>
      </c>
      <c r="E212" s="1">
        <v>5.6</v>
      </c>
      <c r="F212" s="1" t="s">
        <v>112</v>
      </c>
    </row>
    <row r="213">
      <c r="C213" s="1">
        <v>8.9055666029E10</v>
      </c>
      <c r="D213" s="1" t="s">
        <v>30</v>
      </c>
      <c r="E213" s="1">
        <v>8.4</v>
      </c>
    </row>
    <row r="214">
      <c r="C214" s="1">
        <v>8.9162730439E10</v>
      </c>
      <c r="D214" s="1" t="s">
        <v>52</v>
      </c>
      <c r="E214" s="1">
        <v>10.6</v>
      </c>
    </row>
    <row r="215">
      <c r="C215" s="1">
        <v>8.9672966353E10</v>
      </c>
      <c r="D215" s="1" t="s">
        <v>113</v>
      </c>
      <c r="E215" s="1">
        <v>2.6</v>
      </c>
    </row>
    <row r="216">
      <c r="C216" s="1">
        <v>8.9263286446E10</v>
      </c>
      <c r="D216" s="1" t="s">
        <v>78</v>
      </c>
      <c r="E216" s="1">
        <v>1.0</v>
      </c>
    </row>
    <row r="217">
      <c r="C217" s="1">
        <v>8.9152190493E10</v>
      </c>
      <c r="D217" s="1" t="s">
        <v>48</v>
      </c>
      <c r="E217" s="1">
        <v>14.2</v>
      </c>
    </row>
    <row r="218">
      <c r="C218" s="1">
        <v>8.9153396129E10</v>
      </c>
      <c r="D218" s="1" t="s">
        <v>26</v>
      </c>
      <c r="E218" s="1">
        <v>3.2</v>
      </c>
    </row>
    <row r="219">
      <c r="C219" s="1">
        <v>8.9262799019E10</v>
      </c>
      <c r="D219" s="1" t="s">
        <v>80</v>
      </c>
      <c r="E219" s="1">
        <v>10.2</v>
      </c>
    </row>
    <row r="220">
      <c r="C220" s="1">
        <v>8.9774887696E10</v>
      </c>
      <c r="D220" s="1" t="s">
        <v>9</v>
      </c>
      <c r="E220" s="1">
        <v>10.8</v>
      </c>
      <c r="F220" s="1" t="s">
        <v>114</v>
      </c>
    </row>
    <row r="221">
      <c r="C221" s="1">
        <v>8.9153239914E10</v>
      </c>
      <c r="D221" s="1" t="s">
        <v>110</v>
      </c>
      <c r="E221" s="1">
        <v>2.2</v>
      </c>
    </row>
    <row r="222">
      <c r="C222" s="1">
        <v>8.9175047045E10</v>
      </c>
      <c r="D222" s="1" t="s">
        <v>115</v>
      </c>
      <c r="E222" s="1">
        <v>25.6</v>
      </c>
    </row>
    <row r="223">
      <c r="C223" s="1">
        <v>8.9688586E10</v>
      </c>
      <c r="D223" s="1" t="s">
        <v>46</v>
      </c>
      <c r="E223" s="1">
        <v>19.2</v>
      </c>
    </row>
    <row r="224">
      <c r="C224" s="1">
        <v>8.9850626446E10</v>
      </c>
      <c r="D224" s="1" t="s">
        <v>78</v>
      </c>
      <c r="E224" s="1">
        <v>2.0</v>
      </c>
    </row>
    <row r="225">
      <c r="C225" s="1">
        <v>8.9165809474E10</v>
      </c>
      <c r="D225" s="1" t="s">
        <v>23</v>
      </c>
      <c r="E225" s="1">
        <v>4.6</v>
      </c>
    </row>
    <row r="226">
      <c r="C226" s="1">
        <v>8.9163709579E10</v>
      </c>
      <c r="D226" s="1" t="s">
        <v>52</v>
      </c>
      <c r="E226" s="1">
        <v>12.0</v>
      </c>
    </row>
    <row r="227">
      <c r="C227" s="1">
        <v>8.9175591535E10</v>
      </c>
      <c r="D227" s="1" t="s">
        <v>116</v>
      </c>
      <c r="E227" s="1">
        <v>5.0</v>
      </c>
    </row>
    <row r="228">
      <c r="C228" s="1">
        <v>8.9779050678E10</v>
      </c>
      <c r="D228" s="1" t="s">
        <v>117</v>
      </c>
      <c r="E228" s="1">
        <v>1.6</v>
      </c>
    </row>
  </sheetData>
  <drawing r:id="rId1"/>
</worksheet>
</file>