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5" yWindow="120" windowWidth="11325" windowHeight="11640"/>
  </bookViews>
  <sheets>
    <sheet name="BKK" sheetId="1" r:id="rId1"/>
    <sheet name="DMK" sheetId="2" r:id="rId2"/>
    <sheet name="CNX" sheetId="4" r:id="rId3"/>
    <sheet name="HDY" sheetId="7" r:id="rId4"/>
    <sheet name="HKT" sheetId="6" r:id="rId5"/>
    <sheet name="CEI" sheetId="5" r:id="rId6"/>
    <sheet name="TOTAL" sheetId="8" r:id="rId7"/>
  </sheets>
  <definedNames>
    <definedName name="_xlnm.Print_Area" localSheetId="5">CEI!$L$2:$W$27</definedName>
    <definedName name="_xlnm.Print_Area" localSheetId="2">CNX!$L$158:$W$235</definedName>
    <definedName name="_xlnm.Print_Area" localSheetId="3">HDY!$L$158:$W$235</definedName>
    <definedName name="_xlnm.Print_Area" localSheetId="4">HKT!$B$2:$I$27</definedName>
    <definedName name="_xlnm.Print_Area" localSheetId="6">TOTAL!$L$210:$W$235</definedName>
  </definedNames>
  <calcPr calcId="125725"/>
</workbook>
</file>

<file path=xl/calcChain.xml><?xml version="1.0" encoding="utf-8"?>
<calcChain xmlns="http://schemas.openxmlformats.org/spreadsheetml/2006/main">
  <c r="I78" i="1"/>
  <c r="I77"/>
  <c r="I76"/>
  <c r="I75"/>
  <c r="I74"/>
  <c r="I78" i="2"/>
  <c r="I77"/>
  <c r="I76"/>
  <c r="I75"/>
  <c r="I74"/>
  <c r="I78" i="4"/>
  <c r="I77"/>
  <c r="I76"/>
  <c r="I75"/>
  <c r="I74"/>
  <c r="I78" i="7"/>
  <c r="I77"/>
  <c r="I76"/>
  <c r="I75"/>
  <c r="I74"/>
  <c r="I78" i="6"/>
  <c r="I77"/>
  <c r="I76"/>
  <c r="I75"/>
  <c r="I74"/>
  <c r="I78" i="5"/>
  <c r="I77"/>
  <c r="I76"/>
  <c r="I75"/>
  <c r="I74"/>
  <c r="I52" i="1"/>
  <c r="I51"/>
  <c r="I50"/>
  <c r="I49"/>
  <c r="I48"/>
  <c r="I52" i="2"/>
  <c r="I51"/>
  <c r="I50"/>
  <c r="I49"/>
  <c r="I48"/>
  <c r="I52" i="4"/>
  <c r="I51"/>
  <c r="I50"/>
  <c r="I49"/>
  <c r="I48"/>
  <c r="I52" i="7"/>
  <c r="I51"/>
  <c r="I50"/>
  <c r="I49"/>
  <c r="I48"/>
  <c r="I52" i="6"/>
  <c r="I51"/>
  <c r="I50"/>
  <c r="I49"/>
  <c r="I48"/>
  <c r="I52" i="5"/>
  <c r="I51"/>
  <c r="I50"/>
  <c r="I49"/>
  <c r="I48"/>
  <c r="I26" i="1"/>
  <c r="I25"/>
  <c r="I24"/>
  <c r="I23"/>
  <c r="I22"/>
  <c r="I26" i="2"/>
  <c r="I25"/>
  <c r="I24"/>
  <c r="I23"/>
  <c r="I22"/>
  <c r="I26" i="4"/>
  <c r="I25"/>
  <c r="I24"/>
  <c r="I23"/>
  <c r="I22"/>
  <c r="I26" i="7"/>
  <c r="I25"/>
  <c r="I24"/>
  <c r="I23"/>
  <c r="I22"/>
  <c r="I26" i="6"/>
  <c r="I25"/>
  <c r="I24"/>
  <c r="I23"/>
  <c r="I22"/>
  <c r="I26" i="5"/>
  <c r="I25"/>
  <c r="I24"/>
  <c r="I23"/>
  <c r="I22"/>
  <c r="T130" i="1"/>
  <c r="V205" i="8"/>
  <c r="U205"/>
  <c r="T205"/>
  <c r="S205"/>
  <c r="R205"/>
  <c r="R231" s="1"/>
  <c r="V179"/>
  <c r="U179"/>
  <c r="T179"/>
  <c r="S179"/>
  <c r="R179"/>
  <c r="U153"/>
  <c r="S153"/>
  <c r="R153"/>
  <c r="V127"/>
  <c r="U127"/>
  <c r="T127"/>
  <c r="T153" s="1"/>
  <c r="S127"/>
  <c r="R127"/>
  <c r="V101"/>
  <c r="U101"/>
  <c r="T101"/>
  <c r="S101"/>
  <c r="R101"/>
  <c r="U49"/>
  <c r="T49"/>
  <c r="S49"/>
  <c r="R49"/>
  <c r="H49"/>
  <c r="G49"/>
  <c r="F49"/>
  <c r="U23"/>
  <c r="T23"/>
  <c r="S23"/>
  <c r="R23"/>
  <c r="R75" s="1"/>
  <c r="H23"/>
  <c r="G23"/>
  <c r="F23"/>
  <c r="U231" i="1"/>
  <c r="U230"/>
  <c r="U229"/>
  <c r="U231" i="2"/>
  <c r="U230"/>
  <c r="U229"/>
  <c r="U231" i="4"/>
  <c r="U230"/>
  <c r="U232" s="1"/>
  <c r="U233" s="1"/>
  <c r="U229"/>
  <c r="U229" i="7"/>
  <c r="U231" i="6"/>
  <c r="U230"/>
  <c r="U229"/>
  <c r="U231" i="5"/>
  <c r="S231" i="1"/>
  <c r="R231"/>
  <c r="S230"/>
  <c r="R230"/>
  <c r="S229"/>
  <c r="R229"/>
  <c r="S231" i="2"/>
  <c r="R231"/>
  <c r="S230"/>
  <c r="R230"/>
  <c r="S229"/>
  <c r="S232" s="1"/>
  <c r="S233" s="1"/>
  <c r="R229"/>
  <c r="S231" i="4"/>
  <c r="R231"/>
  <c r="S230"/>
  <c r="R230"/>
  <c r="S229"/>
  <c r="R229"/>
  <c r="S231" i="7"/>
  <c r="R231"/>
  <c r="S230"/>
  <c r="R230"/>
  <c r="S229"/>
  <c r="R229"/>
  <c r="S231" i="6"/>
  <c r="R231"/>
  <c r="S230"/>
  <c r="R230"/>
  <c r="S229"/>
  <c r="R229"/>
  <c r="S231" i="5"/>
  <c r="R231"/>
  <c r="U153" i="1"/>
  <c r="U152"/>
  <c r="U152" i="8" s="1"/>
  <c r="U151" i="1"/>
  <c r="U153" i="2"/>
  <c r="U152"/>
  <c r="U151"/>
  <c r="U154" s="1"/>
  <c r="U156" s="1"/>
  <c r="U153" i="4"/>
  <c r="U152"/>
  <c r="U154" s="1"/>
  <c r="U155" s="1"/>
  <c r="U151"/>
  <c r="U153" i="7"/>
  <c r="U152"/>
  <c r="U151"/>
  <c r="U154" s="1"/>
  <c r="U156" s="1"/>
  <c r="U153" i="6"/>
  <c r="U152"/>
  <c r="U151"/>
  <c r="U153" i="5"/>
  <c r="U152"/>
  <c r="U151"/>
  <c r="S153" i="1"/>
  <c r="R153"/>
  <c r="S152"/>
  <c r="R152"/>
  <c r="R152" i="8" s="1"/>
  <c r="S151" i="1"/>
  <c r="R151"/>
  <c r="R154" s="1"/>
  <c r="R156" s="1"/>
  <c r="S153" i="2"/>
  <c r="R153"/>
  <c r="S152"/>
  <c r="R152"/>
  <c r="S151"/>
  <c r="R151"/>
  <c r="R154" s="1"/>
  <c r="R156" s="1"/>
  <c r="S153" i="4"/>
  <c r="R153"/>
  <c r="S152"/>
  <c r="R152"/>
  <c r="R154" s="1"/>
  <c r="S151"/>
  <c r="R151"/>
  <c r="S153" i="7"/>
  <c r="R153"/>
  <c r="S152"/>
  <c r="R152"/>
  <c r="S151"/>
  <c r="R151"/>
  <c r="R154" s="1"/>
  <c r="R156" s="1"/>
  <c r="S153" i="6"/>
  <c r="R153"/>
  <c r="S152"/>
  <c r="R152"/>
  <c r="R154" s="1"/>
  <c r="S151"/>
  <c r="S154" s="1"/>
  <c r="S156" s="1"/>
  <c r="R151"/>
  <c r="S153" i="5"/>
  <c r="R153"/>
  <c r="S152"/>
  <c r="S154" s="1"/>
  <c r="S155" s="1"/>
  <c r="R152"/>
  <c r="S151"/>
  <c r="R151"/>
  <c r="R154" s="1"/>
  <c r="R156" s="1"/>
  <c r="T233" i="2"/>
  <c r="P233"/>
  <c r="V232"/>
  <c r="V234" s="1"/>
  <c r="U232"/>
  <c r="U234" s="1"/>
  <c r="T232"/>
  <c r="T234" s="1"/>
  <c r="R232"/>
  <c r="R234" s="1"/>
  <c r="Q232"/>
  <c r="Q234" s="1"/>
  <c r="P232"/>
  <c r="P234" s="1"/>
  <c r="O232"/>
  <c r="O233" s="1"/>
  <c r="N232"/>
  <c r="N234" s="1"/>
  <c r="M232"/>
  <c r="M234" s="1"/>
  <c r="V233" i="4"/>
  <c r="N233"/>
  <c r="V232"/>
  <c r="V234" s="1"/>
  <c r="T232"/>
  <c r="T234" s="1"/>
  <c r="S232"/>
  <c r="S234" s="1"/>
  <c r="R232"/>
  <c r="R234" s="1"/>
  <c r="Q232"/>
  <c r="Q233" s="1"/>
  <c r="P232"/>
  <c r="P234" s="1"/>
  <c r="O232"/>
  <c r="O234" s="1"/>
  <c r="N232"/>
  <c r="N234" s="1"/>
  <c r="M232"/>
  <c r="M233" s="1"/>
  <c r="P233" i="7"/>
  <c r="U232"/>
  <c r="U234" s="1"/>
  <c r="S232"/>
  <c r="S233" s="1"/>
  <c r="R232"/>
  <c r="R234" s="1"/>
  <c r="Q232"/>
  <c r="Q234" s="1"/>
  <c r="P232"/>
  <c r="P234" s="1"/>
  <c r="O232"/>
  <c r="O233" s="1"/>
  <c r="N232"/>
  <c r="N234" s="1"/>
  <c r="M232"/>
  <c r="M234" s="1"/>
  <c r="V233" i="6"/>
  <c r="R233"/>
  <c r="N233"/>
  <c r="V232"/>
  <c r="V234" s="1"/>
  <c r="U232"/>
  <c r="U233" s="1"/>
  <c r="T232"/>
  <c r="T234" s="1"/>
  <c r="S232"/>
  <c r="S234" s="1"/>
  <c r="R232"/>
  <c r="R234" s="1"/>
  <c r="Q232"/>
  <c r="Q233" s="1"/>
  <c r="P232"/>
  <c r="P234" s="1"/>
  <c r="O232"/>
  <c r="O234" s="1"/>
  <c r="N232"/>
  <c r="N234" s="1"/>
  <c r="M232"/>
  <c r="M233" s="1"/>
  <c r="T233" i="5"/>
  <c r="P233"/>
  <c r="V232"/>
  <c r="V234" s="1"/>
  <c r="U232"/>
  <c r="U234" s="1"/>
  <c r="T232"/>
  <c r="T234" s="1"/>
  <c r="S232"/>
  <c r="S233" s="1"/>
  <c r="R232"/>
  <c r="R234" s="1"/>
  <c r="Q232"/>
  <c r="Q234" s="1"/>
  <c r="P232"/>
  <c r="P234" s="1"/>
  <c r="O232"/>
  <c r="O233" s="1"/>
  <c r="N232"/>
  <c r="N234" s="1"/>
  <c r="M232"/>
  <c r="M234" s="1"/>
  <c r="P233" i="1"/>
  <c r="U232"/>
  <c r="U234" s="1"/>
  <c r="Q232"/>
  <c r="Q234" s="1"/>
  <c r="P232"/>
  <c r="P234" s="1"/>
  <c r="O232"/>
  <c r="O233" s="1"/>
  <c r="N232"/>
  <c r="N234" s="1"/>
  <c r="M232"/>
  <c r="M234" s="1"/>
  <c r="T207" i="2"/>
  <c r="S207"/>
  <c r="P207"/>
  <c r="O207"/>
  <c r="V206"/>
  <c r="V208" s="1"/>
  <c r="U206"/>
  <c r="U208" s="1"/>
  <c r="T206"/>
  <c r="T208" s="1"/>
  <c r="S206"/>
  <c r="S208" s="1"/>
  <c r="R206"/>
  <c r="R208" s="1"/>
  <c r="Q206"/>
  <c r="Q208" s="1"/>
  <c r="P206"/>
  <c r="P208" s="1"/>
  <c r="O206"/>
  <c r="O208" s="1"/>
  <c r="N206"/>
  <c r="N208" s="1"/>
  <c r="M206"/>
  <c r="M208" s="1"/>
  <c r="V207" i="4"/>
  <c r="U207"/>
  <c r="R207"/>
  <c r="Q207"/>
  <c r="N207"/>
  <c r="M207"/>
  <c r="V206"/>
  <c r="V208" s="1"/>
  <c r="U206"/>
  <c r="U208" s="1"/>
  <c r="T206"/>
  <c r="T208" s="1"/>
  <c r="S206"/>
  <c r="S208" s="1"/>
  <c r="R206"/>
  <c r="R208" s="1"/>
  <c r="Q206"/>
  <c r="Q208" s="1"/>
  <c r="P206"/>
  <c r="P208" s="1"/>
  <c r="O206"/>
  <c r="O208" s="1"/>
  <c r="N206"/>
  <c r="N208" s="1"/>
  <c r="M206"/>
  <c r="M208" s="1"/>
  <c r="T207" i="7"/>
  <c r="S207"/>
  <c r="P207"/>
  <c r="O207"/>
  <c r="V206"/>
  <c r="V208" s="1"/>
  <c r="U206"/>
  <c r="U208" s="1"/>
  <c r="T206"/>
  <c r="T208" s="1"/>
  <c r="S206"/>
  <c r="S208" s="1"/>
  <c r="R206"/>
  <c r="R208" s="1"/>
  <c r="Q206"/>
  <c r="Q208" s="1"/>
  <c r="P206"/>
  <c r="P208" s="1"/>
  <c r="O206"/>
  <c r="O208" s="1"/>
  <c r="N206"/>
  <c r="N208" s="1"/>
  <c r="M206"/>
  <c r="M208" s="1"/>
  <c r="V207" i="6"/>
  <c r="U207"/>
  <c r="R207"/>
  <c r="Q207"/>
  <c r="N207"/>
  <c r="M207"/>
  <c r="V206"/>
  <c r="V208" s="1"/>
  <c r="U206"/>
  <c r="U208" s="1"/>
  <c r="T206"/>
  <c r="T208" s="1"/>
  <c r="S206"/>
  <c r="S208" s="1"/>
  <c r="R206"/>
  <c r="R208" s="1"/>
  <c r="Q206"/>
  <c r="Q208" s="1"/>
  <c r="P206"/>
  <c r="P208" s="1"/>
  <c r="O206"/>
  <c r="O208" s="1"/>
  <c r="N206"/>
  <c r="N208" s="1"/>
  <c r="M206"/>
  <c r="M208" s="1"/>
  <c r="T207" i="5"/>
  <c r="S207"/>
  <c r="P207"/>
  <c r="O207"/>
  <c r="V206"/>
  <c r="V208" s="1"/>
  <c r="U206"/>
  <c r="U208" s="1"/>
  <c r="T206"/>
  <c r="T208" s="1"/>
  <c r="S206"/>
  <c r="S208" s="1"/>
  <c r="R206"/>
  <c r="R208" s="1"/>
  <c r="Q206"/>
  <c r="Q208" s="1"/>
  <c r="P206"/>
  <c r="P208" s="1"/>
  <c r="O206"/>
  <c r="O208" s="1"/>
  <c r="N206"/>
  <c r="N208" s="1"/>
  <c r="M206"/>
  <c r="M208" s="1"/>
  <c r="P207" i="1"/>
  <c r="O207"/>
  <c r="U206"/>
  <c r="U208" s="1"/>
  <c r="S206"/>
  <c r="S208" s="1"/>
  <c r="R206"/>
  <c r="R208" s="1"/>
  <c r="Q206"/>
  <c r="Q208" s="1"/>
  <c r="P206"/>
  <c r="P208" s="1"/>
  <c r="O206"/>
  <c r="O208" s="1"/>
  <c r="N206"/>
  <c r="N208" s="1"/>
  <c r="M206"/>
  <c r="M208" s="1"/>
  <c r="T181" i="2"/>
  <c r="S181"/>
  <c r="P181"/>
  <c r="O181"/>
  <c r="V180"/>
  <c r="V182" s="1"/>
  <c r="U180"/>
  <c r="U182" s="1"/>
  <c r="T180"/>
  <c r="T182" s="1"/>
  <c r="S180"/>
  <c r="S182" s="1"/>
  <c r="R180"/>
  <c r="R182" s="1"/>
  <c r="Q180"/>
  <c r="Q182" s="1"/>
  <c r="P180"/>
  <c r="P182" s="1"/>
  <c r="O180"/>
  <c r="O182" s="1"/>
  <c r="N180"/>
  <c r="N182" s="1"/>
  <c r="M180"/>
  <c r="M182" s="1"/>
  <c r="V181" i="4"/>
  <c r="U181"/>
  <c r="R181"/>
  <c r="Q181"/>
  <c r="N181"/>
  <c r="M181"/>
  <c r="V180"/>
  <c r="V182" s="1"/>
  <c r="U180"/>
  <c r="U182" s="1"/>
  <c r="T180"/>
  <c r="T182" s="1"/>
  <c r="S180"/>
  <c r="S182" s="1"/>
  <c r="R180"/>
  <c r="R182" s="1"/>
  <c r="Q180"/>
  <c r="Q182" s="1"/>
  <c r="P180"/>
  <c r="P182" s="1"/>
  <c r="O180"/>
  <c r="O182" s="1"/>
  <c r="N180"/>
  <c r="N182" s="1"/>
  <c r="M180"/>
  <c r="M182" s="1"/>
  <c r="T181" i="7"/>
  <c r="S181"/>
  <c r="P181"/>
  <c r="O181"/>
  <c r="V180"/>
  <c r="V182" s="1"/>
  <c r="U180"/>
  <c r="U182" s="1"/>
  <c r="T180"/>
  <c r="T182" s="1"/>
  <c r="S180"/>
  <c r="S182" s="1"/>
  <c r="R180"/>
  <c r="R182" s="1"/>
  <c r="Q180"/>
  <c r="Q182" s="1"/>
  <c r="P180"/>
  <c r="P182" s="1"/>
  <c r="O180"/>
  <c r="O182" s="1"/>
  <c r="N180"/>
  <c r="N182" s="1"/>
  <c r="M180"/>
  <c r="M182" s="1"/>
  <c r="V181" i="6"/>
  <c r="U181"/>
  <c r="R181"/>
  <c r="Q181"/>
  <c r="N181"/>
  <c r="M181"/>
  <c r="V180"/>
  <c r="V182" s="1"/>
  <c r="U180"/>
  <c r="U182" s="1"/>
  <c r="T180"/>
  <c r="T182" s="1"/>
  <c r="S180"/>
  <c r="S182" s="1"/>
  <c r="R180"/>
  <c r="R182" s="1"/>
  <c r="Q180"/>
  <c r="Q182" s="1"/>
  <c r="P180"/>
  <c r="P182" s="1"/>
  <c r="O180"/>
  <c r="O182" s="1"/>
  <c r="N180"/>
  <c r="N182" s="1"/>
  <c r="M180"/>
  <c r="M182" s="1"/>
  <c r="T181" i="5"/>
  <c r="S181"/>
  <c r="P181"/>
  <c r="O181"/>
  <c r="V180"/>
  <c r="V182" s="1"/>
  <c r="U180"/>
  <c r="U182" s="1"/>
  <c r="T180"/>
  <c r="T182" s="1"/>
  <c r="S180"/>
  <c r="S182" s="1"/>
  <c r="R180"/>
  <c r="R182" s="1"/>
  <c r="Q180"/>
  <c r="Q182" s="1"/>
  <c r="P180"/>
  <c r="P182" s="1"/>
  <c r="O180"/>
  <c r="O182" s="1"/>
  <c r="N180"/>
  <c r="N182" s="1"/>
  <c r="M180"/>
  <c r="M182" s="1"/>
  <c r="P181" i="1"/>
  <c r="U180"/>
  <c r="U182" s="1"/>
  <c r="S180"/>
  <c r="S181" s="1"/>
  <c r="R180"/>
  <c r="R182" s="1"/>
  <c r="Q180"/>
  <c r="Q182" s="1"/>
  <c r="P180"/>
  <c r="P182" s="1"/>
  <c r="O180"/>
  <c r="O181" s="1"/>
  <c r="N180"/>
  <c r="N182" s="1"/>
  <c r="M180"/>
  <c r="M182" s="1"/>
  <c r="P155" i="2"/>
  <c r="V154"/>
  <c r="V156" s="1"/>
  <c r="S154"/>
  <c r="S155" s="1"/>
  <c r="Q154"/>
  <c r="Q156" s="1"/>
  <c r="P154"/>
  <c r="P156" s="1"/>
  <c r="O154"/>
  <c r="O155" s="1"/>
  <c r="N154"/>
  <c r="N156" s="1"/>
  <c r="M154"/>
  <c r="M156" s="1"/>
  <c r="N155" i="4"/>
  <c r="S154"/>
  <c r="S156" s="1"/>
  <c r="Q154"/>
  <c r="Q155" s="1"/>
  <c r="P154"/>
  <c r="P156" s="1"/>
  <c r="O154"/>
  <c r="O156" s="1"/>
  <c r="N154"/>
  <c r="N156" s="1"/>
  <c r="M154"/>
  <c r="M155" s="1"/>
  <c r="P155" i="7"/>
  <c r="S154"/>
  <c r="S155" s="1"/>
  <c r="Q154"/>
  <c r="Q156" s="1"/>
  <c r="P154"/>
  <c r="P156" s="1"/>
  <c r="O154"/>
  <c r="O155" s="1"/>
  <c r="N154"/>
  <c r="N156" s="1"/>
  <c r="M154"/>
  <c r="M156" s="1"/>
  <c r="V155" i="6"/>
  <c r="N155"/>
  <c r="V154"/>
  <c r="V156" s="1"/>
  <c r="U154"/>
  <c r="U155" s="1"/>
  <c r="Q154"/>
  <c r="Q155" s="1"/>
  <c r="P154"/>
  <c r="P156" s="1"/>
  <c r="O154"/>
  <c r="O156" s="1"/>
  <c r="N154"/>
  <c r="N156" s="1"/>
  <c r="M154"/>
  <c r="M155" s="1"/>
  <c r="P155" i="5"/>
  <c r="V154"/>
  <c r="V156" s="1"/>
  <c r="U154"/>
  <c r="U156" s="1"/>
  <c r="Q154"/>
  <c r="Q156" s="1"/>
  <c r="P154"/>
  <c r="P156" s="1"/>
  <c r="O154"/>
  <c r="O155" s="1"/>
  <c r="N154"/>
  <c r="N156" s="1"/>
  <c r="M154"/>
  <c r="M156" s="1"/>
  <c r="P155" i="1"/>
  <c r="Q154"/>
  <c r="Q156" s="1"/>
  <c r="P154"/>
  <c r="P156" s="1"/>
  <c r="O154"/>
  <c r="O155" s="1"/>
  <c r="N154"/>
  <c r="N156" s="1"/>
  <c r="M154"/>
  <c r="M156" s="1"/>
  <c r="T129" i="2"/>
  <c r="S129"/>
  <c r="P129"/>
  <c r="O129"/>
  <c r="V128"/>
  <c r="V130" s="1"/>
  <c r="U128"/>
  <c r="U130" s="1"/>
  <c r="T128"/>
  <c r="T130" s="1"/>
  <c r="S128"/>
  <c r="S130" s="1"/>
  <c r="R128"/>
  <c r="R130" s="1"/>
  <c r="Q128"/>
  <c r="Q130" s="1"/>
  <c r="P128"/>
  <c r="P130" s="1"/>
  <c r="O128"/>
  <c r="O130" s="1"/>
  <c r="N128"/>
  <c r="N130" s="1"/>
  <c r="M128"/>
  <c r="M130" s="1"/>
  <c r="V129" i="4"/>
  <c r="U129"/>
  <c r="R129"/>
  <c r="Q129"/>
  <c r="N129"/>
  <c r="M129"/>
  <c r="V128"/>
  <c r="V130" s="1"/>
  <c r="U128"/>
  <c r="U130" s="1"/>
  <c r="T128"/>
  <c r="T130" s="1"/>
  <c r="S128"/>
  <c r="S130" s="1"/>
  <c r="R128"/>
  <c r="R130" s="1"/>
  <c r="Q128"/>
  <c r="Q130" s="1"/>
  <c r="P128"/>
  <c r="P130" s="1"/>
  <c r="O128"/>
  <c r="O130" s="1"/>
  <c r="N128"/>
  <c r="N130" s="1"/>
  <c r="M128"/>
  <c r="M130" s="1"/>
  <c r="T129" i="7"/>
  <c r="S129"/>
  <c r="P129"/>
  <c r="O129"/>
  <c r="V128"/>
  <c r="V130" s="1"/>
  <c r="U128"/>
  <c r="U130" s="1"/>
  <c r="T128"/>
  <c r="T130" s="1"/>
  <c r="S128"/>
  <c r="S130" s="1"/>
  <c r="R128"/>
  <c r="R130" s="1"/>
  <c r="Q128"/>
  <c r="Q130" s="1"/>
  <c r="P128"/>
  <c r="P130" s="1"/>
  <c r="O128"/>
  <c r="O130" s="1"/>
  <c r="N128"/>
  <c r="N130" s="1"/>
  <c r="M128"/>
  <c r="M130" s="1"/>
  <c r="V129" i="6"/>
  <c r="U129"/>
  <c r="R129"/>
  <c r="Q129"/>
  <c r="N129"/>
  <c r="M129"/>
  <c r="V128"/>
  <c r="V130" s="1"/>
  <c r="U128"/>
  <c r="U130" s="1"/>
  <c r="T128"/>
  <c r="T130" s="1"/>
  <c r="S128"/>
  <c r="S130" s="1"/>
  <c r="R128"/>
  <c r="R130" s="1"/>
  <c r="Q128"/>
  <c r="Q130" s="1"/>
  <c r="P128"/>
  <c r="P130" s="1"/>
  <c r="O128"/>
  <c r="O130" s="1"/>
  <c r="N128"/>
  <c r="N130" s="1"/>
  <c r="M128"/>
  <c r="M130" s="1"/>
  <c r="T129" i="5"/>
  <c r="S129"/>
  <c r="P129"/>
  <c r="O129"/>
  <c r="V128"/>
  <c r="V130" s="1"/>
  <c r="U128"/>
  <c r="U130" s="1"/>
  <c r="T128"/>
  <c r="T130" s="1"/>
  <c r="S128"/>
  <c r="S130" s="1"/>
  <c r="R128"/>
  <c r="R130" s="1"/>
  <c r="Q128"/>
  <c r="Q130" s="1"/>
  <c r="P128"/>
  <c r="P130" s="1"/>
  <c r="O128"/>
  <c r="O130" s="1"/>
  <c r="N128"/>
  <c r="N130" s="1"/>
  <c r="M128"/>
  <c r="M130" s="1"/>
  <c r="S129" i="1"/>
  <c r="P129"/>
  <c r="O129"/>
  <c r="U128"/>
  <c r="U130" s="1"/>
  <c r="S128"/>
  <c r="S130" s="1"/>
  <c r="R128"/>
  <c r="R130" s="1"/>
  <c r="Q128"/>
  <c r="Q130" s="1"/>
  <c r="P128"/>
  <c r="P130" s="1"/>
  <c r="O128"/>
  <c r="O130" s="1"/>
  <c r="N128"/>
  <c r="N130" s="1"/>
  <c r="M128"/>
  <c r="M130" s="1"/>
  <c r="T103" i="2"/>
  <c r="P103"/>
  <c r="V102"/>
  <c r="V104" s="1"/>
  <c r="U102"/>
  <c r="U104" s="1"/>
  <c r="T102"/>
  <c r="T104" s="1"/>
  <c r="S102"/>
  <c r="S103" s="1"/>
  <c r="R102"/>
  <c r="R104" s="1"/>
  <c r="Q102"/>
  <c r="Q104" s="1"/>
  <c r="P102"/>
  <c r="P104" s="1"/>
  <c r="O102"/>
  <c r="O103" s="1"/>
  <c r="N102"/>
  <c r="N104" s="1"/>
  <c r="M102"/>
  <c r="M104" s="1"/>
  <c r="V103" i="4"/>
  <c r="R103"/>
  <c r="N103"/>
  <c r="V102"/>
  <c r="V104" s="1"/>
  <c r="U102"/>
  <c r="U103" s="1"/>
  <c r="T102"/>
  <c r="T104" s="1"/>
  <c r="S102"/>
  <c r="S104" s="1"/>
  <c r="R102"/>
  <c r="R104" s="1"/>
  <c r="Q102"/>
  <c r="Q103" s="1"/>
  <c r="P102"/>
  <c r="P104" s="1"/>
  <c r="O102"/>
  <c r="O104" s="1"/>
  <c r="N102"/>
  <c r="N104" s="1"/>
  <c r="M102"/>
  <c r="M103" s="1"/>
  <c r="T103" i="7"/>
  <c r="P103"/>
  <c r="V102"/>
  <c r="V104" s="1"/>
  <c r="U102"/>
  <c r="U104" s="1"/>
  <c r="T102"/>
  <c r="T104" s="1"/>
  <c r="S102"/>
  <c r="S103" s="1"/>
  <c r="R102"/>
  <c r="R104" s="1"/>
  <c r="Q102"/>
  <c r="Q104" s="1"/>
  <c r="P102"/>
  <c r="P104" s="1"/>
  <c r="O102"/>
  <c r="O103" s="1"/>
  <c r="N102"/>
  <c r="N104" s="1"/>
  <c r="M102"/>
  <c r="M104" s="1"/>
  <c r="V103" i="6"/>
  <c r="R103"/>
  <c r="N103"/>
  <c r="V102"/>
  <c r="V104" s="1"/>
  <c r="U102"/>
  <c r="U103" s="1"/>
  <c r="T102"/>
  <c r="T104" s="1"/>
  <c r="S102"/>
  <c r="S104" s="1"/>
  <c r="R102"/>
  <c r="R104" s="1"/>
  <c r="Q102"/>
  <c r="Q103" s="1"/>
  <c r="P102"/>
  <c r="P104" s="1"/>
  <c r="O102"/>
  <c r="O104" s="1"/>
  <c r="N102"/>
  <c r="N104" s="1"/>
  <c r="M102"/>
  <c r="M103" s="1"/>
  <c r="T103" i="5"/>
  <c r="P103"/>
  <c r="V102"/>
  <c r="V104" s="1"/>
  <c r="U102"/>
  <c r="U104" s="1"/>
  <c r="T102"/>
  <c r="T104" s="1"/>
  <c r="S102"/>
  <c r="S103" s="1"/>
  <c r="R102"/>
  <c r="R104" s="1"/>
  <c r="Q102"/>
  <c r="Q104" s="1"/>
  <c r="P102"/>
  <c r="P104" s="1"/>
  <c r="O102"/>
  <c r="O103" s="1"/>
  <c r="N102"/>
  <c r="N104" s="1"/>
  <c r="M102"/>
  <c r="M104" s="1"/>
  <c r="P103" i="1"/>
  <c r="U102"/>
  <c r="U104" s="1"/>
  <c r="S102"/>
  <c r="S103" s="1"/>
  <c r="R102"/>
  <c r="R104" s="1"/>
  <c r="Q102"/>
  <c r="Q104" s="1"/>
  <c r="P102"/>
  <c r="P104" s="1"/>
  <c r="O102"/>
  <c r="O103" s="1"/>
  <c r="N102"/>
  <c r="N104" s="1"/>
  <c r="M102"/>
  <c r="M104" s="1"/>
  <c r="T77" i="2"/>
  <c r="S77"/>
  <c r="P77"/>
  <c r="O77"/>
  <c r="V76"/>
  <c r="V78" s="1"/>
  <c r="U76"/>
  <c r="U77" s="1"/>
  <c r="T76"/>
  <c r="T78" s="1"/>
  <c r="S76"/>
  <c r="S78" s="1"/>
  <c r="R76"/>
  <c r="R78" s="1"/>
  <c r="Q76"/>
  <c r="Q77" s="1"/>
  <c r="P76"/>
  <c r="P78" s="1"/>
  <c r="O76"/>
  <c r="O78" s="1"/>
  <c r="N76"/>
  <c r="N78" s="1"/>
  <c r="M76"/>
  <c r="M77" s="1"/>
  <c r="R77" i="4"/>
  <c r="Q77"/>
  <c r="N77"/>
  <c r="M77"/>
  <c r="T76"/>
  <c r="T78" s="1"/>
  <c r="S76"/>
  <c r="S77" s="1"/>
  <c r="R76"/>
  <c r="R78" s="1"/>
  <c r="Q76"/>
  <c r="Q78" s="1"/>
  <c r="P76"/>
  <c r="P78" s="1"/>
  <c r="O76"/>
  <c r="O77" s="1"/>
  <c r="N76"/>
  <c r="N78" s="1"/>
  <c r="M76"/>
  <c r="M78" s="1"/>
  <c r="T77" i="7"/>
  <c r="S77"/>
  <c r="P77"/>
  <c r="O77"/>
  <c r="V76"/>
  <c r="V78" s="1"/>
  <c r="U76"/>
  <c r="U77" s="1"/>
  <c r="T76"/>
  <c r="T78" s="1"/>
  <c r="S76"/>
  <c r="S78" s="1"/>
  <c r="R76"/>
  <c r="R78" s="1"/>
  <c r="Q76"/>
  <c r="Q77" s="1"/>
  <c r="P76"/>
  <c r="P78" s="1"/>
  <c r="O76"/>
  <c r="O78" s="1"/>
  <c r="N76"/>
  <c r="N78" s="1"/>
  <c r="M76"/>
  <c r="M77" s="1"/>
  <c r="V77" i="6"/>
  <c r="U77"/>
  <c r="R77"/>
  <c r="Q77"/>
  <c r="N77"/>
  <c r="M77"/>
  <c r="V76"/>
  <c r="V78" s="1"/>
  <c r="U76"/>
  <c r="U78" s="1"/>
  <c r="T76"/>
  <c r="T78" s="1"/>
  <c r="S76"/>
  <c r="S77" s="1"/>
  <c r="R76"/>
  <c r="R78" s="1"/>
  <c r="Q76"/>
  <c r="Q78" s="1"/>
  <c r="P76"/>
  <c r="P78" s="1"/>
  <c r="O76"/>
  <c r="O77" s="1"/>
  <c r="N76"/>
  <c r="N78" s="1"/>
  <c r="M76"/>
  <c r="M78" s="1"/>
  <c r="T77" i="5"/>
  <c r="S77"/>
  <c r="P77"/>
  <c r="O77"/>
  <c r="V76"/>
  <c r="V78" s="1"/>
  <c r="U76"/>
  <c r="U77" s="1"/>
  <c r="T76"/>
  <c r="T78" s="1"/>
  <c r="S76"/>
  <c r="S78" s="1"/>
  <c r="R76"/>
  <c r="R78" s="1"/>
  <c r="Q76"/>
  <c r="Q77" s="1"/>
  <c r="P76"/>
  <c r="P78" s="1"/>
  <c r="O76"/>
  <c r="O78" s="1"/>
  <c r="N76"/>
  <c r="N78" s="1"/>
  <c r="M76"/>
  <c r="M77" s="1"/>
  <c r="P77" i="1"/>
  <c r="O77"/>
  <c r="Q76"/>
  <c r="Q77" s="1"/>
  <c r="P76"/>
  <c r="P78" s="1"/>
  <c r="O76"/>
  <c r="O78" s="1"/>
  <c r="N76"/>
  <c r="N78" s="1"/>
  <c r="M76"/>
  <c r="M77" s="1"/>
  <c r="G77" i="2"/>
  <c r="F77"/>
  <c r="C77"/>
  <c r="H76"/>
  <c r="H78" s="1"/>
  <c r="G76"/>
  <c r="G78" s="1"/>
  <c r="F76"/>
  <c r="F78" s="1"/>
  <c r="E76"/>
  <c r="E77" s="1"/>
  <c r="D76"/>
  <c r="D78" s="1"/>
  <c r="C76"/>
  <c r="C78" s="1"/>
  <c r="H77" i="4"/>
  <c r="E77"/>
  <c r="D77"/>
  <c r="H76"/>
  <c r="H78" s="1"/>
  <c r="G76"/>
  <c r="G77" s="1"/>
  <c r="F76"/>
  <c r="F78" s="1"/>
  <c r="E76"/>
  <c r="E78" s="1"/>
  <c r="D76"/>
  <c r="D78" s="1"/>
  <c r="C76"/>
  <c r="C77" s="1"/>
  <c r="F77" i="7"/>
  <c r="H76"/>
  <c r="H78" s="1"/>
  <c r="G76"/>
  <c r="G78" s="1"/>
  <c r="F76"/>
  <c r="F78" s="1"/>
  <c r="E76"/>
  <c r="E77" s="1"/>
  <c r="D76"/>
  <c r="D78" s="1"/>
  <c r="C76"/>
  <c r="C78" s="1"/>
  <c r="E78" i="6"/>
  <c r="H77"/>
  <c r="D77"/>
  <c r="H76"/>
  <c r="H78" s="1"/>
  <c r="G76"/>
  <c r="G77" s="1"/>
  <c r="F76"/>
  <c r="F78" s="1"/>
  <c r="E76"/>
  <c r="E77" s="1"/>
  <c r="D76"/>
  <c r="D78" s="1"/>
  <c r="C76"/>
  <c r="C77" s="1"/>
  <c r="F77" i="5"/>
  <c r="H76"/>
  <c r="H78" s="1"/>
  <c r="G76"/>
  <c r="G78" s="1"/>
  <c r="F76"/>
  <c r="F78" s="1"/>
  <c r="E76"/>
  <c r="E78" s="1"/>
  <c r="D76"/>
  <c r="D78" s="1"/>
  <c r="C76"/>
  <c r="C78" s="1"/>
  <c r="C77" i="1"/>
  <c r="E76"/>
  <c r="E78" s="1"/>
  <c r="D76"/>
  <c r="D78" s="1"/>
  <c r="C76"/>
  <c r="C78" s="1"/>
  <c r="F51" i="2"/>
  <c r="E51"/>
  <c r="H50"/>
  <c r="H52" s="1"/>
  <c r="G50"/>
  <c r="G51" s="1"/>
  <c r="F50"/>
  <c r="F52" s="1"/>
  <c r="E50"/>
  <c r="E52" s="1"/>
  <c r="D50"/>
  <c r="D52" s="1"/>
  <c r="C50"/>
  <c r="C51" s="1"/>
  <c r="H51" i="4"/>
  <c r="G51"/>
  <c r="D51"/>
  <c r="C51"/>
  <c r="H50"/>
  <c r="H52" s="1"/>
  <c r="G50"/>
  <c r="G52" s="1"/>
  <c r="F50"/>
  <c r="F52" s="1"/>
  <c r="E50"/>
  <c r="E51" s="1"/>
  <c r="D50"/>
  <c r="D52" s="1"/>
  <c r="C50"/>
  <c r="C52" s="1"/>
  <c r="F51" i="7"/>
  <c r="E51"/>
  <c r="H50"/>
  <c r="H52" s="1"/>
  <c r="G50"/>
  <c r="G51" s="1"/>
  <c r="F50"/>
  <c r="F52" s="1"/>
  <c r="E50"/>
  <c r="E52" s="1"/>
  <c r="D50"/>
  <c r="D52" s="1"/>
  <c r="C50"/>
  <c r="C51" s="1"/>
  <c r="H51" i="6"/>
  <c r="G51"/>
  <c r="D51"/>
  <c r="C51"/>
  <c r="H50"/>
  <c r="H52" s="1"/>
  <c r="G50"/>
  <c r="G52" s="1"/>
  <c r="F50"/>
  <c r="F52" s="1"/>
  <c r="E50"/>
  <c r="E51" s="1"/>
  <c r="D50"/>
  <c r="D52" s="1"/>
  <c r="C50"/>
  <c r="C52" s="1"/>
  <c r="F51" i="5"/>
  <c r="E51"/>
  <c r="H50"/>
  <c r="H52" s="1"/>
  <c r="G50"/>
  <c r="G51" s="1"/>
  <c r="F50"/>
  <c r="F52" s="1"/>
  <c r="E50"/>
  <c r="E52" s="1"/>
  <c r="D50"/>
  <c r="D52" s="1"/>
  <c r="C50"/>
  <c r="C51" s="1"/>
  <c r="F51" i="1"/>
  <c r="G50"/>
  <c r="G51" s="1"/>
  <c r="F50"/>
  <c r="F52" s="1"/>
  <c r="E50"/>
  <c r="E52" s="1"/>
  <c r="D50"/>
  <c r="D52" s="1"/>
  <c r="C50"/>
  <c r="C51" s="1"/>
  <c r="T51" i="2"/>
  <c r="P51"/>
  <c r="V50"/>
  <c r="V52" s="1"/>
  <c r="U50"/>
  <c r="U52" s="1"/>
  <c r="T50"/>
  <c r="T52" s="1"/>
  <c r="S50"/>
  <c r="S51" s="1"/>
  <c r="R50"/>
  <c r="R52" s="1"/>
  <c r="Q50"/>
  <c r="Q51" s="1"/>
  <c r="P50"/>
  <c r="P52" s="1"/>
  <c r="O50"/>
  <c r="O51" s="1"/>
  <c r="N50"/>
  <c r="N52" s="1"/>
  <c r="M50"/>
  <c r="M52" s="1"/>
  <c r="S51" i="4"/>
  <c r="R51"/>
  <c r="O51"/>
  <c r="N51"/>
  <c r="U50"/>
  <c r="U52" s="1"/>
  <c r="T50"/>
  <c r="T52" s="1"/>
  <c r="S50"/>
  <c r="S52" s="1"/>
  <c r="R50"/>
  <c r="R52" s="1"/>
  <c r="Q50"/>
  <c r="Q52" s="1"/>
  <c r="P50"/>
  <c r="P52" s="1"/>
  <c r="O50"/>
  <c r="O52" s="1"/>
  <c r="N50"/>
  <c r="N52" s="1"/>
  <c r="M50"/>
  <c r="M51" s="1"/>
  <c r="U51" i="7"/>
  <c r="T51"/>
  <c r="Q51"/>
  <c r="P51"/>
  <c r="M51"/>
  <c r="V50"/>
  <c r="V52" s="1"/>
  <c r="U50"/>
  <c r="U52" s="1"/>
  <c r="T50"/>
  <c r="T52" s="1"/>
  <c r="S50"/>
  <c r="S51" s="1"/>
  <c r="R50"/>
  <c r="R52" s="1"/>
  <c r="Q50"/>
  <c r="Q52" s="1"/>
  <c r="P50"/>
  <c r="P52" s="1"/>
  <c r="O50"/>
  <c r="O52" s="1"/>
  <c r="N50"/>
  <c r="N52" s="1"/>
  <c r="M50"/>
  <c r="M52" s="1"/>
  <c r="V51" i="6"/>
  <c r="S51"/>
  <c r="R51"/>
  <c r="O51"/>
  <c r="N51"/>
  <c r="V50"/>
  <c r="V52" s="1"/>
  <c r="U50"/>
  <c r="U51" s="1"/>
  <c r="T50"/>
  <c r="T52" s="1"/>
  <c r="S50"/>
  <c r="S52" s="1"/>
  <c r="R50"/>
  <c r="R52" s="1"/>
  <c r="Q50"/>
  <c r="Q52" s="1"/>
  <c r="P50"/>
  <c r="P52" s="1"/>
  <c r="O50"/>
  <c r="O52" s="1"/>
  <c r="N50"/>
  <c r="N52" s="1"/>
  <c r="M50"/>
  <c r="M52" s="1"/>
  <c r="R52" i="5"/>
  <c r="U51"/>
  <c r="T51"/>
  <c r="Q51"/>
  <c r="P51"/>
  <c r="M51"/>
  <c r="V50"/>
  <c r="V52" s="1"/>
  <c r="U50"/>
  <c r="U52" s="1"/>
  <c r="T50"/>
  <c r="T52" s="1"/>
  <c r="S50"/>
  <c r="S52" s="1"/>
  <c r="R50"/>
  <c r="R51" s="1"/>
  <c r="Q50"/>
  <c r="Q52" s="1"/>
  <c r="P50"/>
  <c r="P52" s="1"/>
  <c r="O50"/>
  <c r="O52" s="1"/>
  <c r="N50"/>
  <c r="N52" s="1"/>
  <c r="M50"/>
  <c r="M52" s="1"/>
  <c r="Q51" i="1"/>
  <c r="P51"/>
  <c r="M51"/>
  <c r="U50"/>
  <c r="U52" s="1"/>
  <c r="S50"/>
  <c r="S52" s="1"/>
  <c r="R50"/>
  <c r="R52" s="1"/>
  <c r="Q50"/>
  <c r="Q52" s="1"/>
  <c r="P50"/>
  <c r="P52" s="1"/>
  <c r="O50"/>
  <c r="O51" s="1"/>
  <c r="N50"/>
  <c r="N51" s="1"/>
  <c r="M50"/>
  <c r="M52" s="1"/>
  <c r="T25" i="2"/>
  <c r="S25"/>
  <c r="P25"/>
  <c r="O25"/>
  <c r="V24"/>
  <c r="V26" s="1"/>
  <c r="U24"/>
  <c r="U25" s="1"/>
  <c r="T24"/>
  <c r="T26" s="1"/>
  <c r="S24"/>
  <c r="S26" s="1"/>
  <c r="R24"/>
  <c r="R26" s="1"/>
  <c r="Q24"/>
  <c r="Q25" s="1"/>
  <c r="P24"/>
  <c r="P26" s="1"/>
  <c r="O24"/>
  <c r="O26" s="1"/>
  <c r="N24"/>
  <c r="N26" s="1"/>
  <c r="M24"/>
  <c r="M25" s="1"/>
  <c r="R25" i="4"/>
  <c r="Q25"/>
  <c r="N25"/>
  <c r="M25"/>
  <c r="U24"/>
  <c r="U26" s="1"/>
  <c r="T24"/>
  <c r="T26" s="1"/>
  <c r="S24"/>
  <c r="S25" s="1"/>
  <c r="R24"/>
  <c r="R26" s="1"/>
  <c r="Q24"/>
  <c r="Q26" s="1"/>
  <c r="P24"/>
  <c r="P26" s="1"/>
  <c r="O24"/>
  <c r="O25" s="1"/>
  <c r="N24"/>
  <c r="N26" s="1"/>
  <c r="M24"/>
  <c r="M26" s="1"/>
  <c r="T25" i="7"/>
  <c r="S25"/>
  <c r="P25"/>
  <c r="O25"/>
  <c r="V24"/>
  <c r="V26" s="1"/>
  <c r="U24"/>
  <c r="U25" s="1"/>
  <c r="T24"/>
  <c r="T26" s="1"/>
  <c r="S24"/>
  <c r="S26" s="1"/>
  <c r="R24"/>
  <c r="R26" s="1"/>
  <c r="Q24"/>
  <c r="Q25" s="1"/>
  <c r="P24"/>
  <c r="P26" s="1"/>
  <c r="O24"/>
  <c r="O26" s="1"/>
  <c r="N24"/>
  <c r="N26" s="1"/>
  <c r="M24"/>
  <c r="M26" s="1"/>
  <c r="V25" i="6"/>
  <c r="U25"/>
  <c r="R25"/>
  <c r="Q25"/>
  <c r="N25"/>
  <c r="M25"/>
  <c r="V24"/>
  <c r="V26" s="1"/>
  <c r="U24"/>
  <c r="U26" s="1"/>
  <c r="T24"/>
  <c r="T26" s="1"/>
  <c r="S24"/>
  <c r="S25" s="1"/>
  <c r="R24"/>
  <c r="R26" s="1"/>
  <c r="Q24"/>
  <c r="Q26" s="1"/>
  <c r="P24"/>
  <c r="P26" s="1"/>
  <c r="O24"/>
  <c r="O26" s="1"/>
  <c r="N24"/>
  <c r="N26" s="1"/>
  <c r="M24"/>
  <c r="M26" s="1"/>
  <c r="T25" i="5"/>
  <c r="S25"/>
  <c r="P25"/>
  <c r="O25"/>
  <c r="V24"/>
  <c r="V26" s="1"/>
  <c r="U24"/>
  <c r="U25" s="1"/>
  <c r="T24"/>
  <c r="T26" s="1"/>
  <c r="S24"/>
  <c r="S26" s="1"/>
  <c r="R24"/>
  <c r="R26" s="1"/>
  <c r="Q24"/>
  <c r="Q25" s="1"/>
  <c r="P24"/>
  <c r="P26" s="1"/>
  <c r="O24"/>
  <c r="O26" s="1"/>
  <c r="N24"/>
  <c r="N26" s="1"/>
  <c r="M24"/>
  <c r="M25" s="1"/>
  <c r="P25" i="1"/>
  <c r="O25"/>
  <c r="U24"/>
  <c r="U25" s="1"/>
  <c r="S24"/>
  <c r="S26" s="1"/>
  <c r="R24"/>
  <c r="R26" s="1"/>
  <c r="Q24"/>
  <c r="Q26" s="1"/>
  <c r="P24"/>
  <c r="P26" s="1"/>
  <c r="O24"/>
  <c r="O26" s="1"/>
  <c r="N24"/>
  <c r="N26" s="1"/>
  <c r="M24"/>
  <c r="M25" s="1"/>
  <c r="F26" i="2"/>
  <c r="E26"/>
  <c r="G25"/>
  <c r="F25"/>
  <c r="E25"/>
  <c r="H24"/>
  <c r="H25" s="1"/>
  <c r="G24"/>
  <c r="G26" s="1"/>
  <c r="F24"/>
  <c r="E24"/>
  <c r="D24"/>
  <c r="D25" s="1"/>
  <c r="H26" i="4"/>
  <c r="E26"/>
  <c r="D26"/>
  <c r="H25"/>
  <c r="F25"/>
  <c r="E25"/>
  <c r="D25"/>
  <c r="H24"/>
  <c r="G24"/>
  <c r="G25" s="1"/>
  <c r="F24"/>
  <c r="F26" s="1"/>
  <c r="E24"/>
  <c r="D24"/>
  <c r="H26" i="7"/>
  <c r="G26"/>
  <c r="D26"/>
  <c r="H25"/>
  <c r="G25"/>
  <c r="E25"/>
  <c r="D25"/>
  <c r="H24"/>
  <c r="G24"/>
  <c r="F24"/>
  <c r="F25" s="1"/>
  <c r="E24"/>
  <c r="E26" s="1"/>
  <c r="D24"/>
  <c r="G26" i="6"/>
  <c r="F26"/>
  <c r="H25"/>
  <c r="G25"/>
  <c r="F25"/>
  <c r="D25"/>
  <c r="H24"/>
  <c r="H26" s="1"/>
  <c r="G24"/>
  <c r="F24"/>
  <c r="E24"/>
  <c r="E25" s="1"/>
  <c r="D24"/>
  <c r="D26" s="1"/>
  <c r="F26" i="5"/>
  <c r="E26"/>
  <c r="G25"/>
  <c r="F25"/>
  <c r="E25"/>
  <c r="H24"/>
  <c r="H25" s="1"/>
  <c r="G24"/>
  <c r="G26" s="1"/>
  <c r="F24"/>
  <c r="E24"/>
  <c r="D24"/>
  <c r="D25" s="1"/>
  <c r="D26" i="1"/>
  <c r="E25"/>
  <c r="D25"/>
  <c r="G24"/>
  <c r="G25" s="1"/>
  <c r="F24"/>
  <c r="F25" s="1"/>
  <c r="E24"/>
  <c r="E26" s="1"/>
  <c r="D24"/>
  <c r="C25" i="2"/>
  <c r="C25" i="4"/>
  <c r="C25" i="7"/>
  <c r="C25" i="6"/>
  <c r="C25" i="5"/>
  <c r="C25" i="1"/>
  <c r="G75" i="6"/>
  <c r="F75"/>
  <c r="G75" i="5"/>
  <c r="F75"/>
  <c r="G75" i="7"/>
  <c r="F75"/>
  <c r="G75" i="2"/>
  <c r="F75"/>
  <c r="G75" i="1"/>
  <c r="G76" s="1"/>
  <c r="F75"/>
  <c r="F76" s="1"/>
  <c r="G75" i="4"/>
  <c r="F75"/>
  <c r="H75" i="8" l="1"/>
  <c r="V153"/>
  <c r="T231"/>
  <c r="S231"/>
  <c r="F75"/>
  <c r="S75"/>
  <c r="G75"/>
  <c r="T75"/>
  <c r="U231"/>
  <c r="V231"/>
  <c r="U75"/>
  <c r="U25" i="4"/>
  <c r="S207" i="1"/>
  <c r="S232"/>
  <c r="S233" s="1"/>
  <c r="R232"/>
  <c r="R234" s="1"/>
  <c r="U154"/>
  <c r="U156" s="1"/>
  <c r="S152" i="8"/>
  <c r="S154" i="1"/>
  <c r="S155" s="1"/>
  <c r="U51"/>
  <c r="S25"/>
  <c r="G78"/>
  <c r="G77"/>
  <c r="F78"/>
  <c r="F77"/>
  <c r="G26"/>
  <c r="R233" i="4"/>
  <c r="R156" i="6"/>
  <c r="R155"/>
  <c r="R156" i="4"/>
  <c r="R155"/>
  <c r="N233" i="1"/>
  <c r="R233"/>
  <c r="N233" i="5"/>
  <c r="R233"/>
  <c r="V233"/>
  <c r="P233" i="6"/>
  <c r="T233"/>
  <c r="N233" i="7"/>
  <c r="R233"/>
  <c r="P233" i="4"/>
  <c r="T233"/>
  <c r="N233" i="2"/>
  <c r="R233"/>
  <c r="V233"/>
  <c r="M233" i="1"/>
  <c r="Q233"/>
  <c r="U233"/>
  <c r="O234"/>
  <c r="S234"/>
  <c r="M233" i="5"/>
  <c r="Q233"/>
  <c r="U233"/>
  <c r="O234"/>
  <c r="S234"/>
  <c r="O233" i="6"/>
  <c r="S233"/>
  <c r="M234"/>
  <c r="Q234"/>
  <c r="U234"/>
  <c r="M233" i="7"/>
  <c r="Q233"/>
  <c r="U233"/>
  <c r="O234"/>
  <c r="S234"/>
  <c r="O233" i="4"/>
  <c r="S233"/>
  <c r="M234"/>
  <c r="Q234"/>
  <c r="U234"/>
  <c r="M233" i="2"/>
  <c r="Q233"/>
  <c r="U233"/>
  <c r="O234"/>
  <c r="S234"/>
  <c r="N207" i="1"/>
  <c r="R207"/>
  <c r="N207" i="5"/>
  <c r="R207"/>
  <c r="V207"/>
  <c r="P207" i="6"/>
  <c r="T207"/>
  <c r="N207" i="7"/>
  <c r="R207"/>
  <c r="V207"/>
  <c r="P207" i="4"/>
  <c r="T207"/>
  <c r="N207" i="2"/>
  <c r="R207"/>
  <c r="V207"/>
  <c r="M207" i="1"/>
  <c r="Q207"/>
  <c r="U207"/>
  <c r="M207" i="5"/>
  <c r="Q207"/>
  <c r="U207"/>
  <c r="O207" i="6"/>
  <c r="S207"/>
  <c r="M207" i="7"/>
  <c r="Q207"/>
  <c r="U207"/>
  <c r="O207" i="4"/>
  <c r="S207"/>
  <c r="M207" i="2"/>
  <c r="Q207"/>
  <c r="U207"/>
  <c r="N181" i="1"/>
  <c r="R181"/>
  <c r="N181" i="5"/>
  <c r="R181"/>
  <c r="V181"/>
  <c r="P181" i="6"/>
  <c r="T181"/>
  <c r="N181" i="7"/>
  <c r="R181"/>
  <c r="V181"/>
  <c r="P181" i="4"/>
  <c r="T181"/>
  <c r="N181" i="2"/>
  <c r="R181"/>
  <c r="V181"/>
  <c r="M181" i="1"/>
  <c r="Q181"/>
  <c r="U181"/>
  <c r="O182"/>
  <c r="S182"/>
  <c r="M181" i="5"/>
  <c r="Q181"/>
  <c r="U181"/>
  <c r="O181" i="6"/>
  <c r="S181"/>
  <c r="M181" i="7"/>
  <c r="Q181"/>
  <c r="U181"/>
  <c r="O181" i="4"/>
  <c r="S181"/>
  <c r="M181" i="2"/>
  <c r="Q181"/>
  <c r="U181"/>
  <c r="N155" i="1"/>
  <c r="R155"/>
  <c r="N155" i="5"/>
  <c r="R155"/>
  <c r="V155"/>
  <c r="P155" i="6"/>
  <c r="N155" i="7"/>
  <c r="R155"/>
  <c r="P155" i="4"/>
  <c r="N155" i="2"/>
  <c r="R155"/>
  <c r="V155"/>
  <c r="M155" i="1"/>
  <c r="Q155"/>
  <c r="U155"/>
  <c r="O156"/>
  <c r="S156"/>
  <c r="M155" i="5"/>
  <c r="Q155"/>
  <c r="U155"/>
  <c r="O156"/>
  <c r="S156"/>
  <c r="O155" i="6"/>
  <c r="S155"/>
  <c r="M156"/>
  <c r="Q156"/>
  <c r="U156"/>
  <c r="M155" i="7"/>
  <c r="Q155"/>
  <c r="U155"/>
  <c r="O156"/>
  <c r="S156"/>
  <c r="O155" i="4"/>
  <c r="S155"/>
  <c r="M156"/>
  <c r="Q156"/>
  <c r="U156"/>
  <c r="M155" i="2"/>
  <c r="Q155"/>
  <c r="U155"/>
  <c r="O156"/>
  <c r="S156"/>
  <c r="N129" i="1"/>
  <c r="R129"/>
  <c r="N129" i="5"/>
  <c r="R129"/>
  <c r="V129"/>
  <c r="P129" i="6"/>
  <c r="T129"/>
  <c r="N129" i="7"/>
  <c r="R129"/>
  <c r="V129"/>
  <c r="P129" i="4"/>
  <c r="T129"/>
  <c r="N129" i="2"/>
  <c r="R129"/>
  <c r="V129"/>
  <c r="M129" i="1"/>
  <c r="Q129"/>
  <c r="U129"/>
  <c r="M129" i="5"/>
  <c r="Q129"/>
  <c r="U129"/>
  <c r="O129" i="6"/>
  <c r="S129"/>
  <c r="M129" i="7"/>
  <c r="Q129"/>
  <c r="U129"/>
  <c r="O129" i="4"/>
  <c r="S129"/>
  <c r="M129" i="2"/>
  <c r="Q129"/>
  <c r="U129"/>
  <c r="N103" i="1"/>
  <c r="R103"/>
  <c r="N103" i="5"/>
  <c r="R103"/>
  <c r="V103"/>
  <c r="P103" i="6"/>
  <c r="T103"/>
  <c r="N103" i="7"/>
  <c r="R103"/>
  <c r="V103"/>
  <c r="P103" i="4"/>
  <c r="T103"/>
  <c r="N103" i="2"/>
  <c r="R103"/>
  <c r="V103"/>
  <c r="M103" i="1"/>
  <c r="Q103"/>
  <c r="U103"/>
  <c r="O104"/>
  <c r="S104"/>
  <c r="M103" i="5"/>
  <c r="Q103"/>
  <c r="U103"/>
  <c r="O104"/>
  <c r="S104"/>
  <c r="O103" i="6"/>
  <c r="S103"/>
  <c r="M104"/>
  <c r="Q104"/>
  <c r="U104"/>
  <c r="M103" i="7"/>
  <c r="Q103"/>
  <c r="U103"/>
  <c r="O104"/>
  <c r="S104"/>
  <c r="O103" i="4"/>
  <c r="S103"/>
  <c r="M104"/>
  <c r="Q104"/>
  <c r="U104"/>
  <c r="M103" i="2"/>
  <c r="Q103"/>
  <c r="U103"/>
  <c r="O104"/>
  <c r="S104"/>
  <c r="M78" i="1"/>
  <c r="Q78"/>
  <c r="M78" i="5"/>
  <c r="Q78"/>
  <c r="U78"/>
  <c r="O78" i="6"/>
  <c r="S78"/>
  <c r="M78" i="7"/>
  <c r="Q78"/>
  <c r="U78"/>
  <c r="O78" i="4"/>
  <c r="S78"/>
  <c r="M78" i="2"/>
  <c r="Q78"/>
  <c r="U78"/>
  <c r="N77" i="1"/>
  <c r="N77" i="5"/>
  <c r="R77"/>
  <c r="V77"/>
  <c r="P77" i="6"/>
  <c r="T77"/>
  <c r="N77" i="7"/>
  <c r="R77"/>
  <c r="V77"/>
  <c r="P77" i="4"/>
  <c r="T77"/>
  <c r="N77" i="2"/>
  <c r="R77"/>
  <c r="V77"/>
  <c r="E77" i="1"/>
  <c r="E77" i="5"/>
  <c r="D77" i="1"/>
  <c r="D77" i="5"/>
  <c r="H77"/>
  <c r="F77" i="6"/>
  <c r="D77" i="7"/>
  <c r="H77"/>
  <c r="F77" i="4"/>
  <c r="D77" i="2"/>
  <c r="H77"/>
  <c r="C77" i="5"/>
  <c r="G77"/>
  <c r="C78" i="6"/>
  <c r="G78"/>
  <c r="C77" i="7"/>
  <c r="G77"/>
  <c r="E78"/>
  <c r="C78" i="4"/>
  <c r="G78"/>
  <c r="E78" i="2"/>
  <c r="E51" i="1"/>
  <c r="C52"/>
  <c r="G52"/>
  <c r="C52" i="5"/>
  <c r="G52"/>
  <c r="E52" i="6"/>
  <c r="C52" i="7"/>
  <c r="G52"/>
  <c r="E52" i="4"/>
  <c r="C52" i="2"/>
  <c r="G52"/>
  <c r="D51" i="1"/>
  <c r="D51" i="5"/>
  <c r="H51"/>
  <c r="F51" i="6"/>
  <c r="D51" i="7"/>
  <c r="H51"/>
  <c r="F51" i="4"/>
  <c r="D51" i="2"/>
  <c r="H51"/>
  <c r="N52" i="1"/>
  <c r="S51"/>
  <c r="O51" i="5"/>
  <c r="S51"/>
  <c r="M51" i="6"/>
  <c r="Q51"/>
  <c r="O51" i="7"/>
  <c r="Q51" i="4"/>
  <c r="U51"/>
  <c r="Q52" i="2"/>
  <c r="R51" i="1"/>
  <c r="N51" i="5"/>
  <c r="V51"/>
  <c r="P51" i="6"/>
  <c r="T51"/>
  <c r="N51" i="7"/>
  <c r="R51"/>
  <c r="V51"/>
  <c r="P51" i="4"/>
  <c r="T51"/>
  <c r="N51" i="2"/>
  <c r="R51"/>
  <c r="V51"/>
  <c r="O52" i="1"/>
  <c r="U52" i="6"/>
  <c r="S52" i="7"/>
  <c r="M52" i="4"/>
  <c r="M51" i="2"/>
  <c r="U51"/>
  <c r="O52"/>
  <c r="S52"/>
  <c r="M26" i="1"/>
  <c r="U26"/>
  <c r="M26" i="5"/>
  <c r="Q26"/>
  <c r="U26"/>
  <c r="S26" i="6"/>
  <c r="Q26" i="7"/>
  <c r="U26"/>
  <c r="O26" i="4"/>
  <c r="S26"/>
  <c r="M26" i="2"/>
  <c r="Q26"/>
  <c r="U26"/>
  <c r="N25" i="1"/>
  <c r="R25"/>
  <c r="N25" i="5"/>
  <c r="R25"/>
  <c r="V25"/>
  <c r="P25" i="6"/>
  <c r="T25"/>
  <c r="N25" i="7"/>
  <c r="R25"/>
  <c r="V25"/>
  <c r="P25" i="4"/>
  <c r="T25"/>
  <c r="N25" i="2"/>
  <c r="R25"/>
  <c r="V25"/>
  <c r="Q25" i="1"/>
  <c r="O25" i="6"/>
  <c r="M25" i="7"/>
  <c r="F26" i="1"/>
  <c r="D26" i="5"/>
  <c r="H26"/>
  <c r="E26" i="6"/>
  <c r="F26" i="7"/>
  <c r="G26" i="4"/>
  <c r="D26" i="2"/>
  <c r="H26"/>
  <c r="U75"/>
  <c r="S75"/>
  <c r="R75"/>
  <c r="U75" i="4"/>
  <c r="U76" s="1"/>
  <c r="S75"/>
  <c r="R75"/>
  <c r="U75" i="7"/>
  <c r="S75"/>
  <c r="R75"/>
  <c r="U75" i="6"/>
  <c r="S75"/>
  <c r="R75"/>
  <c r="U75" i="5"/>
  <c r="S75"/>
  <c r="R75"/>
  <c r="U75" i="1"/>
  <c r="U76" s="1"/>
  <c r="U77" s="1"/>
  <c r="S75"/>
  <c r="S76" s="1"/>
  <c r="R75"/>
  <c r="R76" s="1"/>
  <c r="R78" s="1"/>
  <c r="T231" i="5"/>
  <c r="V205"/>
  <c r="T205" i="2"/>
  <c r="V205" s="1"/>
  <c r="T205" i="4"/>
  <c r="V205" s="1"/>
  <c r="T205" i="7"/>
  <c r="T231" s="1"/>
  <c r="T205" i="6"/>
  <c r="T205" i="1"/>
  <c r="V205" s="1"/>
  <c r="V179" i="7"/>
  <c r="V179" i="5"/>
  <c r="T179" i="2"/>
  <c r="T179" i="4"/>
  <c r="V179" s="1"/>
  <c r="T179" i="6"/>
  <c r="T179" i="1"/>
  <c r="T127" i="2"/>
  <c r="V127" s="1"/>
  <c r="T127" i="4"/>
  <c r="V127" s="1"/>
  <c r="T127" i="7"/>
  <c r="V127" s="1"/>
  <c r="T127" i="6"/>
  <c r="T127" i="5"/>
  <c r="V127" s="1"/>
  <c r="T127" i="1"/>
  <c r="V127" s="1"/>
  <c r="V101" i="7"/>
  <c r="T101" i="2"/>
  <c r="V101" s="1"/>
  <c r="T101" i="4"/>
  <c r="T101" i="6"/>
  <c r="V101" s="1"/>
  <c r="T101" i="5"/>
  <c r="T101" i="1"/>
  <c r="V101" s="1"/>
  <c r="T49" i="2"/>
  <c r="V49" s="1"/>
  <c r="T49" i="4"/>
  <c r="V49" s="1"/>
  <c r="T49" i="7"/>
  <c r="T49" i="6"/>
  <c r="V49" s="1"/>
  <c r="T49" i="5"/>
  <c r="V49" s="1"/>
  <c r="T49" i="1"/>
  <c r="T23" i="2"/>
  <c r="V23" s="1"/>
  <c r="T23" i="4"/>
  <c r="T75" s="1"/>
  <c r="T23" i="7"/>
  <c r="V23" s="1"/>
  <c r="T23" i="6"/>
  <c r="V23" s="1"/>
  <c r="T23" i="5"/>
  <c r="T23" i="1"/>
  <c r="H49" i="2"/>
  <c r="H49" i="4"/>
  <c r="H49" i="7"/>
  <c r="H49" i="6"/>
  <c r="H49" i="5"/>
  <c r="H49" i="1"/>
  <c r="H50" s="1"/>
  <c r="H52" s="1"/>
  <c r="H23" i="2"/>
  <c r="H23" i="4"/>
  <c r="H23" i="7"/>
  <c r="H23" i="6"/>
  <c r="H75" s="1"/>
  <c r="H23" i="5"/>
  <c r="H23" i="1"/>
  <c r="H24" s="1"/>
  <c r="G47" i="4"/>
  <c r="F47"/>
  <c r="H48" i="5"/>
  <c r="H47"/>
  <c r="H22"/>
  <c r="H21"/>
  <c r="T19" i="4"/>
  <c r="T18"/>
  <c r="G45" i="7"/>
  <c r="F45"/>
  <c r="U201" i="8"/>
  <c r="S201"/>
  <c r="R201"/>
  <c r="U175"/>
  <c r="S175"/>
  <c r="R175"/>
  <c r="U123"/>
  <c r="S123"/>
  <c r="R123"/>
  <c r="U97"/>
  <c r="S97"/>
  <c r="R97"/>
  <c r="U45"/>
  <c r="S45"/>
  <c r="R45"/>
  <c r="U19"/>
  <c r="S19"/>
  <c r="R19"/>
  <c r="G45"/>
  <c r="F45"/>
  <c r="G19"/>
  <c r="F19"/>
  <c r="T97" i="7"/>
  <c r="V50" i="4" l="1"/>
  <c r="V49" i="8"/>
  <c r="U78" i="4"/>
  <c r="U77"/>
  <c r="V49" i="1"/>
  <c r="V50" s="1"/>
  <c r="T50"/>
  <c r="U78"/>
  <c r="V23"/>
  <c r="V24" s="1"/>
  <c r="T24"/>
  <c r="R77"/>
  <c r="S78"/>
  <c r="S77"/>
  <c r="H51"/>
  <c r="H26"/>
  <c r="H25"/>
  <c r="T231" i="2"/>
  <c r="V231" i="5"/>
  <c r="T153" i="1"/>
  <c r="V153" s="1"/>
  <c r="T231"/>
  <c r="V231" s="1"/>
  <c r="V205" i="7"/>
  <c r="V231" s="1"/>
  <c r="H75" i="5"/>
  <c r="V179" i="1"/>
  <c r="H75"/>
  <c r="H76" s="1"/>
  <c r="H75" i="4"/>
  <c r="H75" i="7"/>
  <c r="V101" i="4"/>
  <c r="T75" i="5"/>
  <c r="T75" i="1"/>
  <c r="T75" i="6"/>
  <c r="T153" i="7"/>
  <c r="V179" i="2"/>
  <c r="V153"/>
  <c r="T153"/>
  <c r="T154" s="1"/>
  <c r="V75"/>
  <c r="T75"/>
  <c r="H75"/>
  <c r="V205" i="6"/>
  <c r="T231"/>
  <c r="V179"/>
  <c r="V127"/>
  <c r="V153" s="1"/>
  <c r="T153"/>
  <c r="T154" s="1"/>
  <c r="V75"/>
  <c r="T153" i="5"/>
  <c r="T154" s="1"/>
  <c r="V101"/>
  <c r="V153" i="7"/>
  <c r="V49"/>
  <c r="V75" s="1"/>
  <c r="T75"/>
  <c r="T231" i="4"/>
  <c r="V231"/>
  <c r="T153"/>
  <c r="V153" s="1"/>
  <c r="V23"/>
  <c r="V23" i="5"/>
  <c r="V75" s="1"/>
  <c r="R227" i="8"/>
  <c r="S227"/>
  <c r="U227"/>
  <c r="U149"/>
  <c r="S149"/>
  <c r="R149"/>
  <c r="T98" i="7"/>
  <c r="U202" i="1"/>
  <c r="S202"/>
  <c r="R202"/>
  <c r="P202"/>
  <c r="N202"/>
  <c r="M202"/>
  <c r="U202" i="4"/>
  <c r="S202"/>
  <c r="R202"/>
  <c r="P202"/>
  <c r="N202"/>
  <c r="M202"/>
  <c r="U202" i="7"/>
  <c r="S202"/>
  <c r="R202"/>
  <c r="P202"/>
  <c r="N202"/>
  <c r="M202"/>
  <c r="U202" i="6"/>
  <c r="S202"/>
  <c r="R202"/>
  <c r="P202"/>
  <c r="N202"/>
  <c r="M202"/>
  <c r="V202" i="5"/>
  <c r="U202"/>
  <c r="T202"/>
  <c r="S202"/>
  <c r="R202"/>
  <c r="P202"/>
  <c r="O202"/>
  <c r="N202"/>
  <c r="M202"/>
  <c r="U202" i="2"/>
  <c r="S202"/>
  <c r="R202"/>
  <c r="P202"/>
  <c r="N202"/>
  <c r="M202"/>
  <c r="U176" i="1"/>
  <c r="S176"/>
  <c r="R176"/>
  <c r="P176"/>
  <c r="N176"/>
  <c r="M176"/>
  <c r="U176" i="4"/>
  <c r="S176"/>
  <c r="R176"/>
  <c r="P176"/>
  <c r="N176"/>
  <c r="M176"/>
  <c r="V176" i="7"/>
  <c r="U176"/>
  <c r="T176"/>
  <c r="S176"/>
  <c r="R176"/>
  <c r="P176"/>
  <c r="O176"/>
  <c r="N176"/>
  <c r="M176"/>
  <c r="U176" i="6"/>
  <c r="S176"/>
  <c r="R176"/>
  <c r="P176"/>
  <c r="N176"/>
  <c r="M176"/>
  <c r="V176" i="5"/>
  <c r="U176"/>
  <c r="T176"/>
  <c r="S176"/>
  <c r="R176"/>
  <c r="P176"/>
  <c r="O176"/>
  <c r="N176"/>
  <c r="M176"/>
  <c r="U176" i="2"/>
  <c r="S176"/>
  <c r="R176"/>
  <c r="P176"/>
  <c r="N176"/>
  <c r="M176"/>
  <c r="U124" i="1"/>
  <c r="S124"/>
  <c r="R124"/>
  <c r="P124"/>
  <c r="N124"/>
  <c r="M124"/>
  <c r="U124" i="4"/>
  <c r="S124"/>
  <c r="R124"/>
  <c r="P124"/>
  <c r="N124"/>
  <c r="M124"/>
  <c r="U124" i="7"/>
  <c r="S124"/>
  <c r="R124"/>
  <c r="P124"/>
  <c r="N124"/>
  <c r="M124"/>
  <c r="U124" i="6"/>
  <c r="S124"/>
  <c r="R124"/>
  <c r="P124"/>
  <c r="N124"/>
  <c r="M124"/>
  <c r="U124" i="5"/>
  <c r="S124"/>
  <c r="R124"/>
  <c r="P124"/>
  <c r="N124"/>
  <c r="M124"/>
  <c r="U124" i="2"/>
  <c r="S124"/>
  <c r="R124"/>
  <c r="P124"/>
  <c r="N124"/>
  <c r="M124"/>
  <c r="U98" i="1"/>
  <c r="S98"/>
  <c r="R98"/>
  <c r="P98"/>
  <c r="N98"/>
  <c r="M98"/>
  <c r="U98" i="4"/>
  <c r="S98"/>
  <c r="R98"/>
  <c r="P98"/>
  <c r="N98"/>
  <c r="M98"/>
  <c r="U98" i="7"/>
  <c r="S98"/>
  <c r="R98"/>
  <c r="P98"/>
  <c r="O98"/>
  <c r="N98"/>
  <c r="M98"/>
  <c r="U98" i="6"/>
  <c r="S98"/>
  <c r="R98"/>
  <c r="P98"/>
  <c r="N98"/>
  <c r="M98"/>
  <c r="V98" i="5"/>
  <c r="U98"/>
  <c r="T98"/>
  <c r="S98"/>
  <c r="R98"/>
  <c r="P98"/>
  <c r="O98"/>
  <c r="N98"/>
  <c r="M98"/>
  <c r="U98" i="2"/>
  <c r="S98"/>
  <c r="R98"/>
  <c r="P98"/>
  <c r="N98"/>
  <c r="M98"/>
  <c r="U46" i="1"/>
  <c r="S46"/>
  <c r="R46"/>
  <c r="P46"/>
  <c r="N46"/>
  <c r="M46"/>
  <c r="U46" i="4"/>
  <c r="S46"/>
  <c r="R46"/>
  <c r="N46"/>
  <c r="M46"/>
  <c r="U46" i="7"/>
  <c r="S46"/>
  <c r="R46"/>
  <c r="P46"/>
  <c r="N46"/>
  <c r="M46"/>
  <c r="U46" i="6"/>
  <c r="S46"/>
  <c r="R46"/>
  <c r="P46"/>
  <c r="N46"/>
  <c r="M46"/>
  <c r="U46" i="5"/>
  <c r="S46"/>
  <c r="R46"/>
  <c r="P46"/>
  <c r="N46"/>
  <c r="M46"/>
  <c r="U46" i="2"/>
  <c r="S46"/>
  <c r="R46"/>
  <c r="P46"/>
  <c r="N46"/>
  <c r="M46"/>
  <c r="G46" i="1"/>
  <c r="F46"/>
  <c r="D46"/>
  <c r="C46"/>
  <c r="G46" i="4"/>
  <c r="F46"/>
  <c r="D46"/>
  <c r="C46"/>
  <c r="D46" i="7"/>
  <c r="C46"/>
  <c r="G46" i="6"/>
  <c r="F46"/>
  <c r="D46"/>
  <c r="C46"/>
  <c r="D46" i="5"/>
  <c r="C46"/>
  <c r="G46" i="2"/>
  <c r="F46"/>
  <c r="D46"/>
  <c r="C46"/>
  <c r="U20" i="1"/>
  <c r="S20"/>
  <c r="R20"/>
  <c r="P20"/>
  <c r="N20"/>
  <c r="M20"/>
  <c r="U20" i="4"/>
  <c r="S20"/>
  <c r="R20"/>
  <c r="N20"/>
  <c r="M20"/>
  <c r="U20" i="7"/>
  <c r="S20"/>
  <c r="R20"/>
  <c r="P20"/>
  <c r="N20"/>
  <c r="M20"/>
  <c r="U20" i="6"/>
  <c r="S20"/>
  <c r="R20"/>
  <c r="P20"/>
  <c r="N20"/>
  <c r="M20"/>
  <c r="U20" i="5"/>
  <c r="S20"/>
  <c r="R20"/>
  <c r="P20"/>
  <c r="N20"/>
  <c r="M20"/>
  <c r="U20" i="2"/>
  <c r="S20"/>
  <c r="R20"/>
  <c r="P20"/>
  <c r="N20"/>
  <c r="M20"/>
  <c r="G20" i="1"/>
  <c r="F20"/>
  <c r="D20"/>
  <c r="G20" i="4"/>
  <c r="F20"/>
  <c r="D20"/>
  <c r="G20" i="7"/>
  <c r="F20"/>
  <c r="D20"/>
  <c r="G20" i="6"/>
  <c r="F20"/>
  <c r="D20"/>
  <c r="G20" i="5"/>
  <c r="F20"/>
  <c r="D20"/>
  <c r="G20" i="2"/>
  <c r="F20"/>
  <c r="D20"/>
  <c r="F71" i="5"/>
  <c r="G71"/>
  <c r="G44" i="7"/>
  <c r="F44"/>
  <c r="G44" i="5"/>
  <c r="G46" s="1"/>
  <c r="F44"/>
  <c r="F46" s="1"/>
  <c r="V52" i="4" l="1"/>
  <c r="V51"/>
  <c r="V23" i="8"/>
  <c r="V24" i="4"/>
  <c r="T52" i="1"/>
  <c r="T51"/>
  <c r="V52"/>
  <c r="V51"/>
  <c r="V75"/>
  <c r="V76" s="1"/>
  <c r="T76"/>
  <c r="V26"/>
  <c r="V25"/>
  <c r="T26"/>
  <c r="T25"/>
  <c r="H78"/>
  <c r="H77"/>
  <c r="T156" i="6"/>
  <c r="T155"/>
  <c r="T156" i="2"/>
  <c r="T155"/>
  <c r="T156" i="5"/>
  <c r="T155"/>
  <c r="V231" i="2"/>
  <c r="V231" i="6"/>
  <c r="V153" i="5"/>
  <c r="V75" i="4"/>
  <c r="V76" s="1"/>
  <c r="T20"/>
  <c r="F69" i="6"/>
  <c r="G69"/>
  <c r="G43" i="7"/>
  <c r="G46" s="1"/>
  <c r="F43"/>
  <c r="F46" s="1"/>
  <c r="U198" i="1"/>
  <c r="S198"/>
  <c r="R198"/>
  <c r="P198"/>
  <c r="N198"/>
  <c r="M198"/>
  <c r="U198" i="4"/>
  <c r="S198"/>
  <c r="R198"/>
  <c r="P198"/>
  <c r="N198"/>
  <c r="M198"/>
  <c r="U198" i="7"/>
  <c r="S198"/>
  <c r="R198"/>
  <c r="P198"/>
  <c r="N198"/>
  <c r="M198"/>
  <c r="U198" i="6"/>
  <c r="S198"/>
  <c r="R198"/>
  <c r="P198"/>
  <c r="N198"/>
  <c r="M198"/>
  <c r="U198" i="5"/>
  <c r="S198"/>
  <c r="R198"/>
  <c r="P198"/>
  <c r="N198"/>
  <c r="M198"/>
  <c r="U198" i="2"/>
  <c r="S198"/>
  <c r="R198"/>
  <c r="P198"/>
  <c r="N198"/>
  <c r="M198"/>
  <c r="U172" i="1"/>
  <c r="S172"/>
  <c r="R172"/>
  <c r="P172"/>
  <c r="N172"/>
  <c r="M172"/>
  <c r="U172" i="4"/>
  <c r="S172"/>
  <c r="R172"/>
  <c r="P172"/>
  <c r="N172"/>
  <c r="M172"/>
  <c r="U172" i="7"/>
  <c r="S172"/>
  <c r="R172"/>
  <c r="P172"/>
  <c r="N172"/>
  <c r="M172"/>
  <c r="U172" i="6"/>
  <c r="S172"/>
  <c r="R172"/>
  <c r="P172"/>
  <c r="N172"/>
  <c r="M172"/>
  <c r="U172" i="5"/>
  <c r="S172"/>
  <c r="R172"/>
  <c r="P172"/>
  <c r="N172"/>
  <c r="M172"/>
  <c r="U172" i="2"/>
  <c r="S172"/>
  <c r="R172"/>
  <c r="P172"/>
  <c r="N172"/>
  <c r="M172"/>
  <c r="U120" i="1"/>
  <c r="S120"/>
  <c r="R120"/>
  <c r="P120"/>
  <c r="N120"/>
  <c r="M120"/>
  <c r="U120" i="4"/>
  <c r="S120"/>
  <c r="R120"/>
  <c r="P120"/>
  <c r="N120"/>
  <c r="M120"/>
  <c r="U120" i="7"/>
  <c r="S120"/>
  <c r="R120"/>
  <c r="P120"/>
  <c r="N120"/>
  <c r="M120"/>
  <c r="U120" i="6"/>
  <c r="S120"/>
  <c r="R120"/>
  <c r="P120"/>
  <c r="N120"/>
  <c r="M120"/>
  <c r="U120" i="5"/>
  <c r="S120"/>
  <c r="R120"/>
  <c r="P120"/>
  <c r="N120"/>
  <c r="M120"/>
  <c r="U120" i="2"/>
  <c r="S120"/>
  <c r="R120"/>
  <c r="P120"/>
  <c r="N120"/>
  <c r="M120"/>
  <c r="U94" i="1"/>
  <c r="S94"/>
  <c r="R94"/>
  <c r="P94"/>
  <c r="N94"/>
  <c r="M94"/>
  <c r="U94" i="4"/>
  <c r="S94"/>
  <c r="R94"/>
  <c r="P94"/>
  <c r="N94"/>
  <c r="M94"/>
  <c r="U94" i="7"/>
  <c r="S94"/>
  <c r="R94"/>
  <c r="P94"/>
  <c r="N94"/>
  <c r="M94"/>
  <c r="U94" i="6"/>
  <c r="S94"/>
  <c r="R94"/>
  <c r="P94"/>
  <c r="N94"/>
  <c r="M94"/>
  <c r="U94" i="5"/>
  <c r="S94"/>
  <c r="R94"/>
  <c r="P94"/>
  <c r="N94"/>
  <c r="M94"/>
  <c r="U94" i="2"/>
  <c r="S94"/>
  <c r="R94"/>
  <c r="P94"/>
  <c r="N94"/>
  <c r="M94"/>
  <c r="U42" i="1"/>
  <c r="S42"/>
  <c r="R42"/>
  <c r="P42"/>
  <c r="N42"/>
  <c r="U42" i="4"/>
  <c r="S42"/>
  <c r="R42"/>
  <c r="P42"/>
  <c r="N42"/>
  <c r="M42"/>
  <c r="U42" i="7"/>
  <c r="S42"/>
  <c r="R42"/>
  <c r="P42"/>
  <c r="N42"/>
  <c r="M42"/>
  <c r="U42" i="6"/>
  <c r="S42"/>
  <c r="R42"/>
  <c r="P42"/>
  <c r="N42"/>
  <c r="M42"/>
  <c r="U42" i="5"/>
  <c r="S42"/>
  <c r="R42"/>
  <c r="P42"/>
  <c r="N42"/>
  <c r="M42"/>
  <c r="U42" i="2"/>
  <c r="S42"/>
  <c r="R42"/>
  <c r="P42"/>
  <c r="N42"/>
  <c r="M42"/>
  <c r="G42" i="1"/>
  <c r="F42"/>
  <c r="D42"/>
  <c r="C42"/>
  <c r="G42" i="4"/>
  <c r="F42"/>
  <c r="D42"/>
  <c r="C42"/>
  <c r="D42" i="7"/>
  <c r="C42"/>
  <c r="G42" i="6"/>
  <c r="F42"/>
  <c r="D42"/>
  <c r="C42"/>
  <c r="D42" i="5"/>
  <c r="C42"/>
  <c r="G42" i="2"/>
  <c r="F42"/>
  <c r="D42"/>
  <c r="C42"/>
  <c r="U16" i="1"/>
  <c r="S16"/>
  <c r="R16"/>
  <c r="P16"/>
  <c r="N16"/>
  <c r="U16" i="4"/>
  <c r="S16"/>
  <c r="R16"/>
  <c r="P16"/>
  <c r="N16"/>
  <c r="M16"/>
  <c r="U16" i="7"/>
  <c r="S16"/>
  <c r="R16"/>
  <c r="P16"/>
  <c r="N16"/>
  <c r="M16"/>
  <c r="U16" i="6"/>
  <c r="S16"/>
  <c r="R16"/>
  <c r="P16"/>
  <c r="N16"/>
  <c r="M16"/>
  <c r="U16" i="5"/>
  <c r="S16"/>
  <c r="R16"/>
  <c r="P16"/>
  <c r="N16"/>
  <c r="M16"/>
  <c r="U16" i="2"/>
  <c r="S16"/>
  <c r="R16"/>
  <c r="P16"/>
  <c r="N16"/>
  <c r="M16"/>
  <c r="G16" i="1"/>
  <c r="F16"/>
  <c r="D16"/>
  <c r="G16" i="4"/>
  <c r="F16"/>
  <c r="D16"/>
  <c r="D16" i="7"/>
  <c r="G16" i="6"/>
  <c r="F16"/>
  <c r="D16"/>
  <c r="G16" i="5"/>
  <c r="F16"/>
  <c r="D16"/>
  <c r="G16" i="2"/>
  <c r="F16"/>
  <c r="D16"/>
  <c r="C16" i="1"/>
  <c r="C16" i="4"/>
  <c r="C16" i="7"/>
  <c r="C16" i="6"/>
  <c r="C16" i="5"/>
  <c r="C16" i="2"/>
  <c r="G41" i="7"/>
  <c r="F41"/>
  <c r="G15"/>
  <c r="F15"/>
  <c r="G40"/>
  <c r="G40" i="5"/>
  <c r="F40"/>
  <c r="T195" i="2"/>
  <c r="G39" i="5"/>
  <c r="G65" s="1"/>
  <c r="F39"/>
  <c r="G39" i="7"/>
  <c r="F39"/>
  <c r="F13"/>
  <c r="G13"/>
  <c r="R91" i="8"/>
  <c r="R117"/>
  <c r="S91"/>
  <c r="S117"/>
  <c r="R169"/>
  <c r="S169"/>
  <c r="R195"/>
  <c r="S195"/>
  <c r="T91" i="5"/>
  <c r="T117"/>
  <c r="T169"/>
  <c r="T195"/>
  <c r="T91" i="7"/>
  <c r="T117"/>
  <c r="T169"/>
  <c r="T195"/>
  <c r="T91" i="4"/>
  <c r="T117"/>
  <c r="T169"/>
  <c r="T195"/>
  <c r="R13" i="8"/>
  <c r="S13"/>
  <c r="U13"/>
  <c r="R39"/>
  <c r="S39"/>
  <c r="U39"/>
  <c r="T13" i="5"/>
  <c r="T39"/>
  <c r="T13" i="7"/>
  <c r="T39"/>
  <c r="U65"/>
  <c r="T13" i="4"/>
  <c r="T39"/>
  <c r="H13" i="5"/>
  <c r="H13" i="4"/>
  <c r="H39"/>
  <c r="U221"/>
  <c r="S221"/>
  <c r="R221"/>
  <c r="U221" i="7"/>
  <c r="S221"/>
  <c r="R221"/>
  <c r="U221" i="5"/>
  <c r="S221"/>
  <c r="R221"/>
  <c r="U169" i="8"/>
  <c r="U195"/>
  <c r="U143" i="4"/>
  <c r="S143"/>
  <c r="R143"/>
  <c r="U143" i="7"/>
  <c r="S143"/>
  <c r="R143"/>
  <c r="U143" i="5"/>
  <c r="S143"/>
  <c r="R143"/>
  <c r="U91" i="8"/>
  <c r="U117"/>
  <c r="U65" i="4"/>
  <c r="S65"/>
  <c r="R65"/>
  <c r="S65" i="7"/>
  <c r="R65"/>
  <c r="U65" i="5"/>
  <c r="S65"/>
  <c r="R65"/>
  <c r="G65" i="4"/>
  <c r="F65"/>
  <c r="U219" i="1"/>
  <c r="S219"/>
  <c r="R219"/>
  <c r="U219" i="2"/>
  <c r="S219"/>
  <c r="R219"/>
  <c r="U219" i="4"/>
  <c r="S219"/>
  <c r="R219"/>
  <c r="U219" i="7"/>
  <c r="S219"/>
  <c r="R219"/>
  <c r="U219" i="6"/>
  <c r="S219"/>
  <c r="R219"/>
  <c r="U219" i="5"/>
  <c r="T219"/>
  <c r="S219"/>
  <c r="R219"/>
  <c r="O205" i="1"/>
  <c r="O204"/>
  <c r="O203"/>
  <c r="O201"/>
  <c r="O200"/>
  <c r="O199"/>
  <c r="O197"/>
  <c r="O196"/>
  <c r="Q196" s="1"/>
  <c r="O195"/>
  <c r="P194"/>
  <c r="N194"/>
  <c r="M194"/>
  <c r="O193"/>
  <c r="Q193" s="1"/>
  <c r="O192"/>
  <c r="Q192" s="1"/>
  <c r="O191"/>
  <c r="Q191" s="1"/>
  <c r="O205" i="2"/>
  <c r="Q205" s="1"/>
  <c r="W205" s="1"/>
  <c r="O204"/>
  <c r="O203"/>
  <c r="O201"/>
  <c r="O200"/>
  <c r="O199"/>
  <c r="O197"/>
  <c r="Q197" s="1"/>
  <c r="O196"/>
  <c r="O195"/>
  <c r="P194"/>
  <c r="N194"/>
  <c r="M194"/>
  <c r="O193"/>
  <c r="Q193" s="1"/>
  <c r="O192"/>
  <c r="O191"/>
  <c r="O205" i="4"/>
  <c r="O204"/>
  <c r="O203"/>
  <c r="O201"/>
  <c r="O200"/>
  <c r="Q200" s="1"/>
  <c r="O199"/>
  <c r="O197"/>
  <c r="O196"/>
  <c r="Q196" s="1"/>
  <c r="O195"/>
  <c r="P194"/>
  <c r="N194"/>
  <c r="M194"/>
  <c r="O193"/>
  <c r="O192"/>
  <c r="O191"/>
  <c r="O205" i="7"/>
  <c r="O204"/>
  <c r="O203"/>
  <c r="O201"/>
  <c r="Q201" s="1"/>
  <c r="O200"/>
  <c r="Q200" s="1"/>
  <c r="O199"/>
  <c r="O197"/>
  <c r="O196"/>
  <c r="O195"/>
  <c r="P194"/>
  <c r="N194"/>
  <c r="M194"/>
  <c r="O193"/>
  <c r="Q193" s="1"/>
  <c r="O192"/>
  <c r="Q192" s="1"/>
  <c r="W192" s="1"/>
  <c r="O191"/>
  <c r="O205" i="6"/>
  <c r="O204"/>
  <c r="O203"/>
  <c r="O201"/>
  <c r="O200"/>
  <c r="Q200" s="1"/>
  <c r="O199"/>
  <c r="O197"/>
  <c r="O196"/>
  <c r="O195"/>
  <c r="P194"/>
  <c r="N194"/>
  <c r="M194"/>
  <c r="O193"/>
  <c r="O192"/>
  <c r="Q192" s="1"/>
  <c r="O191"/>
  <c r="O197" i="5"/>
  <c r="O196"/>
  <c r="O195"/>
  <c r="O192"/>
  <c r="Q192" s="1"/>
  <c r="O191"/>
  <c r="O179" i="1"/>
  <c r="Q179" s="1"/>
  <c r="W179" s="1"/>
  <c r="O178"/>
  <c r="O177"/>
  <c r="O175"/>
  <c r="Q175" s="1"/>
  <c r="O174"/>
  <c r="Q174" s="1"/>
  <c r="O173"/>
  <c r="O171"/>
  <c r="O170"/>
  <c r="Q170" s="1"/>
  <c r="O169"/>
  <c r="P168"/>
  <c r="N168"/>
  <c r="M168"/>
  <c r="O167"/>
  <c r="Q167" s="1"/>
  <c r="O166"/>
  <c r="O165"/>
  <c r="Q165" s="1"/>
  <c r="O179" i="2"/>
  <c r="O178"/>
  <c r="Q178" s="1"/>
  <c r="O177"/>
  <c r="O175"/>
  <c r="O174"/>
  <c r="Q174" s="1"/>
  <c r="O173"/>
  <c r="O171"/>
  <c r="O170"/>
  <c r="O169"/>
  <c r="P168"/>
  <c r="N168"/>
  <c r="M168"/>
  <c r="O167"/>
  <c r="O166"/>
  <c r="Q166" s="1"/>
  <c r="O165"/>
  <c r="O179" i="4"/>
  <c r="Q179" s="1"/>
  <c r="W179" s="1"/>
  <c r="O178"/>
  <c r="O177"/>
  <c r="O175"/>
  <c r="O174"/>
  <c r="Q174" s="1"/>
  <c r="O173"/>
  <c r="O171"/>
  <c r="O170"/>
  <c r="Q170" s="1"/>
  <c r="O169"/>
  <c r="P168"/>
  <c r="O168"/>
  <c r="N168"/>
  <c r="M168"/>
  <c r="O171" i="7"/>
  <c r="O169"/>
  <c r="P168"/>
  <c r="N168"/>
  <c r="M168"/>
  <c r="O167"/>
  <c r="O166"/>
  <c r="Q166" s="1"/>
  <c r="O165"/>
  <c r="Q165" s="1"/>
  <c r="O179" i="6"/>
  <c r="O178"/>
  <c r="O177"/>
  <c r="O174"/>
  <c r="O173"/>
  <c r="O171"/>
  <c r="O170"/>
  <c r="Q170" s="1"/>
  <c r="W170" s="1"/>
  <c r="O169"/>
  <c r="P168"/>
  <c r="N168"/>
  <c r="M168"/>
  <c r="O167"/>
  <c r="O168" s="1"/>
  <c r="O171" i="5"/>
  <c r="O170"/>
  <c r="O169"/>
  <c r="O166"/>
  <c r="O165"/>
  <c r="O127" i="1"/>
  <c r="O126"/>
  <c r="O125"/>
  <c r="Q125" s="1"/>
  <c r="O123"/>
  <c r="O122"/>
  <c r="O121"/>
  <c r="O119"/>
  <c r="Q119" s="1"/>
  <c r="O118"/>
  <c r="O117"/>
  <c r="P116"/>
  <c r="N116"/>
  <c r="M116"/>
  <c r="O115"/>
  <c r="Q115" s="1"/>
  <c r="O114"/>
  <c r="Q114" s="1"/>
  <c r="O113"/>
  <c r="O127" i="2"/>
  <c r="O126"/>
  <c r="Q126" s="1"/>
  <c r="O125"/>
  <c r="O123"/>
  <c r="O122"/>
  <c r="O121"/>
  <c r="O119"/>
  <c r="Q119" s="1"/>
  <c r="O118"/>
  <c r="O117"/>
  <c r="P116"/>
  <c r="N116"/>
  <c r="M116"/>
  <c r="O115"/>
  <c r="Q115" s="1"/>
  <c r="O114"/>
  <c r="Q114" s="1"/>
  <c r="O113"/>
  <c r="O127" i="4"/>
  <c r="Q127" s="1"/>
  <c r="W127" s="1"/>
  <c r="O126"/>
  <c r="O125"/>
  <c r="O123"/>
  <c r="O122"/>
  <c r="O121"/>
  <c r="O119"/>
  <c r="O118"/>
  <c r="O117"/>
  <c r="P116"/>
  <c r="N116"/>
  <c r="M116"/>
  <c r="O115"/>
  <c r="O114"/>
  <c r="O113"/>
  <c r="O127" i="7"/>
  <c r="O126"/>
  <c r="O152" s="1"/>
  <c r="O125"/>
  <c r="O123"/>
  <c r="O122"/>
  <c r="O121"/>
  <c r="O119"/>
  <c r="O118"/>
  <c r="O117"/>
  <c r="P116"/>
  <c r="N116"/>
  <c r="M116"/>
  <c r="O115"/>
  <c r="O114"/>
  <c r="Q114" s="1"/>
  <c r="O113"/>
  <c r="O127" i="6"/>
  <c r="O126"/>
  <c r="O125"/>
  <c r="O123"/>
  <c r="O122"/>
  <c r="O121"/>
  <c r="O119"/>
  <c r="O118"/>
  <c r="O117"/>
  <c r="P116"/>
  <c r="N116"/>
  <c r="M116"/>
  <c r="O115"/>
  <c r="Q115" s="1"/>
  <c r="O114"/>
  <c r="Q114" s="1"/>
  <c r="O113"/>
  <c r="O127" i="5"/>
  <c r="Q127" s="1"/>
  <c r="W127" s="1"/>
  <c r="O126"/>
  <c r="Q126" s="1"/>
  <c r="O125"/>
  <c r="O123"/>
  <c r="O122"/>
  <c r="O121"/>
  <c r="O119"/>
  <c r="O118"/>
  <c r="Q118" s="1"/>
  <c r="O117"/>
  <c r="P116"/>
  <c r="N116"/>
  <c r="M116"/>
  <c r="O115"/>
  <c r="O114"/>
  <c r="Q114" s="1"/>
  <c r="O113"/>
  <c r="O101" i="1"/>
  <c r="O100"/>
  <c r="O99"/>
  <c r="O97"/>
  <c r="O96"/>
  <c r="O95"/>
  <c r="O93"/>
  <c r="Q93" s="1"/>
  <c r="O92"/>
  <c r="O91"/>
  <c r="Q91" s="1"/>
  <c r="P90"/>
  <c r="N90"/>
  <c r="M90"/>
  <c r="O89"/>
  <c r="Q89" s="1"/>
  <c r="O88"/>
  <c r="O87"/>
  <c r="Q87" s="1"/>
  <c r="O101" i="2"/>
  <c r="Q101" s="1"/>
  <c r="W101" s="1"/>
  <c r="O100"/>
  <c r="O99"/>
  <c r="O97"/>
  <c r="O96"/>
  <c r="O95"/>
  <c r="O93"/>
  <c r="Q93" s="1"/>
  <c r="O92"/>
  <c r="O91"/>
  <c r="P90"/>
  <c r="N90"/>
  <c r="M90"/>
  <c r="O89"/>
  <c r="O88"/>
  <c r="O87"/>
  <c r="Q87" s="1"/>
  <c r="O101" i="4"/>
  <c r="Q101" s="1"/>
  <c r="W101" s="1"/>
  <c r="O100"/>
  <c r="O99"/>
  <c r="O97"/>
  <c r="O96"/>
  <c r="O95"/>
  <c r="O93"/>
  <c r="Q93" s="1"/>
  <c r="O92"/>
  <c r="O91"/>
  <c r="P90"/>
  <c r="N90"/>
  <c r="M90"/>
  <c r="O89"/>
  <c r="Q89" s="1"/>
  <c r="O88"/>
  <c r="O87"/>
  <c r="O93" i="7"/>
  <c r="O92"/>
  <c r="O91"/>
  <c r="P90"/>
  <c r="N90"/>
  <c r="M90"/>
  <c r="O89"/>
  <c r="Q89" s="1"/>
  <c r="O88"/>
  <c r="Q88" s="1"/>
  <c r="O87"/>
  <c r="O101" i="6"/>
  <c r="O100"/>
  <c r="O99"/>
  <c r="O97"/>
  <c r="O96"/>
  <c r="O95"/>
  <c r="Q95" s="1"/>
  <c r="O93"/>
  <c r="Q93" s="1"/>
  <c r="O92"/>
  <c r="O91"/>
  <c r="P90"/>
  <c r="N90"/>
  <c r="M90"/>
  <c r="O89"/>
  <c r="Q89" s="1"/>
  <c r="O88"/>
  <c r="O87"/>
  <c r="O101" i="5"/>
  <c r="O93"/>
  <c r="O92"/>
  <c r="O91"/>
  <c r="O89"/>
  <c r="Q89" s="1"/>
  <c r="W89" s="1"/>
  <c r="O88"/>
  <c r="O87"/>
  <c r="O49" i="1"/>
  <c r="Q49" s="1"/>
  <c r="W49" s="1"/>
  <c r="O48"/>
  <c r="Q48" s="1"/>
  <c r="M47"/>
  <c r="O45"/>
  <c r="O44"/>
  <c r="Q44" s="1"/>
  <c r="O43"/>
  <c r="O41"/>
  <c r="Q41" s="1"/>
  <c r="O40"/>
  <c r="M39"/>
  <c r="M42" s="1"/>
  <c r="P38"/>
  <c r="N38"/>
  <c r="M38"/>
  <c r="O37"/>
  <c r="Q37" s="1"/>
  <c r="O36"/>
  <c r="Q36" s="1"/>
  <c r="O35"/>
  <c r="Q35" s="1"/>
  <c r="O49" i="2"/>
  <c r="O48"/>
  <c r="O47"/>
  <c r="O45"/>
  <c r="O44"/>
  <c r="Q44" s="1"/>
  <c r="O43"/>
  <c r="O41"/>
  <c r="O40"/>
  <c r="O39"/>
  <c r="P38"/>
  <c r="N38"/>
  <c r="M38"/>
  <c r="O37"/>
  <c r="Q37" s="1"/>
  <c r="O36"/>
  <c r="O35"/>
  <c r="O49" i="4"/>
  <c r="O48"/>
  <c r="Q48" s="1"/>
  <c r="O47"/>
  <c r="Q47" s="1"/>
  <c r="O45"/>
  <c r="P44"/>
  <c r="P46" s="1"/>
  <c r="O44"/>
  <c r="O43"/>
  <c r="O41"/>
  <c r="O40"/>
  <c r="O39"/>
  <c r="P38"/>
  <c r="N38"/>
  <c r="M38"/>
  <c r="O37"/>
  <c r="O36"/>
  <c r="O35"/>
  <c r="O49" i="7"/>
  <c r="O48"/>
  <c r="O47"/>
  <c r="O45"/>
  <c r="O44"/>
  <c r="O43"/>
  <c r="O41"/>
  <c r="O40"/>
  <c r="Q40" s="1"/>
  <c r="O39"/>
  <c r="P38"/>
  <c r="N38"/>
  <c r="M38"/>
  <c r="O37"/>
  <c r="Q37" s="1"/>
  <c r="O36"/>
  <c r="Q36" s="1"/>
  <c r="O35"/>
  <c r="O49" i="6"/>
  <c r="O48"/>
  <c r="Q48" s="1"/>
  <c r="O47"/>
  <c r="O45"/>
  <c r="O44"/>
  <c r="Q44" s="1"/>
  <c r="O43"/>
  <c r="Q43" s="1"/>
  <c r="O41"/>
  <c r="O40"/>
  <c r="Q40" s="1"/>
  <c r="O39"/>
  <c r="P38"/>
  <c r="N38"/>
  <c r="M38"/>
  <c r="O37"/>
  <c r="O36"/>
  <c r="O35"/>
  <c r="O49" i="5"/>
  <c r="O48"/>
  <c r="O47"/>
  <c r="O45"/>
  <c r="Q45" s="1"/>
  <c r="O44"/>
  <c r="Q44" s="1"/>
  <c r="O43"/>
  <c r="O41"/>
  <c r="O40"/>
  <c r="Q40" s="1"/>
  <c r="O39"/>
  <c r="P38"/>
  <c r="N38"/>
  <c r="M38"/>
  <c r="O37"/>
  <c r="Q37" s="1"/>
  <c r="O36"/>
  <c r="O35"/>
  <c r="O23" i="1"/>
  <c r="O22"/>
  <c r="M21"/>
  <c r="O19"/>
  <c r="Q19" s="1"/>
  <c r="O18"/>
  <c r="Q18" s="1"/>
  <c r="O17"/>
  <c r="O15"/>
  <c r="Q15" s="1"/>
  <c r="O14"/>
  <c r="Q14" s="1"/>
  <c r="M13"/>
  <c r="M16" s="1"/>
  <c r="P12"/>
  <c r="N12"/>
  <c r="M12"/>
  <c r="O11"/>
  <c r="Q11" s="1"/>
  <c r="O10"/>
  <c r="O9"/>
  <c r="Q9" s="1"/>
  <c r="O23" i="2"/>
  <c r="O22"/>
  <c r="Q22" s="1"/>
  <c r="O21"/>
  <c r="O19"/>
  <c r="O18"/>
  <c r="O17"/>
  <c r="O15"/>
  <c r="Q15" s="1"/>
  <c r="O14"/>
  <c r="O13"/>
  <c r="O65" s="1"/>
  <c r="P12"/>
  <c r="N12"/>
  <c r="M12"/>
  <c r="O11"/>
  <c r="O10"/>
  <c r="Q10" s="1"/>
  <c r="O9"/>
  <c r="Q9" s="1"/>
  <c r="O23" i="4"/>
  <c r="O22"/>
  <c r="Q22" s="1"/>
  <c r="P21"/>
  <c r="O21"/>
  <c r="O19"/>
  <c r="P18"/>
  <c r="P20" s="1"/>
  <c r="O18"/>
  <c r="O17"/>
  <c r="O15"/>
  <c r="Q15" s="1"/>
  <c r="O14"/>
  <c r="O13"/>
  <c r="P12"/>
  <c r="N12"/>
  <c r="M12"/>
  <c r="O11"/>
  <c r="Q11" s="1"/>
  <c r="O10"/>
  <c r="Q10" s="1"/>
  <c r="O9"/>
  <c r="O23" i="7"/>
  <c r="O22"/>
  <c r="Q22" s="1"/>
  <c r="O21"/>
  <c r="Q21" s="1"/>
  <c r="O19"/>
  <c r="Q19" s="1"/>
  <c r="O18"/>
  <c r="O17"/>
  <c r="O15"/>
  <c r="Q15" s="1"/>
  <c r="O14"/>
  <c r="O13"/>
  <c r="P12"/>
  <c r="N12"/>
  <c r="M12"/>
  <c r="O11"/>
  <c r="O10"/>
  <c r="O9"/>
  <c r="O23" i="6"/>
  <c r="Q23" s="1"/>
  <c r="W23" s="1"/>
  <c r="O22"/>
  <c r="Q22" s="1"/>
  <c r="O21"/>
  <c r="O19"/>
  <c r="O18"/>
  <c r="O17"/>
  <c r="Q17" s="1"/>
  <c r="O15"/>
  <c r="O14"/>
  <c r="O13"/>
  <c r="Q13" s="1"/>
  <c r="P12"/>
  <c r="N12"/>
  <c r="M12"/>
  <c r="O11"/>
  <c r="O10"/>
  <c r="O9"/>
  <c r="O23" i="5"/>
  <c r="O22"/>
  <c r="O21"/>
  <c r="O19"/>
  <c r="Q19" s="1"/>
  <c r="O18"/>
  <c r="Q18" s="1"/>
  <c r="O17"/>
  <c r="O15"/>
  <c r="O14"/>
  <c r="Q14" s="1"/>
  <c r="O13"/>
  <c r="P12"/>
  <c r="N12"/>
  <c r="M12"/>
  <c r="O11"/>
  <c r="O10"/>
  <c r="Q10" s="1"/>
  <c r="O9"/>
  <c r="U126" i="8"/>
  <c r="U74" i="7"/>
  <c r="T100" i="2"/>
  <c r="T126"/>
  <c r="T178"/>
  <c r="V178" s="1"/>
  <c r="T204"/>
  <c r="T126" i="5"/>
  <c r="T126" i="7"/>
  <c r="T204"/>
  <c r="T22"/>
  <c r="T48"/>
  <c r="F74"/>
  <c r="G74"/>
  <c r="T22" i="5"/>
  <c r="V22" s="1"/>
  <c r="T48"/>
  <c r="V48" s="1"/>
  <c r="T22" i="2"/>
  <c r="T48"/>
  <c r="V48" s="1"/>
  <c r="H22"/>
  <c r="H48"/>
  <c r="H22" i="7"/>
  <c r="H48"/>
  <c r="U178" i="8"/>
  <c r="U204"/>
  <c r="S178"/>
  <c r="S204"/>
  <c r="R178"/>
  <c r="R204"/>
  <c r="U100"/>
  <c r="S100"/>
  <c r="S126"/>
  <c r="R100"/>
  <c r="R126"/>
  <c r="U22"/>
  <c r="S22"/>
  <c r="R22"/>
  <c r="U48"/>
  <c r="S48"/>
  <c r="R48"/>
  <c r="S74" i="7"/>
  <c r="R74"/>
  <c r="U74" i="5"/>
  <c r="S74"/>
  <c r="R74"/>
  <c r="U74" i="2"/>
  <c r="S74"/>
  <c r="R74"/>
  <c r="G74" i="5"/>
  <c r="F74"/>
  <c r="G22" i="8"/>
  <c r="G48"/>
  <c r="F22"/>
  <c r="F48"/>
  <c r="G74" i="2"/>
  <c r="F74"/>
  <c r="G73" i="5"/>
  <c r="F73" i="7"/>
  <c r="U73" i="4"/>
  <c r="T21" i="7"/>
  <c r="T47"/>
  <c r="U73"/>
  <c r="T21" i="5"/>
  <c r="T47"/>
  <c r="T21" i="4"/>
  <c r="T47"/>
  <c r="H21"/>
  <c r="H47"/>
  <c r="H47" i="7"/>
  <c r="H21"/>
  <c r="T177" i="4"/>
  <c r="T203"/>
  <c r="T203" i="7"/>
  <c r="U177" i="8"/>
  <c r="U203"/>
  <c r="U206" s="1"/>
  <c r="S177"/>
  <c r="S203"/>
  <c r="S206" s="1"/>
  <c r="R177"/>
  <c r="R203"/>
  <c r="R206" s="1"/>
  <c r="T125" i="7"/>
  <c r="T125" i="5"/>
  <c r="T125" i="4"/>
  <c r="U125" i="8"/>
  <c r="S125"/>
  <c r="S128" s="1"/>
  <c r="R125"/>
  <c r="R128" s="1"/>
  <c r="S73" i="4"/>
  <c r="R73"/>
  <c r="S73" i="7"/>
  <c r="R73"/>
  <c r="U73" i="5"/>
  <c r="S73"/>
  <c r="R73"/>
  <c r="T99" i="4"/>
  <c r="U99" i="8"/>
  <c r="S99"/>
  <c r="R99"/>
  <c r="G73" i="4"/>
  <c r="F73"/>
  <c r="F73" i="5"/>
  <c r="U47" i="8"/>
  <c r="U50" s="1"/>
  <c r="S47"/>
  <c r="S50" s="1"/>
  <c r="G47"/>
  <c r="G50" s="1"/>
  <c r="F47"/>
  <c r="F50" s="1"/>
  <c r="S21"/>
  <c r="S24" s="1"/>
  <c r="R21"/>
  <c r="R24" s="1"/>
  <c r="G21"/>
  <c r="G24" s="1"/>
  <c r="F21"/>
  <c r="F24" s="1"/>
  <c r="T199" i="1"/>
  <c r="T201"/>
  <c r="T200"/>
  <c r="T191"/>
  <c r="V191" s="1"/>
  <c r="T192"/>
  <c r="V192" s="1"/>
  <c r="T193"/>
  <c r="V193" s="1"/>
  <c r="T197"/>
  <c r="V197" s="1"/>
  <c r="T196"/>
  <c r="V196" s="1"/>
  <c r="T195"/>
  <c r="U194"/>
  <c r="S194"/>
  <c r="R194"/>
  <c r="Q199"/>
  <c r="Q201"/>
  <c r="Q195"/>
  <c r="T173"/>
  <c r="V173" s="1"/>
  <c r="T174"/>
  <c r="T175"/>
  <c r="T165"/>
  <c r="V165" s="1"/>
  <c r="T166"/>
  <c r="T167"/>
  <c r="T171"/>
  <c r="T170"/>
  <c r="T169"/>
  <c r="U168"/>
  <c r="S168"/>
  <c r="R168"/>
  <c r="R147"/>
  <c r="S147"/>
  <c r="U147"/>
  <c r="R148"/>
  <c r="S148"/>
  <c r="S149"/>
  <c r="U148"/>
  <c r="R149"/>
  <c r="U149"/>
  <c r="R139"/>
  <c r="S139"/>
  <c r="U139"/>
  <c r="R140"/>
  <c r="S140"/>
  <c r="U140"/>
  <c r="R141"/>
  <c r="S141"/>
  <c r="U141"/>
  <c r="R145"/>
  <c r="S145"/>
  <c r="U145"/>
  <c r="R144"/>
  <c r="S144"/>
  <c r="U144"/>
  <c r="R143"/>
  <c r="S143"/>
  <c r="U143"/>
  <c r="M147"/>
  <c r="N147"/>
  <c r="P147"/>
  <c r="M148"/>
  <c r="N148"/>
  <c r="P148"/>
  <c r="M149"/>
  <c r="N149"/>
  <c r="P149"/>
  <c r="M139"/>
  <c r="N139"/>
  <c r="P139"/>
  <c r="M140"/>
  <c r="N140"/>
  <c r="P140"/>
  <c r="M141"/>
  <c r="N141"/>
  <c r="P141"/>
  <c r="M145"/>
  <c r="N145"/>
  <c r="P145"/>
  <c r="M144"/>
  <c r="N144"/>
  <c r="P144"/>
  <c r="M143"/>
  <c r="N143"/>
  <c r="P143"/>
  <c r="M217"/>
  <c r="N217"/>
  <c r="M218"/>
  <c r="N218"/>
  <c r="M219"/>
  <c r="N219"/>
  <c r="M223"/>
  <c r="N223"/>
  <c r="M222"/>
  <c r="N222"/>
  <c r="M221"/>
  <c r="N221"/>
  <c r="M225"/>
  <c r="N225"/>
  <c r="M226"/>
  <c r="N226"/>
  <c r="M227"/>
  <c r="N227"/>
  <c r="T121"/>
  <c r="T122"/>
  <c r="T123"/>
  <c r="T113"/>
  <c r="T114"/>
  <c r="T115"/>
  <c r="V115" s="1"/>
  <c r="T119"/>
  <c r="T118"/>
  <c r="T117"/>
  <c r="U116"/>
  <c r="S116"/>
  <c r="R116"/>
  <c r="T95"/>
  <c r="T96"/>
  <c r="T97"/>
  <c r="T93"/>
  <c r="V93" s="1"/>
  <c r="T92"/>
  <c r="T91"/>
  <c r="T99"/>
  <c r="T100"/>
  <c r="Q97"/>
  <c r="U90"/>
  <c r="S90"/>
  <c r="R90"/>
  <c r="Q88"/>
  <c r="R69"/>
  <c r="R71"/>
  <c r="S69"/>
  <c r="S71"/>
  <c r="U69"/>
  <c r="R70"/>
  <c r="S70"/>
  <c r="U70"/>
  <c r="U71"/>
  <c r="R61"/>
  <c r="S61"/>
  <c r="U61"/>
  <c r="R62"/>
  <c r="S62"/>
  <c r="U62"/>
  <c r="R63"/>
  <c r="S63"/>
  <c r="U63"/>
  <c r="R67"/>
  <c r="S67"/>
  <c r="U67"/>
  <c r="R66"/>
  <c r="S66"/>
  <c r="U66"/>
  <c r="S65"/>
  <c r="U65"/>
  <c r="M69"/>
  <c r="N69"/>
  <c r="P69"/>
  <c r="M70"/>
  <c r="N70"/>
  <c r="P70"/>
  <c r="M71"/>
  <c r="N71"/>
  <c r="P71"/>
  <c r="M61"/>
  <c r="N61"/>
  <c r="P61"/>
  <c r="M62"/>
  <c r="N62"/>
  <c r="P62"/>
  <c r="M63"/>
  <c r="N63"/>
  <c r="P63"/>
  <c r="M67"/>
  <c r="N67"/>
  <c r="P67"/>
  <c r="M66"/>
  <c r="N66"/>
  <c r="P66"/>
  <c r="N65"/>
  <c r="P65"/>
  <c r="H17"/>
  <c r="F71"/>
  <c r="G71"/>
  <c r="H43"/>
  <c r="F70"/>
  <c r="G70"/>
  <c r="H9"/>
  <c r="H35"/>
  <c r="H10"/>
  <c r="H36"/>
  <c r="H11"/>
  <c r="H37"/>
  <c r="H15"/>
  <c r="H41"/>
  <c r="H14"/>
  <c r="H40"/>
  <c r="H13"/>
  <c r="H39"/>
  <c r="G69"/>
  <c r="G63"/>
  <c r="G61"/>
  <c r="G62"/>
  <c r="G67"/>
  <c r="G66"/>
  <c r="G65"/>
  <c r="F69"/>
  <c r="F63"/>
  <c r="F61"/>
  <c r="F62"/>
  <c r="F67"/>
  <c r="F66"/>
  <c r="F65"/>
  <c r="E17"/>
  <c r="E43"/>
  <c r="E18"/>
  <c r="E44"/>
  <c r="E19"/>
  <c r="E45"/>
  <c r="E9"/>
  <c r="E35"/>
  <c r="E10"/>
  <c r="E36"/>
  <c r="E11"/>
  <c r="E37"/>
  <c r="E15"/>
  <c r="E41"/>
  <c r="E14"/>
  <c r="E40"/>
  <c r="E13"/>
  <c r="E39"/>
  <c r="D69"/>
  <c r="D70"/>
  <c r="D71"/>
  <c r="D63"/>
  <c r="D61"/>
  <c r="D62"/>
  <c r="D67"/>
  <c r="D66"/>
  <c r="D65"/>
  <c r="C69"/>
  <c r="C70"/>
  <c r="C71"/>
  <c r="C63"/>
  <c r="C61"/>
  <c r="C62"/>
  <c r="C67"/>
  <c r="C66"/>
  <c r="C65"/>
  <c r="H44"/>
  <c r="H45"/>
  <c r="G38"/>
  <c r="F38"/>
  <c r="D38"/>
  <c r="C38"/>
  <c r="T43"/>
  <c r="T45"/>
  <c r="T44"/>
  <c r="T35"/>
  <c r="T36"/>
  <c r="V36" s="1"/>
  <c r="T37"/>
  <c r="V37" s="1"/>
  <c r="T41"/>
  <c r="V41" s="1"/>
  <c r="T40"/>
  <c r="V40" s="1"/>
  <c r="U38"/>
  <c r="S38"/>
  <c r="R38"/>
  <c r="Q43"/>
  <c r="Q45"/>
  <c r="T17"/>
  <c r="T18"/>
  <c r="T19"/>
  <c r="T9"/>
  <c r="V9" s="1"/>
  <c r="T10"/>
  <c r="V10" s="1"/>
  <c r="T11"/>
  <c r="V11" s="1"/>
  <c r="T15"/>
  <c r="V15" s="1"/>
  <c r="T14"/>
  <c r="V14" s="1"/>
  <c r="T21"/>
  <c r="T22"/>
  <c r="U12"/>
  <c r="S12"/>
  <c r="R12"/>
  <c r="H18"/>
  <c r="H19"/>
  <c r="G12"/>
  <c r="R225"/>
  <c r="S225"/>
  <c r="U225"/>
  <c r="R226"/>
  <c r="S226"/>
  <c r="U226"/>
  <c r="R227"/>
  <c r="S227"/>
  <c r="U227"/>
  <c r="R217"/>
  <c r="S217"/>
  <c r="U217"/>
  <c r="R218"/>
  <c r="S218"/>
  <c r="U218"/>
  <c r="R223"/>
  <c r="S223"/>
  <c r="U223"/>
  <c r="R222"/>
  <c r="S222"/>
  <c r="U222"/>
  <c r="R221"/>
  <c r="S221"/>
  <c r="U221"/>
  <c r="P225"/>
  <c r="P226"/>
  <c r="P227"/>
  <c r="P217"/>
  <c r="P218"/>
  <c r="P219"/>
  <c r="P223"/>
  <c r="P222"/>
  <c r="P221"/>
  <c r="C12"/>
  <c r="C20"/>
  <c r="T87"/>
  <c r="T88"/>
  <c r="V88" s="1"/>
  <c r="T89"/>
  <c r="V89" s="1"/>
  <c r="D12"/>
  <c r="F12"/>
  <c r="E21"/>
  <c r="H21"/>
  <c r="E22"/>
  <c r="H22"/>
  <c r="H48"/>
  <c r="E23"/>
  <c r="Q23"/>
  <c r="W23" s="1"/>
  <c r="C24"/>
  <c r="E47"/>
  <c r="H47"/>
  <c r="E48"/>
  <c r="T48"/>
  <c r="V48" s="1"/>
  <c r="E49"/>
  <c r="F73"/>
  <c r="G73"/>
  <c r="C73"/>
  <c r="C74"/>
  <c r="C75"/>
  <c r="D73"/>
  <c r="N73"/>
  <c r="N74"/>
  <c r="N75"/>
  <c r="P73"/>
  <c r="S73"/>
  <c r="U73"/>
  <c r="U74"/>
  <c r="D74"/>
  <c r="F74"/>
  <c r="G74"/>
  <c r="M74"/>
  <c r="P74"/>
  <c r="R74"/>
  <c r="S74"/>
  <c r="D75"/>
  <c r="M75"/>
  <c r="P75"/>
  <c r="T125"/>
  <c r="T128" s="1"/>
  <c r="T126"/>
  <c r="V126" s="1"/>
  <c r="M151"/>
  <c r="N151"/>
  <c r="P151"/>
  <c r="M152"/>
  <c r="N152"/>
  <c r="N153"/>
  <c r="P152"/>
  <c r="M153"/>
  <c r="P153"/>
  <c r="T177"/>
  <c r="T180" s="1"/>
  <c r="T178"/>
  <c r="V178" s="1"/>
  <c r="T203"/>
  <c r="T204"/>
  <c r="V204" s="1"/>
  <c r="Q204"/>
  <c r="Q205"/>
  <c r="W205" s="1"/>
  <c r="M229"/>
  <c r="N229"/>
  <c r="P229"/>
  <c r="M230"/>
  <c r="N230"/>
  <c r="P230"/>
  <c r="M231"/>
  <c r="N231"/>
  <c r="P231"/>
  <c r="T95" i="2"/>
  <c r="T121"/>
  <c r="T96"/>
  <c r="T122"/>
  <c r="T97"/>
  <c r="T123"/>
  <c r="T89"/>
  <c r="T115"/>
  <c r="T87"/>
  <c r="T113"/>
  <c r="T88"/>
  <c r="T114"/>
  <c r="T93"/>
  <c r="T119"/>
  <c r="V119" s="1"/>
  <c r="T92"/>
  <c r="T118"/>
  <c r="T91"/>
  <c r="T117"/>
  <c r="T17"/>
  <c r="T43"/>
  <c r="T18"/>
  <c r="T44"/>
  <c r="T19"/>
  <c r="T45"/>
  <c r="T9"/>
  <c r="T35"/>
  <c r="T10"/>
  <c r="T36"/>
  <c r="T11"/>
  <c r="V11" s="1"/>
  <c r="T37"/>
  <c r="V37" s="1"/>
  <c r="T15"/>
  <c r="V15" s="1"/>
  <c r="T41"/>
  <c r="T14"/>
  <c r="T40"/>
  <c r="V40" s="1"/>
  <c r="T13"/>
  <c r="V13" s="1"/>
  <c r="T39"/>
  <c r="T125"/>
  <c r="T47"/>
  <c r="T99"/>
  <c r="T21"/>
  <c r="R89" i="8"/>
  <c r="S89"/>
  <c r="R88"/>
  <c r="S88"/>
  <c r="R87"/>
  <c r="S87"/>
  <c r="R92"/>
  <c r="S92"/>
  <c r="R93"/>
  <c r="S93"/>
  <c r="T95" i="4"/>
  <c r="T95" i="6"/>
  <c r="T96" i="4"/>
  <c r="T96" i="6"/>
  <c r="T97" i="4"/>
  <c r="T97" i="6"/>
  <c r="R167" i="8"/>
  <c r="S167"/>
  <c r="R165"/>
  <c r="S165"/>
  <c r="R166"/>
  <c r="S166"/>
  <c r="R170"/>
  <c r="S170"/>
  <c r="R171"/>
  <c r="S171"/>
  <c r="T173" i="2"/>
  <c r="T173" i="4"/>
  <c r="V173" s="1"/>
  <c r="T173" i="6"/>
  <c r="T174" i="2"/>
  <c r="T174" i="4"/>
  <c r="T174" i="6"/>
  <c r="T175" i="2"/>
  <c r="T175" i="4"/>
  <c r="T9" i="6"/>
  <c r="T35"/>
  <c r="V35" s="1"/>
  <c r="T10"/>
  <c r="T36"/>
  <c r="V36" s="1"/>
  <c r="T11"/>
  <c r="V11" s="1"/>
  <c r="T37"/>
  <c r="V37" s="1"/>
  <c r="T15"/>
  <c r="T41"/>
  <c r="V41" s="1"/>
  <c r="T13"/>
  <c r="T39"/>
  <c r="T14"/>
  <c r="V14" s="1"/>
  <c r="T40"/>
  <c r="T19"/>
  <c r="T45"/>
  <c r="T17"/>
  <c r="T43"/>
  <c r="V43" s="1"/>
  <c r="T18"/>
  <c r="T44"/>
  <c r="T9" i="4"/>
  <c r="T35"/>
  <c r="V35" s="1"/>
  <c r="T10"/>
  <c r="T36"/>
  <c r="V36" s="1"/>
  <c r="T11"/>
  <c r="T37"/>
  <c r="V37" s="1"/>
  <c r="T14"/>
  <c r="T40"/>
  <c r="V40" s="1"/>
  <c r="T15"/>
  <c r="V15" s="1"/>
  <c r="T41"/>
  <c r="V41" s="1"/>
  <c r="T17"/>
  <c r="T43"/>
  <c r="V43" s="1"/>
  <c r="T44"/>
  <c r="U44" i="8"/>
  <c r="T45" i="4"/>
  <c r="F61" i="6"/>
  <c r="G61"/>
  <c r="F62"/>
  <c r="G62"/>
  <c r="F63"/>
  <c r="G63"/>
  <c r="H15"/>
  <c r="H41"/>
  <c r="H13"/>
  <c r="H39"/>
  <c r="H14"/>
  <c r="H40"/>
  <c r="H19"/>
  <c r="H45"/>
  <c r="H17"/>
  <c r="H43"/>
  <c r="H18"/>
  <c r="H44"/>
  <c r="H10" i="4"/>
  <c r="H36"/>
  <c r="H9"/>
  <c r="H35"/>
  <c r="H11"/>
  <c r="G63"/>
  <c r="H14"/>
  <c r="H40"/>
  <c r="H15"/>
  <c r="H41"/>
  <c r="H17"/>
  <c r="F69"/>
  <c r="G69"/>
  <c r="H19"/>
  <c r="H9" i="2"/>
  <c r="H35"/>
  <c r="H10"/>
  <c r="H36"/>
  <c r="H11"/>
  <c r="H37"/>
  <c r="H15"/>
  <c r="H41"/>
  <c r="H14"/>
  <c r="H40"/>
  <c r="H13"/>
  <c r="H39"/>
  <c r="H17"/>
  <c r="H43"/>
  <c r="H18"/>
  <c r="H44"/>
  <c r="H19"/>
  <c r="H45"/>
  <c r="H35" i="6"/>
  <c r="H36"/>
  <c r="H37"/>
  <c r="E35"/>
  <c r="E36"/>
  <c r="E37"/>
  <c r="E41"/>
  <c r="E39"/>
  <c r="E40"/>
  <c r="E45"/>
  <c r="E43"/>
  <c r="E44"/>
  <c r="E35" i="4"/>
  <c r="E36"/>
  <c r="E37"/>
  <c r="E39"/>
  <c r="E40"/>
  <c r="E41"/>
  <c r="E43"/>
  <c r="E44"/>
  <c r="E35" i="2"/>
  <c r="E36"/>
  <c r="E37"/>
  <c r="E41"/>
  <c r="E40"/>
  <c r="E39"/>
  <c r="E43"/>
  <c r="E44"/>
  <c r="E45"/>
  <c r="Q35" i="6"/>
  <c r="Q36" i="4"/>
  <c r="Q44"/>
  <c r="Q40" i="2"/>
  <c r="Q45"/>
  <c r="M89" i="8"/>
  <c r="N89"/>
  <c r="M88"/>
  <c r="N88"/>
  <c r="M87"/>
  <c r="N87"/>
  <c r="M92"/>
  <c r="N92"/>
  <c r="M91"/>
  <c r="N91"/>
  <c r="M93"/>
  <c r="N93"/>
  <c r="M95"/>
  <c r="N95"/>
  <c r="M96"/>
  <c r="N96"/>
  <c r="M97"/>
  <c r="N97"/>
  <c r="M167"/>
  <c r="N167"/>
  <c r="M165"/>
  <c r="N165"/>
  <c r="M166"/>
  <c r="N166"/>
  <c r="M170"/>
  <c r="N170"/>
  <c r="M169"/>
  <c r="N169"/>
  <c r="M171"/>
  <c r="N171"/>
  <c r="M173"/>
  <c r="N173"/>
  <c r="M174"/>
  <c r="N174"/>
  <c r="M175"/>
  <c r="N175"/>
  <c r="R139" i="4"/>
  <c r="S139"/>
  <c r="R140"/>
  <c r="S140"/>
  <c r="R141"/>
  <c r="S141"/>
  <c r="R144"/>
  <c r="S144"/>
  <c r="T93"/>
  <c r="V93" s="1"/>
  <c r="T119"/>
  <c r="R147"/>
  <c r="S147"/>
  <c r="R148"/>
  <c r="S148"/>
  <c r="T123"/>
  <c r="T168"/>
  <c r="T191"/>
  <c r="T192"/>
  <c r="T218" s="1"/>
  <c r="T193"/>
  <c r="T170"/>
  <c r="V170" s="1"/>
  <c r="T196"/>
  <c r="T171"/>
  <c r="V171" s="1"/>
  <c r="T197"/>
  <c r="T199"/>
  <c r="T200"/>
  <c r="T201"/>
  <c r="T165" i="2"/>
  <c r="V165" s="1"/>
  <c r="T191"/>
  <c r="V191" s="1"/>
  <c r="T166"/>
  <c r="V166" s="1"/>
  <c r="T192"/>
  <c r="V192" s="1"/>
  <c r="T167"/>
  <c r="V167" s="1"/>
  <c r="T193"/>
  <c r="V193" s="1"/>
  <c r="T171"/>
  <c r="V171" s="1"/>
  <c r="T197"/>
  <c r="V197" s="1"/>
  <c r="T196"/>
  <c r="T170"/>
  <c r="V170" s="1"/>
  <c r="T169"/>
  <c r="T199"/>
  <c r="T200"/>
  <c r="T201"/>
  <c r="R139" i="6"/>
  <c r="S139"/>
  <c r="R140"/>
  <c r="S140"/>
  <c r="R141"/>
  <c r="S141"/>
  <c r="T93"/>
  <c r="T119"/>
  <c r="V119" s="1"/>
  <c r="T91"/>
  <c r="T117"/>
  <c r="R144"/>
  <c r="S144"/>
  <c r="T123"/>
  <c r="T121"/>
  <c r="T122"/>
  <c r="T191"/>
  <c r="T192"/>
  <c r="V192" s="1"/>
  <c r="T167"/>
  <c r="V167" s="1"/>
  <c r="T193"/>
  <c r="T171"/>
  <c r="V171" s="1"/>
  <c r="T197"/>
  <c r="T169"/>
  <c r="T195"/>
  <c r="T196"/>
  <c r="T170"/>
  <c r="T201"/>
  <c r="T199"/>
  <c r="T200"/>
  <c r="T113" i="4"/>
  <c r="V113" s="1"/>
  <c r="T114"/>
  <c r="T115"/>
  <c r="V115" s="1"/>
  <c r="T118"/>
  <c r="V118" s="1"/>
  <c r="T121"/>
  <c r="T122"/>
  <c r="T113" i="6"/>
  <c r="T114"/>
  <c r="V114" s="1"/>
  <c r="T115"/>
  <c r="T118"/>
  <c r="Q13" i="4"/>
  <c r="Q11" i="6"/>
  <c r="Q19"/>
  <c r="E9" i="2"/>
  <c r="E10"/>
  <c r="E11"/>
  <c r="E15"/>
  <c r="E14"/>
  <c r="E13"/>
  <c r="E17"/>
  <c r="E18"/>
  <c r="E19"/>
  <c r="E9" i="4"/>
  <c r="E10"/>
  <c r="E11"/>
  <c r="E13"/>
  <c r="E14"/>
  <c r="E15"/>
  <c r="E17"/>
  <c r="E18"/>
  <c r="D19" i="8"/>
  <c r="E9" i="6"/>
  <c r="E10"/>
  <c r="E11"/>
  <c r="E15"/>
  <c r="E13"/>
  <c r="E14"/>
  <c r="E19"/>
  <c r="E17"/>
  <c r="E18"/>
  <c r="H9"/>
  <c r="H10"/>
  <c r="H11"/>
  <c r="M139"/>
  <c r="N139"/>
  <c r="M140"/>
  <c r="N140"/>
  <c r="M141"/>
  <c r="N141"/>
  <c r="Q119"/>
  <c r="M143"/>
  <c r="N143"/>
  <c r="M144"/>
  <c r="N144"/>
  <c r="M149"/>
  <c r="N149"/>
  <c r="M148"/>
  <c r="N148"/>
  <c r="Q191"/>
  <c r="O218"/>
  <c r="Q171"/>
  <c r="Q197"/>
  <c r="W197" s="1"/>
  <c r="Q196"/>
  <c r="Q199"/>
  <c r="W199" s="1"/>
  <c r="Q174"/>
  <c r="Q88" i="2"/>
  <c r="Q118"/>
  <c r="Q191"/>
  <c r="Q167"/>
  <c r="Q170"/>
  <c r="Q169"/>
  <c r="Q195"/>
  <c r="Q199"/>
  <c r="Q175"/>
  <c r="W175" s="1"/>
  <c r="Q201"/>
  <c r="Q115" i="4"/>
  <c r="M139"/>
  <c r="N139"/>
  <c r="M140"/>
  <c r="N140"/>
  <c r="M143"/>
  <c r="N143"/>
  <c r="M144"/>
  <c r="N144"/>
  <c r="Q119"/>
  <c r="M148"/>
  <c r="N148"/>
  <c r="M149"/>
  <c r="N149"/>
  <c r="Q193"/>
  <c r="Q171"/>
  <c r="Q175"/>
  <c r="Q201"/>
  <c r="Q114"/>
  <c r="Q122"/>
  <c r="Q123"/>
  <c r="Q117" i="6"/>
  <c r="Q123"/>
  <c r="T87"/>
  <c r="T88"/>
  <c r="V88" s="1"/>
  <c r="T89"/>
  <c r="V89" s="1"/>
  <c r="T92"/>
  <c r="V92" s="1"/>
  <c r="T87" i="4"/>
  <c r="T88"/>
  <c r="V88" s="1"/>
  <c r="T89"/>
  <c r="V89" s="1"/>
  <c r="T92"/>
  <c r="T92" i="5"/>
  <c r="T93"/>
  <c r="V93" s="1"/>
  <c r="T170"/>
  <c r="V170" s="1"/>
  <c r="T171"/>
  <c r="V171" s="1"/>
  <c r="Q88" i="6"/>
  <c r="Q91"/>
  <c r="Q91" i="5"/>
  <c r="Q95"/>
  <c r="Q96"/>
  <c r="Q97"/>
  <c r="Q170"/>
  <c r="Q174"/>
  <c r="Q91" i="4"/>
  <c r="Q92"/>
  <c r="R90" i="7"/>
  <c r="S90"/>
  <c r="T92"/>
  <c r="T93"/>
  <c r="T167"/>
  <c r="V167" s="1"/>
  <c r="T166"/>
  <c r="V166" s="1"/>
  <c r="T165"/>
  <c r="V165" s="1"/>
  <c r="T171"/>
  <c r="Q92"/>
  <c r="Q93"/>
  <c r="W93" s="1"/>
  <c r="Q97"/>
  <c r="Q173"/>
  <c r="Q174"/>
  <c r="H10"/>
  <c r="H9"/>
  <c r="H11"/>
  <c r="H14"/>
  <c r="G15" i="8"/>
  <c r="H17" i="7"/>
  <c r="H18"/>
  <c r="H19"/>
  <c r="E9"/>
  <c r="E10"/>
  <c r="E11"/>
  <c r="E13"/>
  <c r="E14"/>
  <c r="E15"/>
  <c r="E17"/>
  <c r="E18"/>
  <c r="E19"/>
  <c r="H36"/>
  <c r="H37"/>
  <c r="F66"/>
  <c r="G69"/>
  <c r="F69"/>
  <c r="G70"/>
  <c r="F70"/>
  <c r="H45"/>
  <c r="E35"/>
  <c r="E36"/>
  <c r="E37"/>
  <c r="E39"/>
  <c r="E40"/>
  <c r="E43"/>
  <c r="E44"/>
  <c r="G71"/>
  <c r="F71"/>
  <c r="C70"/>
  <c r="D70"/>
  <c r="T9"/>
  <c r="T10"/>
  <c r="T11"/>
  <c r="T14"/>
  <c r="T15"/>
  <c r="V15" s="1"/>
  <c r="T17"/>
  <c r="V17" s="1"/>
  <c r="T18"/>
  <c r="T19"/>
  <c r="Q13"/>
  <c r="Q17"/>
  <c r="Q18"/>
  <c r="T35"/>
  <c r="V35" s="1"/>
  <c r="T36"/>
  <c r="T37"/>
  <c r="V37" s="1"/>
  <c r="T40"/>
  <c r="V40" s="1"/>
  <c r="T41"/>
  <c r="V41" s="1"/>
  <c r="T43"/>
  <c r="T44"/>
  <c r="T45"/>
  <c r="Q41"/>
  <c r="T113"/>
  <c r="T114"/>
  <c r="V114" s="1"/>
  <c r="T115"/>
  <c r="V115" s="1"/>
  <c r="T118"/>
  <c r="T119"/>
  <c r="T121"/>
  <c r="T147" s="1"/>
  <c r="T122"/>
  <c r="T123"/>
  <c r="T191"/>
  <c r="T192"/>
  <c r="V192" s="1"/>
  <c r="T193"/>
  <c r="V193" s="1"/>
  <c r="T196"/>
  <c r="T197"/>
  <c r="T199"/>
  <c r="T200"/>
  <c r="T201"/>
  <c r="Q115"/>
  <c r="Q122"/>
  <c r="Q191"/>
  <c r="Q195"/>
  <c r="Q196"/>
  <c r="Q197"/>
  <c r="R141"/>
  <c r="S141"/>
  <c r="R139"/>
  <c r="S139"/>
  <c r="R140"/>
  <c r="S140"/>
  <c r="R144"/>
  <c r="S144"/>
  <c r="R149"/>
  <c r="S149"/>
  <c r="S223"/>
  <c r="R223"/>
  <c r="S226"/>
  <c r="R226"/>
  <c r="S227"/>
  <c r="R227"/>
  <c r="M140"/>
  <c r="N140"/>
  <c r="M139"/>
  <c r="N139"/>
  <c r="M143"/>
  <c r="N143"/>
  <c r="M144"/>
  <c r="N144"/>
  <c r="M148"/>
  <c r="N148"/>
  <c r="M149"/>
  <c r="N149"/>
  <c r="M221"/>
  <c r="N221"/>
  <c r="M222"/>
  <c r="N222"/>
  <c r="M223"/>
  <c r="N223"/>
  <c r="N225"/>
  <c r="M225"/>
  <c r="N226"/>
  <c r="M226"/>
  <c r="M227"/>
  <c r="N227"/>
  <c r="H9" i="5"/>
  <c r="H10"/>
  <c r="H11"/>
  <c r="H14"/>
  <c r="H15"/>
  <c r="H17"/>
  <c r="H18"/>
  <c r="H19"/>
  <c r="E9"/>
  <c r="E10"/>
  <c r="E11"/>
  <c r="E13"/>
  <c r="E14"/>
  <c r="E15"/>
  <c r="E17"/>
  <c r="E18"/>
  <c r="E19"/>
  <c r="C9" i="8"/>
  <c r="D9"/>
  <c r="C10"/>
  <c r="D10"/>
  <c r="C11"/>
  <c r="D11"/>
  <c r="C14"/>
  <c r="D14"/>
  <c r="C13"/>
  <c r="D13"/>
  <c r="D15"/>
  <c r="C15"/>
  <c r="C17"/>
  <c r="D17"/>
  <c r="C18"/>
  <c r="D18"/>
  <c r="C19"/>
  <c r="F9"/>
  <c r="G9"/>
  <c r="F10"/>
  <c r="G10"/>
  <c r="F11"/>
  <c r="G11"/>
  <c r="F14"/>
  <c r="G14"/>
  <c r="E35" i="5"/>
  <c r="E36"/>
  <c r="E37"/>
  <c r="E39"/>
  <c r="E43"/>
  <c r="E44"/>
  <c r="H35"/>
  <c r="H36"/>
  <c r="H37"/>
  <c r="F67"/>
  <c r="G67"/>
  <c r="H43"/>
  <c r="H45"/>
  <c r="F36" i="8"/>
  <c r="G36"/>
  <c r="C37"/>
  <c r="D37"/>
  <c r="C36"/>
  <c r="D36"/>
  <c r="C35"/>
  <c r="D35"/>
  <c r="D40"/>
  <c r="C39"/>
  <c r="D39"/>
  <c r="C43"/>
  <c r="D43"/>
  <c r="C44"/>
  <c r="D44"/>
  <c r="R11"/>
  <c r="S11"/>
  <c r="U11"/>
  <c r="R10"/>
  <c r="S10"/>
  <c r="U10"/>
  <c r="R9"/>
  <c r="S9"/>
  <c r="U9"/>
  <c r="R14"/>
  <c r="S14"/>
  <c r="U14"/>
  <c r="R15"/>
  <c r="S15"/>
  <c r="U15"/>
  <c r="R17"/>
  <c r="S17"/>
  <c r="U17"/>
  <c r="T18" i="5"/>
  <c r="V18" s="1"/>
  <c r="T19"/>
  <c r="M11" i="8"/>
  <c r="N11"/>
  <c r="P11"/>
  <c r="M10"/>
  <c r="N10"/>
  <c r="P10"/>
  <c r="M9"/>
  <c r="N9"/>
  <c r="P9"/>
  <c r="M14"/>
  <c r="N14"/>
  <c r="P14"/>
  <c r="N13"/>
  <c r="P13"/>
  <c r="M15"/>
  <c r="N15"/>
  <c r="P15"/>
  <c r="M17"/>
  <c r="N17"/>
  <c r="P17"/>
  <c r="M18"/>
  <c r="N18"/>
  <c r="P18"/>
  <c r="M19"/>
  <c r="N19"/>
  <c r="P19"/>
  <c r="T9" i="5"/>
  <c r="T10"/>
  <c r="V10" s="1"/>
  <c r="T11"/>
  <c r="V11" s="1"/>
  <c r="T14"/>
  <c r="T15"/>
  <c r="V15" s="1"/>
  <c r="T17"/>
  <c r="Q15"/>
  <c r="T35"/>
  <c r="T36"/>
  <c r="T37"/>
  <c r="V37" s="1"/>
  <c r="T40"/>
  <c r="T41"/>
  <c r="V41" s="1"/>
  <c r="T43"/>
  <c r="T44"/>
  <c r="V44" s="1"/>
  <c r="T45"/>
  <c r="R35" i="8"/>
  <c r="S35"/>
  <c r="U35"/>
  <c r="R36"/>
  <c r="S36"/>
  <c r="U36"/>
  <c r="R37"/>
  <c r="S37"/>
  <c r="U37"/>
  <c r="R40"/>
  <c r="S40"/>
  <c r="U40"/>
  <c r="R41"/>
  <c r="S41"/>
  <c r="U41"/>
  <c r="M37"/>
  <c r="N37"/>
  <c r="N63" s="1"/>
  <c r="P37"/>
  <c r="M35"/>
  <c r="N35"/>
  <c r="P35"/>
  <c r="M36"/>
  <c r="N36"/>
  <c r="P36"/>
  <c r="M40"/>
  <c r="M66" s="1"/>
  <c r="N40"/>
  <c r="P40"/>
  <c r="N39"/>
  <c r="P39"/>
  <c r="M41"/>
  <c r="N41"/>
  <c r="P41"/>
  <c r="M43"/>
  <c r="N43"/>
  <c r="P43"/>
  <c r="M44"/>
  <c r="N44"/>
  <c r="P44"/>
  <c r="M45"/>
  <c r="N45"/>
  <c r="P45"/>
  <c r="R141" i="5"/>
  <c r="S141"/>
  <c r="R139"/>
  <c r="S139"/>
  <c r="R140"/>
  <c r="S140"/>
  <c r="R144"/>
  <c r="S144"/>
  <c r="T119"/>
  <c r="V119" s="1"/>
  <c r="T121"/>
  <c r="R148"/>
  <c r="S148"/>
  <c r="T123"/>
  <c r="T196"/>
  <c r="V196" s="1"/>
  <c r="T197"/>
  <c r="V197" s="1"/>
  <c r="T227"/>
  <c r="T228" s="1"/>
  <c r="R115" i="8"/>
  <c r="S115"/>
  <c r="R113"/>
  <c r="S113"/>
  <c r="R114"/>
  <c r="S114"/>
  <c r="R118"/>
  <c r="S118"/>
  <c r="R119"/>
  <c r="S119"/>
  <c r="R191"/>
  <c r="S191"/>
  <c r="R192"/>
  <c r="S192"/>
  <c r="R193"/>
  <c r="S193"/>
  <c r="R196"/>
  <c r="S196"/>
  <c r="R197"/>
  <c r="S197"/>
  <c r="T122" i="5"/>
  <c r="M115" i="8"/>
  <c r="N115"/>
  <c r="M113"/>
  <c r="N113"/>
  <c r="M114"/>
  <c r="N114"/>
  <c r="M118"/>
  <c r="N118"/>
  <c r="M117"/>
  <c r="N117"/>
  <c r="M119"/>
  <c r="N119"/>
  <c r="M121"/>
  <c r="N121"/>
  <c r="M122"/>
  <c r="N122"/>
  <c r="M123"/>
  <c r="N123"/>
  <c r="M191"/>
  <c r="N191"/>
  <c r="M192"/>
  <c r="N192"/>
  <c r="M193"/>
  <c r="N193"/>
  <c r="M196"/>
  <c r="N196"/>
  <c r="M195"/>
  <c r="N195"/>
  <c r="M197"/>
  <c r="N197"/>
  <c r="M199"/>
  <c r="N199"/>
  <c r="M200"/>
  <c r="N200"/>
  <c r="M201"/>
  <c r="N201"/>
  <c r="T113" i="5"/>
  <c r="T114"/>
  <c r="V114" s="1"/>
  <c r="T115"/>
  <c r="V115" s="1"/>
  <c r="T118"/>
  <c r="Q119"/>
  <c r="Q195"/>
  <c r="Q197"/>
  <c r="M141"/>
  <c r="N141"/>
  <c r="M139"/>
  <c r="N139"/>
  <c r="M140"/>
  <c r="N140"/>
  <c r="M143"/>
  <c r="N143"/>
  <c r="M144"/>
  <c r="N144"/>
  <c r="M148"/>
  <c r="N148"/>
  <c r="M149"/>
  <c r="N149"/>
  <c r="Q191"/>
  <c r="Q166"/>
  <c r="O219"/>
  <c r="U70" i="7"/>
  <c r="U71"/>
  <c r="U66"/>
  <c r="U67"/>
  <c r="U69"/>
  <c r="S149" i="5"/>
  <c r="R149"/>
  <c r="Q193"/>
  <c r="Q175"/>
  <c r="Q167"/>
  <c r="W167" s="1"/>
  <c r="U148"/>
  <c r="U141"/>
  <c r="U139"/>
  <c r="U140"/>
  <c r="U144"/>
  <c r="U149"/>
  <c r="U147"/>
  <c r="U145"/>
  <c r="S147"/>
  <c r="S145"/>
  <c r="R147"/>
  <c r="R145"/>
  <c r="P148"/>
  <c r="P149"/>
  <c r="P141"/>
  <c r="P139"/>
  <c r="P140"/>
  <c r="P143"/>
  <c r="P144"/>
  <c r="P147"/>
  <c r="P145"/>
  <c r="N147"/>
  <c r="N145"/>
  <c r="M147"/>
  <c r="M145"/>
  <c r="U116"/>
  <c r="S116"/>
  <c r="R116"/>
  <c r="Q87"/>
  <c r="Q88"/>
  <c r="W88" s="1"/>
  <c r="U71"/>
  <c r="U69"/>
  <c r="U70"/>
  <c r="U66"/>
  <c r="U67"/>
  <c r="U12"/>
  <c r="U38"/>
  <c r="S71"/>
  <c r="S69"/>
  <c r="S70"/>
  <c r="S12"/>
  <c r="S38"/>
  <c r="S66"/>
  <c r="S67"/>
  <c r="R71"/>
  <c r="R69"/>
  <c r="R70"/>
  <c r="R12"/>
  <c r="R38"/>
  <c r="R66"/>
  <c r="R67"/>
  <c r="P69"/>
  <c r="P70"/>
  <c r="P71"/>
  <c r="P61"/>
  <c r="P62"/>
  <c r="P63"/>
  <c r="P65"/>
  <c r="P66"/>
  <c r="P67"/>
  <c r="N69"/>
  <c r="N70"/>
  <c r="N71"/>
  <c r="N61"/>
  <c r="N62"/>
  <c r="N63"/>
  <c r="N65"/>
  <c r="N66"/>
  <c r="N67"/>
  <c r="M69"/>
  <c r="M70"/>
  <c r="M71"/>
  <c r="M61"/>
  <c r="M62"/>
  <c r="M63"/>
  <c r="M65"/>
  <c r="M66"/>
  <c r="M67"/>
  <c r="G69"/>
  <c r="G61"/>
  <c r="G62"/>
  <c r="G63"/>
  <c r="G66"/>
  <c r="F69"/>
  <c r="F61"/>
  <c r="F62"/>
  <c r="F63"/>
  <c r="D69"/>
  <c r="D70"/>
  <c r="D61"/>
  <c r="D62"/>
  <c r="D63"/>
  <c r="D65"/>
  <c r="D66"/>
  <c r="C69"/>
  <c r="C70"/>
  <c r="C61"/>
  <c r="C62"/>
  <c r="C63"/>
  <c r="C65"/>
  <c r="G38"/>
  <c r="F38"/>
  <c r="D38"/>
  <c r="C38"/>
  <c r="F12"/>
  <c r="D12"/>
  <c r="V227"/>
  <c r="V228" s="1"/>
  <c r="U227"/>
  <c r="U222"/>
  <c r="U223"/>
  <c r="S227"/>
  <c r="S222"/>
  <c r="S223"/>
  <c r="R227"/>
  <c r="R222"/>
  <c r="R223"/>
  <c r="P225"/>
  <c r="P226"/>
  <c r="P227"/>
  <c r="P217"/>
  <c r="P218"/>
  <c r="P219"/>
  <c r="P221"/>
  <c r="P222"/>
  <c r="P223"/>
  <c r="N225"/>
  <c r="N226"/>
  <c r="N227"/>
  <c r="N217"/>
  <c r="N218"/>
  <c r="N219"/>
  <c r="N221"/>
  <c r="N222"/>
  <c r="N223"/>
  <c r="M225"/>
  <c r="M226"/>
  <c r="M227"/>
  <c r="M217"/>
  <c r="M218"/>
  <c r="M219"/>
  <c r="M221"/>
  <c r="M222"/>
  <c r="M223"/>
  <c r="C12"/>
  <c r="C20"/>
  <c r="G12"/>
  <c r="E21"/>
  <c r="I21" s="1"/>
  <c r="E22"/>
  <c r="E23"/>
  <c r="C24"/>
  <c r="D73"/>
  <c r="C74"/>
  <c r="D74"/>
  <c r="Q48"/>
  <c r="E49"/>
  <c r="Q49"/>
  <c r="W49" s="1"/>
  <c r="R61"/>
  <c r="S61"/>
  <c r="U61"/>
  <c r="R62"/>
  <c r="S62"/>
  <c r="U62"/>
  <c r="R63"/>
  <c r="S63"/>
  <c r="U63"/>
  <c r="M73"/>
  <c r="N73"/>
  <c r="N74"/>
  <c r="N75"/>
  <c r="P73"/>
  <c r="M74"/>
  <c r="M75"/>
  <c r="P74"/>
  <c r="C75"/>
  <c r="D75"/>
  <c r="P75"/>
  <c r="T87"/>
  <c r="V87" s="1"/>
  <c r="T88"/>
  <c r="V88" s="1"/>
  <c r="T89"/>
  <c r="V89" s="1"/>
  <c r="M151"/>
  <c r="N151"/>
  <c r="P151"/>
  <c r="M152"/>
  <c r="N152"/>
  <c r="N153"/>
  <c r="P152"/>
  <c r="M153"/>
  <c r="P153"/>
  <c r="T165"/>
  <c r="T166"/>
  <c r="Q204"/>
  <c r="Q179"/>
  <c r="T191"/>
  <c r="V191" s="1"/>
  <c r="T192"/>
  <c r="V192" s="1"/>
  <c r="R217"/>
  <c r="S217"/>
  <c r="U217"/>
  <c r="R218"/>
  <c r="S218"/>
  <c r="U218"/>
  <c r="M229"/>
  <c r="N229"/>
  <c r="P229"/>
  <c r="M230"/>
  <c r="N230"/>
  <c r="P230"/>
  <c r="M231"/>
  <c r="N231"/>
  <c r="P231"/>
  <c r="U194" i="4"/>
  <c r="S194"/>
  <c r="R194"/>
  <c r="Q195"/>
  <c r="Q197"/>
  <c r="W197" s="1"/>
  <c r="V175"/>
  <c r="V168"/>
  <c r="U168"/>
  <c r="S168"/>
  <c r="R168"/>
  <c r="Q167"/>
  <c r="Q165"/>
  <c r="W165" s="1"/>
  <c r="Q166"/>
  <c r="U147"/>
  <c r="U148"/>
  <c r="U140"/>
  <c r="U139"/>
  <c r="U141"/>
  <c r="U144"/>
  <c r="V119"/>
  <c r="U149"/>
  <c r="U145"/>
  <c r="S149"/>
  <c r="S145"/>
  <c r="R149"/>
  <c r="R145"/>
  <c r="P148"/>
  <c r="P149"/>
  <c r="P139"/>
  <c r="P140"/>
  <c r="P143"/>
  <c r="P144"/>
  <c r="P147"/>
  <c r="P141"/>
  <c r="P145"/>
  <c r="N147"/>
  <c r="N141"/>
  <c r="N145"/>
  <c r="M147"/>
  <c r="M141"/>
  <c r="M145"/>
  <c r="U116"/>
  <c r="S116"/>
  <c r="R116"/>
  <c r="U90"/>
  <c r="T100"/>
  <c r="S90"/>
  <c r="Q88"/>
  <c r="U69"/>
  <c r="U71"/>
  <c r="U61"/>
  <c r="U62"/>
  <c r="U63"/>
  <c r="U66"/>
  <c r="U67"/>
  <c r="S69"/>
  <c r="S70"/>
  <c r="S71"/>
  <c r="S61"/>
  <c r="S62"/>
  <c r="S63"/>
  <c r="S66"/>
  <c r="S67"/>
  <c r="R69"/>
  <c r="R70"/>
  <c r="R71"/>
  <c r="R61"/>
  <c r="R62"/>
  <c r="R63"/>
  <c r="R66"/>
  <c r="R67"/>
  <c r="P69"/>
  <c r="P70"/>
  <c r="P71"/>
  <c r="P61"/>
  <c r="P62"/>
  <c r="P63"/>
  <c r="P65"/>
  <c r="P66"/>
  <c r="P67"/>
  <c r="N69"/>
  <c r="N70"/>
  <c r="N71"/>
  <c r="N61"/>
  <c r="N62"/>
  <c r="N63"/>
  <c r="N65"/>
  <c r="N66"/>
  <c r="N67"/>
  <c r="M69"/>
  <c r="M70"/>
  <c r="M71"/>
  <c r="M61"/>
  <c r="M62"/>
  <c r="M63"/>
  <c r="M65"/>
  <c r="M66"/>
  <c r="M67"/>
  <c r="G70"/>
  <c r="G71"/>
  <c r="G62"/>
  <c r="G61"/>
  <c r="G66"/>
  <c r="G67"/>
  <c r="F70"/>
  <c r="F71"/>
  <c r="F62"/>
  <c r="F61"/>
  <c r="F66"/>
  <c r="F67"/>
  <c r="D69"/>
  <c r="D70"/>
  <c r="D62"/>
  <c r="D61"/>
  <c r="D63"/>
  <c r="D65"/>
  <c r="D66"/>
  <c r="D67"/>
  <c r="C69"/>
  <c r="C70"/>
  <c r="C62"/>
  <c r="C61"/>
  <c r="C63"/>
  <c r="C65"/>
  <c r="C66"/>
  <c r="C67"/>
  <c r="D38"/>
  <c r="C38"/>
  <c r="U38"/>
  <c r="S38"/>
  <c r="R38"/>
  <c r="T22"/>
  <c r="V22" s="1"/>
  <c r="P21" i="8"/>
  <c r="Q23" i="4"/>
  <c r="W23" s="1"/>
  <c r="U12"/>
  <c r="S12"/>
  <c r="R12"/>
  <c r="G12"/>
  <c r="U225"/>
  <c r="U226"/>
  <c r="U227"/>
  <c r="U222"/>
  <c r="U223"/>
  <c r="S225"/>
  <c r="S226"/>
  <c r="S227"/>
  <c r="S222"/>
  <c r="S223"/>
  <c r="R225"/>
  <c r="R226"/>
  <c r="R227"/>
  <c r="R222"/>
  <c r="R223"/>
  <c r="P225"/>
  <c r="P226"/>
  <c r="P227"/>
  <c r="P221"/>
  <c r="P222"/>
  <c r="P223"/>
  <c r="N225"/>
  <c r="N226"/>
  <c r="N227"/>
  <c r="N221"/>
  <c r="N222"/>
  <c r="N223"/>
  <c r="M225"/>
  <c r="M226"/>
  <c r="M227"/>
  <c r="M221"/>
  <c r="M222"/>
  <c r="M223"/>
  <c r="C12"/>
  <c r="C20"/>
  <c r="R90"/>
  <c r="D12"/>
  <c r="F12"/>
  <c r="C24"/>
  <c r="D21" i="8"/>
  <c r="E22" i="4"/>
  <c r="H22"/>
  <c r="E23"/>
  <c r="T48"/>
  <c r="E48"/>
  <c r="H48"/>
  <c r="E49"/>
  <c r="M73"/>
  <c r="M74"/>
  <c r="M75"/>
  <c r="N73"/>
  <c r="P74"/>
  <c r="P75"/>
  <c r="C74"/>
  <c r="D74"/>
  <c r="F74"/>
  <c r="G74"/>
  <c r="N74"/>
  <c r="R74"/>
  <c r="S74"/>
  <c r="U74"/>
  <c r="C75"/>
  <c r="D75"/>
  <c r="N75"/>
  <c r="Q125"/>
  <c r="T126"/>
  <c r="V126" s="1"/>
  <c r="M151"/>
  <c r="N151"/>
  <c r="N152"/>
  <c r="N153"/>
  <c r="P151"/>
  <c r="M152"/>
  <c r="P152"/>
  <c r="M153"/>
  <c r="P153"/>
  <c r="Q178"/>
  <c r="T178"/>
  <c r="V178" s="1"/>
  <c r="T204"/>
  <c r="V204" s="1"/>
  <c r="Q203"/>
  <c r="Q205"/>
  <c r="W205" s="1"/>
  <c r="M217"/>
  <c r="N217"/>
  <c r="P217"/>
  <c r="R217"/>
  <c r="S217"/>
  <c r="U217"/>
  <c r="M218"/>
  <c r="N218"/>
  <c r="P218"/>
  <c r="R218"/>
  <c r="S218"/>
  <c r="U218"/>
  <c r="M219"/>
  <c r="N219"/>
  <c r="O219"/>
  <c r="P219"/>
  <c r="M229"/>
  <c r="N229"/>
  <c r="P229"/>
  <c r="M230"/>
  <c r="N230"/>
  <c r="P230"/>
  <c r="M231"/>
  <c r="N231"/>
  <c r="P231"/>
  <c r="U194" i="2"/>
  <c r="S194"/>
  <c r="R194"/>
  <c r="Q200"/>
  <c r="W200" s="1"/>
  <c r="Q192"/>
  <c r="W192" s="1"/>
  <c r="U168"/>
  <c r="S168"/>
  <c r="R168"/>
  <c r="U147"/>
  <c r="U148"/>
  <c r="U149"/>
  <c r="U141"/>
  <c r="U139"/>
  <c r="U140"/>
  <c r="U145"/>
  <c r="U144"/>
  <c r="U143"/>
  <c r="S147"/>
  <c r="S148"/>
  <c r="S149"/>
  <c r="S141"/>
  <c r="S139"/>
  <c r="S140"/>
  <c r="S145"/>
  <c r="S144"/>
  <c r="S143"/>
  <c r="R147"/>
  <c r="R148"/>
  <c r="R149"/>
  <c r="R141"/>
  <c r="R139"/>
  <c r="R140"/>
  <c r="R145"/>
  <c r="R144"/>
  <c r="R143"/>
  <c r="Q121"/>
  <c r="Q113"/>
  <c r="P147"/>
  <c r="P148"/>
  <c r="P149"/>
  <c r="P141"/>
  <c r="P139"/>
  <c r="P140"/>
  <c r="P145"/>
  <c r="P144"/>
  <c r="P143"/>
  <c r="N147"/>
  <c r="N148"/>
  <c r="N149"/>
  <c r="N141"/>
  <c r="N139"/>
  <c r="N140"/>
  <c r="N145"/>
  <c r="N144"/>
  <c r="N143"/>
  <c r="M147"/>
  <c r="M148"/>
  <c r="M149"/>
  <c r="M141"/>
  <c r="M139"/>
  <c r="M140"/>
  <c r="M145"/>
  <c r="M144"/>
  <c r="M143"/>
  <c r="U116"/>
  <c r="S116"/>
  <c r="R116"/>
  <c r="U90"/>
  <c r="S90"/>
  <c r="R90"/>
  <c r="U69"/>
  <c r="U70"/>
  <c r="U71"/>
  <c r="U61"/>
  <c r="U62"/>
  <c r="U63"/>
  <c r="U67"/>
  <c r="U66"/>
  <c r="U65"/>
  <c r="S69"/>
  <c r="S70"/>
  <c r="S71"/>
  <c r="S61"/>
  <c r="S62"/>
  <c r="S63"/>
  <c r="S67"/>
  <c r="S66"/>
  <c r="S65"/>
  <c r="R69"/>
  <c r="R70"/>
  <c r="R71"/>
  <c r="R61"/>
  <c r="R62"/>
  <c r="R63"/>
  <c r="R67"/>
  <c r="R66"/>
  <c r="R65"/>
  <c r="P69"/>
  <c r="P70"/>
  <c r="P71"/>
  <c r="P61"/>
  <c r="P62"/>
  <c r="P63"/>
  <c r="P67"/>
  <c r="P66"/>
  <c r="P65"/>
  <c r="N69"/>
  <c r="N70"/>
  <c r="N71"/>
  <c r="N61"/>
  <c r="N62"/>
  <c r="N63"/>
  <c r="N67"/>
  <c r="N66"/>
  <c r="N65"/>
  <c r="M69"/>
  <c r="M70"/>
  <c r="M71"/>
  <c r="M61"/>
  <c r="M62"/>
  <c r="M63"/>
  <c r="M67"/>
  <c r="M66"/>
  <c r="M65"/>
  <c r="G69"/>
  <c r="G70"/>
  <c r="G71"/>
  <c r="G63"/>
  <c r="G61"/>
  <c r="G62"/>
  <c r="G67"/>
  <c r="G66"/>
  <c r="G65"/>
  <c r="F69"/>
  <c r="F70"/>
  <c r="F71"/>
  <c r="F63"/>
  <c r="F61"/>
  <c r="F62"/>
  <c r="F67"/>
  <c r="F66"/>
  <c r="F65"/>
  <c r="D69"/>
  <c r="D70"/>
  <c r="D71"/>
  <c r="D63"/>
  <c r="D61"/>
  <c r="D62"/>
  <c r="D67"/>
  <c r="D66"/>
  <c r="D65"/>
  <c r="C69"/>
  <c r="C70"/>
  <c r="C71"/>
  <c r="C63"/>
  <c r="C61"/>
  <c r="C62"/>
  <c r="C67"/>
  <c r="C66"/>
  <c r="C65"/>
  <c r="G38"/>
  <c r="F38"/>
  <c r="D38"/>
  <c r="C38"/>
  <c r="U38"/>
  <c r="S38"/>
  <c r="R38"/>
  <c r="U12"/>
  <c r="S12"/>
  <c r="R12"/>
  <c r="F12"/>
  <c r="D12"/>
  <c r="U225"/>
  <c r="U226"/>
  <c r="U227"/>
  <c r="U217"/>
  <c r="U218"/>
  <c r="U223"/>
  <c r="U222"/>
  <c r="U221"/>
  <c r="S225"/>
  <c r="S226"/>
  <c r="S227"/>
  <c r="S217"/>
  <c r="S218"/>
  <c r="S223"/>
  <c r="S222"/>
  <c r="S221"/>
  <c r="R225"/>
  <c r="R226"/>
  <c r="R227"/>
  <c r="R217"/>
  <c r="R218"/>
  <c r="R223"/>
  <c r="R222"/>
  <c r="R221"/>
  <c r="P225"/>
  <c r="P226"/>
  <c r="P227"/>
  <c r="P217"/>
  <c r="P218"/>
  <c r="P219"/>
  <c r="P223"/>
  <c r="P222"/>
  <c r="P221"/>
  <c r="N225"/>
  <c r="N226"/>
  <c r="N227"/>
  <c r="N217"/>
  <c r="N218"/>
  <c r="N219"/>
  <c r="N223"/>
  <c r="N222"/>
  <c r="N221"/>
  <c r="M225"/>
  <c r="M226"/>
  <c r="M227"/>
  <c r="M217"/>
  <c r="M218"/>
  <c r="M219"/>
  <c r="M223"/>
  <c r="M222"/>
  <c r="M221"/>
  <c r="C12"/>
  <c r="C20"/>
  <c r="G12"/>
  <c r="E21"/>
  <c r="E47"/>
  <c r="H21"/>
  <c r="E22"/>
  <c r="E23"/>
  <c r="E49"/>
  <c r="C24"/>
  <c r="H47"/>
  <c r="E48"/>
  <c r="C73"/>
  <c r="D73"/>
  <c r="F73"/>
  <c r="G73"/>
  <c r="M73"/>
  <c r="N73"/>
  <c r="P73"/>
  <c r="R73"/>
  <c r="S73"/>
  <c r="U73"/>
  <c r="C74"/>
  <c r="D74"/>
  <c r="M74"/>
  <c r="M75"/>
  <c r="N74"/>
  <c r="P74"/>
  <c r="C75"/>
  <c r="D75"/>
  <c r="N75"/>
  <c r="P75"/>
  <c r="M151"/>
  <c r="N151"/>
  <c r="N152"/>
  <c r="N153"/>
  <c r="P151"/>
  <c r="M152"/>
  <c r="P152"/>
  <c r="M153"/>
  <c r="P153"/>
  <c r="T177"/>
  <c r="Q203"/>
  <c r="T203"/>
  <c r="M229"/>
  <c r="N229"/>
  <c r="N230"/>
  <c r="N231"/>
  <c r="P229"/>
  <c r="M230"/>
  <c r="P230"/>
  <c r="M231"/>
  <c r="P231"/>
  <c r="U194" i="7"/>
  <c r="S194"/>
  <c r="R194"/>
  <c r="V170"/>
  <c r="U168"/>
  <c r="S168"/>
  <c r="R168"/>
  <c r="Q175"/>
  <c r="Q170"/>
  <c r="U149"/>
  <c r="U147"/>
  <c r="U148"/>
  <c r="U141"/>
  <c r="U139"/>
  <c r="U140"/>
  <c r="U144"/>
  <c r="U145"/>
  <c r="S147"/>
  <c r="S148"/>
  <c r="S145"/>
  <c r="R147"/>
  <c r="R148"/>
  <c r="R145"/>
  <c r="P148"/>
  <c r="P149"/>
  <c r="P140"/>
  <c r="P139"/>
  <c r="P143"/>
  <c r="P144"/>
  <c r="P147"/>
  <c r="P141"/>
  <c r="P145"/>
  <c r="N147"/>
  <c r="N150" s="1"/>
  <c r="N141"/>
  <c r="N142" s="1"/>
  <c r="N145"/>
  <c r="M147"/>
  <c r="M141"/>
  <c r="M145"/>
  <c r="U116"/>
  <c r="S116"/>
  <c r="R116"/>
  <c r="Q118"/>
  <c r="V95"/>
  <c r="V98" s="1"/>
  <c r="U90"/>
  <c r="Q96"/>
  <c r="U61"/>
  <c r="U62"/>
  <c r="U63"/>
  <c r="S71"/>
  <c r="S69"/>
  <c r="S70"/>
  <c r="S61"/>
  <c r="S62"/>
  <c r="S63"/>
  <c r="S66"/>
  <c r="S67"/>
  <c r="R71"/>
  <c r="R69"/>
  <c r="R70"/>
  <c r="R61"/>
  <c r="R62"/>
  <c r="R63"/>
  <c r="R66"/>
  <c r="R67"/>
  <c r="P69"/>
  <c r="P70"/>
  <c r="P71"/>
  <c r="P61"/>
  <c r="P62"/>
  <c r="P63"/>
  <c r="P65"/>
  <c r="P66"/>
  <c r="P67"/>
  <c r="O67"/>
  <c r="N69"/>
  <c r="N70"/>
  <c r="N71"/>
  <c r="N61"/>
  <c r="N62"/>
  <c r="N63"/>
  <c r="N65"/>
  <c r="N66"/>
  <c r="N67"/>
  <c r="M69"/>
  <c r="M70"/>
  <c r="M71"/>
  <c r="M61"/>
  <c r="M62"/>
  <c r="M63"/>
  <c r="M65"/>
  <c r="M66"/>
  <c r="M67"/>
  <c r="G63"/>
  <c r="G62"/>
  <c r="F63"/>
  <c r="F62"/>
  <c r="D69"/>
  <c r="D63"/>
  <c r="D61"/>
  <c r="D62"/>
  <c r="D65"/>
  <c r="D66"/>
  <c r="C69"/>
  <c r="C63"/>
  <c r="C61"/>
  <c r="C62"/>
  <c r="C65"/>
  <c r="C66"/>
  <c r="C67"/>
  <c r="G38"/>
  <c r="D38"/>
  <c r="C38"/>
  <c r="U38"/>
  <c r="S38"/>
  <c r="R38"/>
  <c r="U12"/>
  <c r="S12"/>
  <c r="F12"/>
  <c r="D12"/>
  <c r="U225"/>
  <c r="U228" s="1"/>
  <c r="U217"/>
  <c r="U218"/>
  <c r="U222"/>
  <c r="S225"/>
  <c r="S217"/>
  <c r="S218"/>
  <c r="S222"/>
  <c r="R225"/>
  <c r="R217"/>
  <c r="R218"/>
  <c r="R222"/>
  <c r="P225"/>
  <c r="P226"/>
  <c r="P227"/>
  <c r="P221"/>
  <c r="P222"/>
  <c r="P223"/>
  <c r="P218"/>
  <c r="P217"/>
  <c r="P219"/>
  <c r="N218"/>
  <c r="N217"/>
  <c r="N219"/>
  <c r="M218"/>
  <c r="M217"/>
  <c r="M219"/>
  <c r="C12"/>
  <c r="C20"/>
  <c r="P73"/>
  <c r="P74"/>
  <c r="P75"/>
  <c r="M73"/>
  <c r="M74"/>
  <c r="M75"/>
  <c r="D48" i="8"/>
  <c r="R12" i="7"/>
  <c r="G12"/>
  <c r="C24"/>
  <c r="E21"/>
  <c r="E22"/>
  <c r="E23"/>
  <c r="C73"/>
  <c r="Q49"/>
  <c r="W49" s="1"/>
  <c r="N73"/>
  <c r="N74"/>
  <c r="N75"/>
  <c r="T87"/>
  <c r="V87" s="1"/>
  <c r="T88"/>
  <c r="V88" s="1"/>
  <c r="T89"/>
  <c r="V89" s="1"/>
  <c r="Q125"/>
  <c r="M151"/>
  <c r="N151"/>
  <c r="P151"/>
  <c r="P152"/>
  <c r="P153"/>
  <c r="M152"/>
  <c r="N152"/>
  <c r="N153"/>
  <c r="M153"/>
  <c r="W171"/>
  <c r="Q178"/>
  <c r="Q179"/>
  <c r="M229"/>
  <c r="M230"/>
  <c r="M231"/>
  <c r="N229"/>
  <c r="P229"/>
  <c r="P230"/>
  <c r="P231"/>
  <c r="N230"/>
  <c r="N231"/>
  <c r="C74"/>
  <c r="U194" i="6"/>
  <c r="S194"/>
  <c r="R194"/>
  <c r="Q201"/>
  <c r="Q202" s="1"/>
  <c r="V175"/>
  <c r="V165"/>
  <c r="V166"/>
  <c r="V170"/>
  <c r="U168"/>
  <c r="S168"/>
  <c r="R168"/>
  <c r="Q175"/>
  <c r="Q165"/>
  <c r="Q166"/>
  <c r="W166" s="1"/>
  <c r="U139"/>
  <c r="U140"/>
  <c r="U141"/>
  <c r="U144"/>
  <c r="U149"/>
  <c r="U147"/>
  <c r="U148"/>
  <c r="U145"/>
  <c r="U143"/>
  <c r="S149"/>
  <c r="S147"/>
  <c r="S148"/>
  <c r="S145"/>
  <c r="S143"/>
  <c r="R149"/>
  <c r="R147"/>
  <c r="R148"/>
  <c r="R145"/>
  <c r="R143"/>
  <c r="P149"/>
  <c r="P148"/>
  <c r="P139"/>
  <c r="P140"/>
  <c r="P141"/>
  <c r="P143"/>
  <c r="P144"/>
  <c r="P147"/>
  <c r="P145"/>
  <c r="N147"/>
  <c r="N145"/>
  <c r="M147"/>
  <c r="M145"/>
  <c r="V115"/>
  <c r="U116"/>
  <c r="S116"/>
  <c r="R116"/>
  <c r="Q122"/>
  <c r="U90"/>
  <c r="T99"/>
  <c r="T100"/>
  <c r="S90"/>
  <c r="U71"/>
  <c r="U69"/>
  <c r="U70"/>
  <c r="U61"/>
  <c r="U62"/>
  <c r="U63"/>
  <c r="U67"/>
  <c r="U65"/>
  <c r="U66"/>
  <c r="S71"/>
  <c r="S69"/>
  <c r="S70"/>
  <c r="S61"/>
  <c r="S62"/>
  <c r="S63"/>
  <c r="S67"/>
  <c r="S65"/>
  <c r="S66"/>
  <c r="R71"/>
  <c r="R69"/>
  <c r="R70"/>
  <c r="R61"/>
  <c r="R62"/>
  <c r="R63"/>
  <c r="R67"/>
  <c r="R65"/>
  <c r="R66"/>
  <c r="P71"/>
  <c r="P69"/>
  <c r="P70"/>
  <c r="P61"/>
  <c r="P62"/>
  <c r="P63"/>
  <c r="P67"/>
  <c r="P65"/>
  <c r="P66"/>
  <c r="N71"/>
  <c r="N69"/>
  <c r="N70"/>
  <c r="N61"/>
  <c r="N62"/>
  <c r="N63"/>
  <c r="N67"/>
  <c r="N65"/>
  <c r="N66"/>
  <c r="M71"/>
  <c r="M69"/>
  <c r="M70"/>
  <c r="M61"/>
  <c r="M62"/>
  <c r="M63"/>
  <c r="M67"/>
  <c r="M65"/>
  <c r="M66"/>
  <c r="G71"/>
  <c r="G70"/>
  <c r="G67"/>
  <c r="G65"/>
  <c r="G66"/>
  <c r="F71"/>
  <c r="F70"/>
  <c r="F64"/>
  <c r="F67"/>
  <c r="F65"/>
  <c r="F66"/>
  <c r="D71"/>
  <c r="D69"/>
  <c r="D70"/>
  <c r="D61"/>
  <c r="D62"/>
  <c r="D63"/>
  <c r="D67"/>
  <c r="D65"/>
  <c r="D66"/>
  <c r="C71"/>
  <c r="C69"/>
  <c r="C70"/>
  <c r="C61"/>
  <c r="C62"/>
  <c r="C63"/>
  <c r="C67"/>
  <c r="C65"/>
  <c r="C66"/>
  <c r="G38"/>
  <c r="F38"/>
  <c r="D38"/>
  <c r="C38"/>
  <c r="U38"/>
  <c r="S38"/>
  <c r="R38"/>
  <c r="U12"/>
  <c r="T21"/>
  <c r="T22"/>
  <c r="V22" s="1"/>
  <c r="S12"/>
  <c r="R12"/>
  <c r="G12"/>
  <c r="U227"/>
  <c r="U225"/>
  <c r="U226"/>
  <c r="U217"/>
  <c r="U218"/>
  <c r="U223"/>
  <c r="U221"/>
  <c r="U222"/>
  <c r="S227"/>
  <c r="S225"/>
  <c r="S226"/>
  <c r="S217"/>
  <c r="S218"/>
  <c r="S223"/>
  <c r="S221"/>
  <c r="S222"/>
  <c r="R227"/>
  <c r="R225"/>
  <c r="R226"/>
  <c r="R217"/>
  <c r="R218"/>
  <c r="R223"/>
  <c r="R221"/>
  <c r="R222"/>
  <c r="P227"/>
  <c r="P225"/>
  <c r="P226"/>
  <c r="P217"/>
  <c r="P218"/>
  <c r="P219"/>
  <c r="P223"/>
  <c r="P221"/>
  <c r="P222"/>
  <c r="N227"/>
  <c r="N225"/>
  <c r="N226"/>
  <c r="N217"/>
  <c r="N218"/>
  <c r="N219"/>
  <c r="N223"/>
  <c r="N221"/>
  <c r="N222"/>
  <c r="M227"/>
  <c r="M225"/>
  <c r="M226"/>
  <c r="M217"/>
  <c r="M218"/>
  <c r="M219"/>
  <c r="M223"/>
  <c r="M221"/>
  <c r="M222"/>
  <c r="C12"/>
  <c r="C20"/>
  <c r="R90"/>
  <c r="D12"/>
  <c r="F12"/>
  <c r="E21"/>
  <c r="H21"/>
  <c r="E22"/>
  <c r="E48"/>
  <c r="H22"/>
  <c r="H48"/>
  <c r="T48"/>
  <c r="V48" s="1"/>
  <c r="E23"/>
  <c r="C24"/>
  <c r="E47"/>
  <c r="E49"/>
  <c r="H47"/>
  <c r="T47"/>
  <c r="G73"/>
  <c r="G74"/>
  <c r="C73"/>
  <c r="C74"/>
  <c r="C75"/>
  <c r="D73"/>
  <c r="D74"/>
  <c r="D75"/>
  <c r="F73"/>
  <c r="M73"/>
  <c r="M74"/>
  <c r="M75"/>
  <c r="N73"/>
  <c r="P73"/>
  <c r="R73"/>
  <c r="S73"/>
  <c r="S74"/>
  <c r="U73"/>
  <c r="F74"/>
  <c r="N74"/>
  <c r="P74"/>
  <c r="R74"/>
  <c r="U74"/>
  <c r="N75"/>
  <c r="P75"/>
  <c r="T125"/>
  <c r="T126"/>
  <c r="M151"/>
  <c r="N151"/>
  <c r="P151"/>
  <c r="M152"/>
  <c r="M153"/>
  <c r="N152"/>
  <c r="N153"/>
  <c r="P152"/>
  <c r="P153"/>
  <c r="T177"/>
  <c r="T178"/>
  <c r="T178" i="8" s="1"/>
  <c r="T203" i="6"/>
  <c r="T204"/>
  <c r="N229"/>
  <c r="N230"/>
  <c r="N231"/>
  <c r="P229"/>
  <c r="P230"/>
  <c r="P231"/>
  <c r="M230"/>
  <c r="M231"/>
  <c r="Q87"/>
  <c r="U191" i="8"/>
  <c r="U192"/>
  <c r="U193"/>
  <c r="U196"/>
  <c r="U197"/>
  <c r="U199"/>
  <c r="U200"/>
  <c r="S199"/>
  <c r="S200"/>
  <c r="R199"/>
  <c r="R200"/>
  <c r="P199"/>
  <c r="P200"/>
  <c r="P201"/>
  <c r="P193"/>
  <c r="P191"/>
  <c r="P192"/>
  <c r="P196"/>
  <c r="P195"/>
  <c r="P197"/>
  <c r="U167"/>
  <c r="U165"/>
  <c r="U166"/>
  <c r="U170"/>
  <c r="U171"/>
  <c r="U174"/>
  <c r="U173"/>
  <c r="S174"/>
  <c r="S173"/>
  <c r="R174"/>
  <c r="R173"/>
  <c r="P173"/>
  <c r="P225" s="1"/>
  <c r="P174"/>
  <c r="P175"/>
  <c r="P167"/>
  <c r="P165"/>
  <c r="P166"/>
  <c r="P170"/>
  <c r="P169"/>
  <c r="P171"/>
  <c r="U89"/>
  <c r="U115"/>
  <c r="U87"/>
  <c r="U113"/>
  <c r="U88"/>
  <c r="U114"/>
  <c r="U92"/>
  <c r="U118"/>
  <c r="U93"/>
  <c r="U119"/>
  <c r="U95"/>
  <c r="U121"/>
  <c r="S95"/>
  <c r="S121"/>
  <c r="R95"/>
  <c r="R121"/>
  <c r="P95"/>
  <c r="P121"/>
  <c r="P96"/>
  <c r="P122"/>
  <c r="P97"/>
  <c r="P123"/>
  <c r="P89"/>
  <c r="P115"/>
  <c r="P87"/>
  <c r="P113"/>
  <c r="P88"/>
  <c r="P114"/>
  <c r="P92"/>
  <c r="P118"/>
  <c r="P91"/>
  <c r="P117"/>
  <c r="P93"/>
  <c r="P119"/>
  <c r="U122"/>
  <c r="S122"/>
  <c r="R122"/>
  <c r="U96"/>
  <c r="S96"/>
  <c r="R96"/>
  <c r="P99"/>
  <c r="P102" s="1"/>
  <c r="P100"/>
  <c r="P101"/>
  <c r="U43"/>
  <c r="U46" s="1"/>
  <c r="S43"/>
  <c r="R43"/>
  <c r="P69"/>
  <c r="G17"/>
  <c r="G43"/>
  <c r="F17"/>
  <c r="F43"/>
  <c r="G44"/>
  <c r="S44"/>
  <c r="R44"/>
  <c r="U18"/>
  <c r="S18"/>
  <c r="R18"/>
  <c r="P22"/>
  <c r="P23"/>
  <c r="N21"/>
  <c r="N22"/>
  <c r="N23"/>
  <c r="G18"/>
  <c r="G12"/>
  <c r="F18"/>
  <c r="N218"/>
  <c r="C21"/>
  <c r="C22"/>
  <c r="D22"/>
  <c r="M22"/>
  <c r="C23"/>
  <c r="D23"/>
  <c r="M23"/>
  <c r="N49"/>
  <c r="D47"/>
  <c r="M47"/>
  <c r="N47"/>
  <c r="P47"/>
  <c r="M48"/>
  <c r="M74" s="1"/>
  <c r="N48"/>
  <c r="P48"/>
  <c r="M49"/>
  <c r="O49" s="1"/>
  <c r="P49"/>
  <c r="M99"/>
  <c r="N99"/>
  <c r="N125"/>
  <c r="M100"/>
  <c r="N100"/>
  <c r="M101"/>
  <c r="N101"/>
  <c r="M125"/>
  <c r="P125"/>
  <c r="M126"/>
  <c r="N126"/>
  <c r="P126"/>
  <c r="M127"/>
  <c r="N127"/>
  <c r="P127"/>
  <c r="M177"/>
  <c r="M203"/>
  <c r="N177"/>
  <c r="P177"/>
  <c r="P203"/>
  <c r="M178"/>
  <c r="N178"/>
  <c r="P178"/>
  <c r="M179"/>
  <c r="N179"/>
  <c r="P179"/>
  <c r="P205"/>
  <c r="N203"/>
  <c r="M204"/>
  <c r="N204"/>
  <c r="N205"/>
  <c r="P204"/>
  <c r="M205"/>
  <c r="T87"/>
  <c r="H71" i="6"/>
  <c r="Q177" i="2"/>
  <c r="W177" s="1"/>
  <c r="Q121" i="5"/>
  <c r="C73" i="4"/>
  <c r="O231"/>
  <c r="E47"/>
  <c r="Q177" i="5"/>
  <c r="Q100"/>
  <c r="Q201"/>
  <c r="Q227" s="1"/>
  <c r="E48"/>
  <c r="V113"/>
  <c r="Q43"/>
  <c r="Q46" s="1"/>
  <c r="Q9"/>
  <c r="W9" s="1"/>
  <c r="C45" i="8"/>
  <c r="C71" s="1"/>
  <c r="C71" i="7"/>
  <c r="E61" i="4"/>
  <c r="G70" i="5"/>
  <c r="E12" i="1"/>
  <c r="Q10"/>
  <c r="V43"/>
  <c r="T69"/>
  <c r="V69" s="1"/>
  <c r="Q173"/>
  <c r="V171"/>
  <c r="T149"/>
  <c r="Q100" i="6"/>
  <c r="Q21"/>
  <c r="W192"/>
  <c r="Q48" i="7"/>
  <c r="O73"/>
  <c r="D74"/>
  <c r="W166"/>
  <c r="Q47" i="6"/>
  <c r="W191"/>
  <c r="Q23" i="7"/>
  <c r="W23" s="1"/>
  <c r="O75"/>
  <c r="Q21" i="4"/>
  <c r="Q73" s="1"/>
  <c r="P73"/>
  <c r="V166" i="5"/>
  <c r="O153" i="2"/>
  <c r="W193"/>
  <c r="Q49" i="4"/>
  <c r="W49" s="1"/>
  <c r="O230" i="2"/>
  <c r="Q204" i="4"/>
  <c r="W204" s="1"/>
  <c r="O231" i="5"/>
  <c r="Q205"/>
  <c r="Q178"/>
  <c r="Q230" s="1"/>
  <c r="O230"/>
  <c r="Q99"/>
  <c r="Q47"/>
  <c r="O230" i="4"/>
  <c r="O75" i="5"/>
  <c r="Q23"/>
  <c r="W23" s="1"/>
  <c r="Q178" i="1"/>
  <c r="I47"/>
  <c r="E73"/>
  <c r="V17"/>
  <c r="H66"/>
  <c r="I40"/>
  <c r="I37"/>
  <c r="H69"/>
  <c r="I17"/>
  <c r="V91"/>
  <c r="V118"/>
  <c r="O219"/>
  <c r="Q219" s="1"/>
  <c r="O217"/>
  <c r="Q217" s="1"/>
  <c r="N220"/>
  <c r="V199"/>
  <c r="E45" i="7"/>
  <c r="O225" i="4"/>
  <c r="O147"/>
  <c r="E12"/>
  <c r="H38" i="2"/>
  <c r="S220" i="1"/>
  <c r="E66"/>
  <c r="Q96"/>
  <c r="Q117"/>
  <c r="V119"/>
  <c r="T145"/>
  <c r="Q171"/>
  <c r="Q166"/>
  <c r="V166"/>
  <c r="Q197"/>
  <c r="Q115" i="5"/>
  <c r="Q196"/>
  <c r="W196" s="1"/>
  <c r="Q200"/>
  <c r="H69"/>
  <c r="D45" i="8"/>
  <c r="T152" i="1"/>
  <c r="U142"/>
  <c r="Q17"/>
  <c r="Q20" s="1"/>
  <c r="Q40"/>
  <c r="V44"/>
  <c r="O61"/>
  <c r="Q61" s="1"/>
  <c r="N64"/>
  <c r="T13"/>
  <c r="V13" s="1"/>
  <c r="Q113"/>
  <c r="V113"/>
  <c r="Q200"/>
  <c r="T230"/>
  <c r="V230" s="1"/>
  <c r="O229"/>
  <c r="C64"/>
  <c r="F64"/>
  <c r="H63"/>
  <c r="O145"/>
  <c r="V40" i="5"/>
  <c r="O70"/>
  <c r="Q41"/>
  <c r="O67"/>
  <c r="Q11"/>
  <c r="O63"/>
  <c r="H37" i="4"/>
  <c r="H63" s="1"/>
  <c r="G37" i="8"/>
  <c r="G63" s="1"/>
  <c r="H35" i="7"/>
  <c r="H61" s="1"/>
  <c r="H12" i="4"/>
  <c r="N141" i="8"/>
  <c r="F70" i="5"/>
  <c r="C40" i="8"/>
  <c r="E40" s="1"/>
  <c r="C66" i="5"/>
  <c r="O145"/>
  <c r="Q93"/>
  <c r="W93" s="1"/>
  <c r="V114" i="2"/>
  <c r="V113"/>
  <c r="T116"/>
  <c r="V115"/>
  <c r="V121"/>
  <c r="W121" s="1"/>
  <c r="T147"/>
  <c r="E70" i="5"/>
  <c r="O141" i="7"/>
  <c r="H12"/>
  <c r="R145" i="8"/>
  <c r="T70" i="5"/>
  <c r="O69"/>
  <c r="E9" i="8"/>
  <c r="O217" i="7"/>
  <c r="T90" i="6"/>
  <c r="E61"/>
  <c r="E67" i="2"/>
  <c r="O165" i="8"/>
  <c r="O87"/>
  <c r="T171"/>
  <c r="H65" i="1"/>
  <c r="H61"/>
  <c r="O62"/>
  <c r="Q62" s="1"/>
  <c r="O70"/>
  <c r="Q70" s="1"/>
  <c r="T63"/>
  <c r="V63" s="1"/>
  <c r="G64"/>
  <c r="E70"/>
  <c r="O145" i="4"/>
  <c r="T139" i="6"/>
  <c r="O196" i="8"/>
  <c r="O225" i="7"/>
  <c r="O221" i="2"/>
  <c r="O147"/>
  <c r="Q49" i="6"/>
  <c r="W49" s="1"/>
  <c r="Q177" i="7"/>
  <c r="Q204" i="6"/>
  <c r="W204" s="1"/>
  <c r="E48" i="7"/>
  <c r="O74" i="4"/>
  <c r="O226" i="2"/>
  <c r="T139" i="4"/>
  <c r="O143" i="2"/>
  <c r="O145"/>
  <c r="O139"/>
  <c r="O225" i="6"/>
  <c r="O222"/>
  <c r="O223"/>
  <c r="O226" i="4"/>
  <c r="O221"/>
  <c r="O141"/>
  <c r="O227" i="2"/>
  <c r="O225"/>
  <c r="O145" i="6"/>
  <c r="O170" i="8"/>
  <c r="H67" i="2"/>
  <c r="H45" i="4"/>
  <c r="E21"/>
  <c r="O152" i="5"/>
  <c r="H44" i="7"/>
  <c r="C75"/>
  <c r="E49"/>
  <c r="C49" i="8"/>
  <c r="O231" i="6"/>
  <c r="Q179"/>
  <c r="W179" s="1"/>
  <c r="Q99" i="7"/>
  <c r="Q47"/>
  <c r="E47"/>
  <c r="T230" i="4"/>
  <c r="O221" i="5"/>
  <c r="H69" i="6"/>
  <c r="O230" i="1"/>
  <c r="R142"/>
  <c r="O229" i="5"/>
  <c r="E43" i="8"/>
  <c r="E11"/>
  <c r="O227" i="4"/>
  <c r="O218" i="2"/>
  <c r="O149"/>
  <c r="E45" i="4"/>
  <c r="H18"/>
  <c r="H43"/>
  <c r="H69" s="1"/>
  <c r="I19" i="1"/>
  <c r="H71"/>
  <c r="O222"/>
  <c r="H44" i="5"/>
  <c r="O227" i="6"/>
  <c r="Q126" i="1"/>
  <c r="O152"/>
  <c r="Q113" i="5"/>
  <c r="V43"/>
  <c r="W43" s="1"/>
  <c r="Q36"/>
  <c r="O62"/>
  <c r="Q13"/>
  <c r="Q16" s="1"/>
  <c r="H41"/>
  <c r="H67" s="1"/>
  <c r="F40" i="8"/>
  <c r="F66" i="5"/>
  <c r="D71"/>
  <c r="T67" i="7"/>
  <c r="V67" s="1"/>
  <c r="E41"/>
  <c r="D41" i="8"/>
  <c r="D67" s="1"/>
  <c r="O217" i="6"/>
  <c r="E65" i="4"/>
  <c r="T227"/>
  <c r="V91" i="2"/>
  <c r="T143"/>
  <c r="V93"/>
  <c r="T145"/>
  <c r="V123"/>
  <c r="T149"/>
  <c r="E75" i="1"/>
  <c r="V22"/>
  <c r="T74"/>
  <c r="H62"/>
  <c r="H12"/>
  <c r="I9"/>
  <c r="R65"/>
  <c r="T39"/>
  <c r="R64"/>
  <c r="Q99"/>
  <c r="V170"/>
  <c r="O229" i="7"/>
  <c r="E40" i="5"/>
  <c r="H44" i="4"/>
  <c r="T71" i="1"/>
  <c r="Q203"/>
  <c r="Q95"/>
  <c r="Q92"/>
  <c r="Q118"/>
  <c r="S145" i="8"/>
  <c r="S140"/>
  <c r="T140" i="5"/>
  <c r="O36" i="8"/>
  <c r="Q36" s="1"/>
  <c r="O61" i="5"/>
  <c r="O18" i="8"/>
  <c r="E45" i="5"/>
  <c r="E71" s="1"/>
  <c r="H9" i="8"/>
  <c r="H12" i="5"/>
  <c r="O149" i="7"/>
  <c r="Q149" s="1"/>
  <c r="T144"/>
  <c r="V144" s="1"/>
  <c r="T141"/>
  <c r="T218"/>
  <c r="E62"/>
  <c r="H63"/>
  <c r="O222" i="4"/>
  <c r="O139"/>
  <c r="O219" i="2"/>
  <c r="O144"/>
  <c r="O140"/>
  <c r="O226" i="6"/>
  <c r="O147"/>
  <c r="E19" i="4"/>
  <c r="I19" s="1"/>
  <c r="T116" i="6"/>
  <c r="T223" i="2"/>
  <c r="T145" i="4"/>
  <c r="O166" i="8"/>
  <c r="H67" i="4"/>
  <c r="T221" i="1"/>
  <c r="D64"/>
  <c r="E61"/>
  <c r="O66"/>
  <c r="O63"/>
  <c r="Q63" s="1"/>
  <c r="O69"/>
  <c r="T67"/>
  <c r="V67" s="1"/>
  <c r="T62"/>
  <c r="O227"/>
  <c r="Q227" s="1"/>
  <c r="P142"/>
  <c r="Q35" i="5"/>
  <c r="H40"/>
  <c r="H66" s="1"/>
  <c r="H43" i="7"/>
  <c r="T225" i="1"/>
  <c r="V225" s="1"/>
  <c r="T139"/>
  <c r="I44"/>
  <c r="O75" i="4"/>
  <c r="P217" i="8"/>
  <c r="T21"/>
  <c r="V125" i="1"/>
  <c r="V128" s="1"/>
  <c r="V21"/>
  <c r="V203"/>
  <c r="V206" s="1"/>
  <c r="V177"/>
  <c r="V180" s="1"/>
  <c r="V125" i="7"/>
  <c r="T229"/>
  <c r="Q49" i="2"/>
  <c r="W49" s="1"/>
  <c r="O75"/>
  <c r="Q99"/>
  <c r="W99" s="1"/>
  <c r="T63" i="5"/>
  <c r="C67"/>
  <c r="O71"/>
  <c r="O147"/>
  <c r="T223"/>
  <c r="T145"/>
  <c r="V36"/>
  <c r="T168" i="6"/>
  <c r="T12" i="1"/>
  <c r="C73" i="5"/>
  <c r="T229" i="4"/>
  <c r="V48"/>
  <c r="N140" i="8"/>
  <c r="O114"/>
  <c r="T149" i="5"/>
  <c r="Q99" i="4"/>
  <c r="Q151" s="1"/>
  <c r="Q22" i="5"/>
  <c r="O74"/>
  <c r="E47"/>
  <c r="I47" s="1"/>
  <c r="V125" i="2"/>
  <c r="H73" i="4"/>
  <c r="E41" i="5"/>
  <c r="E67" s="1"/>
  <c r="D73" i="4"/>
  <c r="O73"/>
  <c r="W166"/>
  <c r="D73" i="7"/>
  <c r="V47" i="4"/>
  <c r="D75" i="7"/>
  <c r="D49" i="8"/>
  <c r="C47"/>
  <c r="N116"/>
  <c r="O71" i="6"/>
  <c r="V191"/>
  <c r="V217" s="1"/>
  <c r="F61" i="7"/>
  <c r="T12" i="2"/>
  <c r="O61"/>
  <c r="T63"/>
  <c r="T70"/>
  <c r="T38" i="4"/>
  <c r="F38"/>
  <c r="G38"/>
  <c r="O65"/>
  <c r="T67"/>
  <c r="T69"/>
  <c r="T119" i="8"/>
  <c r="H62" i="5"/>
  <c r="I18"/>
  <c r="I9" i="7"/>
  <c r="H15"/>
  <c r="C71" i="4"/>
  <c r="E67"/>
  <c r="E62"/>
  <c r="I43" i="2"/>
  <c r="I40"/>
  <c r="I13"/>
  <c r="I15"/>
  <c r="I11" i="4"/>
  <c r="I9"/>
  <c r="I18" i="6"/>
  <c r="O141" i="1"/>
  <c r="Q141" s="1"/>
  <c r="O148"/>
  <c r="T151" i="4"/>
  <c r="T154" s="1"/>
  <c r="V21"/>
  <c r="Q87" i="7"/>
  <c r="W193" i="5"/>
  <c r="Q219"/>
  <c r="W219" s="1"/>
  <c r="T147"/>
  <c r="V199" i="7"/>
  <c r="V225" s="1"/>
  <c r="Q35"/>
  <c r="V36"/>
  <c r="Q11"/>
  <c r="O63"/>
  <c r="Q9"/>
  <c r="Q61" s="1"/>
  <c r="O61"/>
  <c r="V10"/>
  <c r="T62"/>
  <c r="D71"/>
  <c r="D67"/>
  <c r="V87" i="4"/>
  <c r="Q45" i="6"/>
  <c r="Q46" s="1"/>
  <c r="Q39"/>
  <c r="O65"/>
  <c r="Q37"/>
  <c r="Q63" s="1"/>
  <c r="O63"/>
  <c r="V21" i="2"/>
  <c r="S142" i="7"/>
  <c r="Q192" i="4"/>
  <c r="O218"/>
  <c r="Q95" i="2"/>
  <c r="Q167" i="6"/>
  <c r="Q168" s="1"/>
  <c r="W168" s="1"/>
  <c r="E66"/>
  <c r="I14"/>
  <c r="E62"/>
  <c r="I10"/>
  <c r="O69"/>
  <c r="Q15"/>
  <c r="V118"/>
  <c r="T149"/>
  <c r="V123"/>
  <c r="W193" i="4"/>
  <c r="Q39" i="2"/>
  <c r="Q41"/>
  <c r="O67"/>
  <c r="Q40" i="4"/>
  <c r="O66"/>
  <c r="Q37"/>
  <c r="O63"/>
  <c r="Q35"/>
  <c r="T66"/>
  <c r="V11"/>
  <c r="T63"/>
  <c r="V9"/>
  <c r="T61"/>
  <c r="V17" i="6"/>
  <c r="W17" s="1"/>
  <c r="T69"/>
  <c r="T63"/>
  <c r="V173"/>
  <c r="V39" i="2"/>
  <c r="V41"/>
  <c r="T67"/>
  <c r="V36"/>
  <c r="V45"/>
  <c r="T71"/>
  <c r="V43"/>
  <c r="N142" i="6"/>
  <c r="T70" i="4"/>
  <c r="O144" i="5"/>
  <c r="O140"/>
  <c r="O222"/>
  <c r="E65"/>
  <c r="E69" i="4"/>
  <c r="E66"/>
  <c r="T73" i="7"/>
  <c r="O225" i="1"/>
  <c r="Q141" i="4"/>
  <c r="U142" i="5"/>
  <c r="C41" i="8"/>
  <c r="C67" s="1"/>
  <c r="Q227" i="4"/>
  <c r="W227" s="1"/>
  <c r="W175"/>
  <c r="W174"/>
  <c r="W201"/>
  <c r="W195"/>
  <c r="E19" i="8"/>
  <c r="D71" i="4"/>
  <c r="V121" i="5"/>
  <c r="V147" s="1"/>
  <c r="T66" i="7"/>
  <c r="V66" s="1"/>
  <c r="O226" i="5"/>
  <c r="S141" i="8"/>
  <c r="T17"/>
  <c r="V17" s="1"/>
  <c r="F41"/>
  <c r="F15"/>
  <c r="I11" i="5"/>
  <c r="E71" i="2"/>
  <c r="E63"/>
  <c r="T141" i="4"/>
  <c r="V141" s="1"/>
  <c r="T89" i="8"/>
  <c r="O140" i="1"/>
  <c r="Q140" s="1"/>
  <c r="T144"/>
  <c r="V144" s="1"/>
  <c r="V18" i="4"/>
  <c r="T230" i="6"/>
  <c r="Q203" i="5"/>
  <c r="T62"/>
  <c r="E35" i="8"/>
  <c r="O147" i="7"/>
  <c r="O227" i="5"/>
  <c r="H66" i="6"/>
  <c r="O66" i="5"/>
  <c r="T11" i="8"/>
  <c r="V44" i="4"/>
  <c r="E74" i="1"/>
  <c r="O144"/>
  <c r="O149"/>
  <c r="V99" i="4"/>
  <c r="V97" i="1"/>
  <c r="Q177"/>
  <c r="T73" i="4"/>
  <c r="Q100" i="7"/>
  <c r="Q126" i="6"/>
  <c r="Q126" i="7"/>
  <c r="V100" i="4"/>
  <c r="W196"/>
  <c r="H22" i="8"/>
  <c r="Q113" i="4"/>
  <c r="V199"/>
  <c r="T204" i="8"/>
  <c r="V100" i="1"/>
  <c r="S74" i="8"/>
  <c r="Q218" i="6"/>
  <c r="W218" s="1"/>
  <c r="Q204" i="7"/>
  <c r="Q230" s="1"/>
  <c r="O230"/>
  <c r="W92"/>
  <c r="V177" i="2"/>
  <c r="O74"/>
  <c r="Q48"/>
  <c r="H73"/>
  <c r="E73"/>
  <c r="Q100"/>
  <c r="W100" s="1"/>
  <c r="O152"/>
  <c r="N64" i="6"/>
  <c r="P142" i="2"/>
  <c r="Q205" i="6"/>
  <c r="W205" s="1"/>
  <c r="Q177" i="4"/>
  <c r="Q229" s="1"/>
  <c r="O229"/>
  <c r="W169" i="2"/>
  <c r="Q95" i="4"/>
  <c r="Q121" i="6"/>
  <c r="T227"/>
  <c r="V201"/>
  <c r="T217" i="4"/>
  <c r="V191"/>
  <c r="Q36" i="2"/>
  <c r="W36" s="1"/>
  <c r="O62"/>
  <c r="F37" i="8"/>
  <c r="F63" i="4"/>
  <c r="F64" s="1"/>
  <c r="V40" i="6"/>
  <c r="T66"/>
  <c r="V39"/>
  <c r="V10"/>
  <c r="V62" s="1"/>
  <c r="T62"/>
  <c r="Q23" i="2"/>
  <c r="Q17"/>
  <c r="O69"/>
  <c r="V14"/>
  <c r="T66"/>
  <c r="V35"/>
  <c r="T38"/>
  <c r="O218" i="5"/>
  <c r="T15" i="8"/>
  <c r="O45"/>
  <c r="T14"/>
  <c r="C48"/>
  <c r="E48" s="1"/>
  <c r="R12"/>
  <c r="D67" i="5"/>
  <c r="S142" i="4"/>
  <c r="N168" i="8"/>
  <c r="N145"/>
  <c r="N90"/>
  <c r="G35"/>
  <c r="G61" s="1"/>
  <c r="G61" i="7"/>
  <c r="G64" s="1"/>
  <c r="Q113" i="6"/>
  <c r="Q199" i="4"/>
  <c r="Q202" s="1"/>
  <c r="Q18" i="6"/>
  <c r="Q70" s="1"/>
  <c r="O70"/>
  <c r="Q19" i="4"/>
  <c r="Q173" i="5"/>
  <c r="O225"/>
  <c r="T225" i="4"/>
  <c r="F67" i="7"/>
  <c r="I45" i="2"/>
  <c r="I35"/>
  <c r="P219" i="8"/>
  <c r="U74"/>
  <c r="M220" i="4"/>
  <c r="E75" i="5"/>
  <c r="P71" i="8"/>
  <c r="N67"/>
  <c r="M63"/>
  <c r="R63"/>
  <c r="U61"/>
  <c r="D69"/>
  <c r="I10" i="5"/>
  <c r="H74" i="2"/>
  <c r="H74" i="5"/>
  <c r="I17" i="7"/>
  <c r="I11"/>
  <c r="T230" i="2"/>
  <c r="I21" i="6"/>
  <c r="P66" i="8"/>
  <c r="R66"/>
  <c r="I13" i="6"/>
  <c r="E63" i="1"/>
  <c r="I13"/>
  <c r="I11"/>
  <c r="C71" i="5"/>
  <c r="Q43" i="7"/>
  <c r="Q69" s="1"/>
  <c r="Q95"/>
  <c r="V87" i="6"/>
  <c r="Q43" i="4"/>
  <c r="Q36" i="6"/>
  <c r="V47" i="2"/>
  <c r="M62" i="8"/>
  <c r="R142" i="6"/>
  <c r="F35" i="8"/>
  <c r="F38" i="7"/>
  <c r="Q173" i="6"/>
  <c r="W173" s="1"/>
  <c r="Q18" i="4"/>
  <c r="V121"/>
  <c r="V19"/>
  <c r="T71"/>
  <c r="V15" i="6"/>
  <c r="T67"/>
  <c r="V9" i="2"/>
  <c r="T61"/>
  <c r="V118"/>
  <c r="V87"/>
  <c r="V139" s="1"/>
  <c r="V95"/>
  <c r="N230" i="8"/>
  <c r="I10" i="2"/>
  <c r="R69" i="8"/>
  <c r="P64" i="7"/>
  <c r="S64"/>
  <c r="O153" i="4"/>
  <c r="Q153" s="1"/>
  <c r="W153" s="1"/>
  <c r="N71" i="8"/>
  <c r="M70"/>
  <c r="U66"/>
  <c r="S63"/>
  <c r="S61"/>
  <c r="C65"/>
  <c r="F44"/>
  <c r="I36" i="5"/>
  <c r="O218" i="7"/>
  <c r="I17" i="4"/>
  <c r="I35" i="6"/>
  <c r="U70" i="4"/>
  <c r="T73" i="2"/>
  <c r="I14" i="1"/>
  <c r="T73" i="5"/>
  <c r="T74"/>
  <c r="V204" i="2"/>
  <c r="V230" s="1"/>
  <c r="V48" i="7"/>
  <c r="T230"/>
  <c r="T152"/>
  <c r="Q231" i="5"/>
  <c r="W167" i="2"/>
  <c r="Q219"/>
  <c r="W219" s="1"/>
  <c r="W88"/>
  <c r="T10" i="8"/>
  <c r="V10" s="1"/>
  <c r="E69" i="5"/>
  <c r="I15"/>
  <c r="O153" i="1"/>
  <c r="M151" i="8"/>
  <c r="V139" i="6"/>
  <c r="N220" i="7"/>
  <c r="I9" i="6"/>
  <c r="P145" i="8"/>
  <c r="P149"/>
  <c r="U145"/>
  <c r="U140"/>
  <c r="T12" i="4"/>
  <c r="W170" i="2"/>
  <c r="C64" i="6"/>
  <c r="M64" i="7"/>
  <c r="P142"/>
  <c r="R148" i="8"/>
  <c r="Q219" i="4"/>
  <c r="W219" s="1"/>
  <c r="M142" i="6"/>
  <c r="E75"/>
  <c r="M220"/>
  <c r="T74"/>
  <c r="U64"/>
  <c r="U142" i="2"/>
  <c r="P220" i="5"/>
  <c r="W119" i="4"/>
  <c r="V10"/>
  <c r="T152" i="2"/>
  <c r="Q229" i="1"/>
  <c r="D74" i="8"/>
  <c r="O126"/>
  <c r="M153"/>
  <c r="O231" i="7"/>
  <c r="Q205"/>
  <c r="Q231" s="1"/>
  <c r="W231" s="1"/>
  <c r="T151" i="6"/>
  <c r="O75"/>
  <c r="O73" i="2"/>
  <c r="O74" i="6"/>
  <c r="Q101"/>
  <c r="W101" s="1"/>
  <c r="O74" i="7"/>
  <c r="N151" i="8"/>
  <c r="U141"/>
  <c r="S225"/>
  <c r="Q127" i="6"/>
  <c r="W127" s="1"/>
  <c r="O153"/>
  <c r="Q101" i="7"/>
  <c r="V200"/>
  <c r="Q127" i="2"/>
  <c r="W127" s="1"/>
  <c r="Q127" i="1"/>
  <c r="W127" s="1"/>
  <c r="Q101"/>
  <c r="W101" s="1"/>
  <c r="U139" i="8"/>
  <c r="P65"/>
  <c r="N66"/>
  <c r="M61"/>
  <c r="P63"/>
  <c r="U67"/>
  <c r="R61"/>
  <c r="D65"/>
  <c r="D63"/>
  <c r="U116"/>
  <c r="N144"/>
  <c r="P38"/>
  <c r="W118" i="2"/>
  <c r="V204" i="6"/>
  <c r="Q203"/>
  <c r="Q177"/>
  <c r="W177" s="1"/>
  <c r="Q125"/>
  <c r="Q203" i="7"/>
  <c r="O229" i="2"/>
  <c r="Q47"/>
  <c r="S226" i="8"/>
  <c r="Q21" i="5"/>
  <c r="Q73" s="1"/>
  <c r="Q21" i="2"/>
  <c r="V99" i="1"/>
  <c r="V102" s="1"/>
  <c r="V203" i="4"/>
  <c r="G73" i="7"/>
  <c r="W203" i="4"/>
  <c r="W11" i="6"/>
  <c r="W178" i="2"/>
  <c r="W178" i="4"/>
  <c r="Q230"/>
  <c r="W230" s="1"/>
  <c r="Q74" i="5"/>
  <c r="W48"/>
  <c r="W87"/>
  <c r="Q90"/>
  <c r="W191"/>
  <c r="W191" i="7"/>
  <c r="Q194"/>
  <c r="H69"/>
  <c r="Q222" i="5"/>
  <c r="W222" s="1"/>
  <c r="W170"/>
  <c r="Q147"/>
  <c r="W91"/>
  <c r="W88" i="7"/>
  <c r="W166" i="5"/>
  <c r="W197"/>
  <c r="T139" i="2"/>
  <c r="T90"/>
  <c r="R73" i="1"/>
  <c r="R47" i="8"/>
  <c r="R50" s="1"/>
  <c r="T47" i="1"/>
  <c r="I36" i="2"/>
  <c r="E74" i="5"/>
  <c r="P144" i="8"/>
  <c r="W95" i="2"/>
  <c r="W17" i="1"/>
  <c r="M75" i="8"/>
  <c r="W199" i="1"/>
  <c r="E74" i="7"/>
  <c r="F73" i="8"/>
  <c r="V140" i="5"/>
  <c r="T67"/>
  <c r="Q225" i="7"/>
  <c r="H64" i="1"/>
  <c r="T71" i="5"/>
  <c r="T222"/>
  <c r="O101" i="8"/>
  <c r="C63"/>
  <c r="U69"/>
  <c r="P143"/>
  <c r="T38" i="6"/>
  <c r="P220" i="7"/>
  <c r="C64"/>
  <c r="N64"/>
  <c r="D64" i="2"/>
  <c r="M64"/>
  <c r="D64" i="4"/>
  <c r="M142"/>
  <c r="T217" i="5"/>
  <c r="M220"/>
  <c r="F64"/>
  <c r="M64"/>
  <c r="P64"/>
  <c r="S64"/>
  <c r="O148"/>
  <c r="O141"/>
  <c r="Q141" s="1"/>
  <c r="N226" i="8"/>
  <c r="N149"/>
  <c r="O121"/>
  <c r="O117"/>
  <c r="O115"/>
  <c r="Q115" s="1"/>
  <c r="T118"/>
  <c r="T115"/>
  <c r="V115" s="1"/>
  <c r="T144" i="5"/>
  <c r="O44" i="8"/>
  <c r="O70" s="1"/>
  <c r="O35"/>
  <c r="Q35" s="1"/>
  <c r="T37"/>
  <c r="T35"/>
  <c r="V35" s="1"/>
  <c r="O19"/>
  <c r="Q19" s="1"/>
  <c r="O10"/>
  <c r="Q10" s="1"/>
  <c r="Q62" s="1"/>
  <c r="E44"/>
  <c r="E37"/>
  <c r="E63" s="1"/>
  <c r="H36"/>
  <c r="H71" i="5"/>
  <c r="H38"/>
  <c r="I44"/>
  <c r="E17" i="8"/>
  <c r="O227" i="7"/>
  <c r="Q227" s="1"/>
  <c r="O223"/>
  <c r="Q223" s="1"/>
  <c r="O221"/>
  <c r="O144"/>
  <c r="T227"/>
  <c r="T226"/>
  <c r="T140"/>
  <c r="V140" s="1"/>
  <c r="E66"/>
  <c r="E63"/>
  <c r="I63" s="1"/>
  <c r="O149" i="4"/>
  <c r="O144"/>
  <c r="O143"/>
  <c r="Q143" s="1"/>
  <c r="O140"/>
  <c r="O144" i="6"/>
  <c r="O141"/>
  <c r="Q141" s="1"/>
  <c r="O139"/>
  <c r="Q139" s="1"/>
  <c r="I15"/>
  <c r="E12"/>
  <c r="D71" i="8"/>
  <c r="T147" i="6"/>
  <c r="T141"/>
  <c r="V141" s="1"/>
  <c r="T140"/>
  <c r="V140" s="1"/>
  <c r="T148" i="4"/>
  <c r="T147"/>
  <c r="V147" s="1"/>
  <c r="O175" i="8"/>
  <c r="O174"/>
  <c r="Q174" s="1"/>
  <c r="O171"/>
  <c r="Q171" s="1"/>
  <c r="O167"/>
  <c r="Q167" s="1"/>
  <c r="O97"/>
  <c r="M148"/>
  <c r="O95"/>
  <c r="Q95" s="1"/>
  <c r="O93"/>
  <c r="Q93" s="1"/>
  <c r="O92"/>
  <c r="I39" i="2"/>
  <c r="E38"/>
  <c r="I38" s="1"/>
  <c r="H65"/>
  <c r="H66"/>
  <c r="H63"/>
  <c r="H62"/>
  <c r="H61"/>
  <c r="H66" i="4"/>
  <c r="I66" s="1"/>
  <c r="H62"/>
  <c r="I62" s="1"/>
  <c r="H67" i="6"/>
  <c r="H63"/>
  <c r="H62"/>
  <c r="I62" s="1"/>
  <c r="T170" i="8"/>
  <c r="V170" s="1"/>
  <c r="T166"/>
  <c r="V166" s="1"/>
  <c r="T165"/>
  <c r="V165" s="1"/>
  <c r="T93"/>
  <c r="V93" s="1"/>
  <c r="T88"/>
  <c r="V88" s="1"/>
  <c r="P220" i="4"/>
  <c r="E73" i="6"/>
  <c r="U142"/>
  <c r="Q139" i="4"/>
  <c r="V203" i="2"/>
  <c r="T203" i="8"/>
  <c r="T206" s="1"/>
  <c r="V165" i="5"/>
  <c r="N223" i="8"/>
  <c r="O197"/>
  <c r="Q197" s="1"/>
  <c r="V9" i="5"/>
  <c r="T12"/>
  <c r="F12" i="8"/>
  <c r="H11"/>
  <c r="I11" s="1"/>
  <c r="T225" i="7"/>
  <c r="V45"/>
  <c r="T71"/>
  <c r="V43"/>
  <c r="T69"/>
  <c r="V69" s="1"/>
  <c r="V18"/>
  <c r="W18" s="1"/>
  <c r="T70"/>
  <c r="V171"/>
  <c r="V93"/>
  <c r="T145"/>
  <c r="W115" i="2"/>
  <c r="V114" i="4"/>
  <c r="W114" s="1"/>
  <c r="T116"/>
  <c r="V200" i="6"/>
  <c r="T226"/>
  <c r="V196"/>
  <c r="V222" s="1"/>
  <c r="T222"/>
  <c r="V169"/>
  <c r="V172" s="1"/>
  <c r="T221"/>
  <c r="T217"/>
  <c r="V199" i="2"/>
  <c r="T199" i="8"/>
  <c r="V196" i="4"/>
  <c r="V222" s="1"/>
  <c r="T222"/>
  <c r="V123"/>
  <c r="T149"/>
  <c r="O89" i="8"/>
  <c r="Q89" s="1"/>
  <c r="M141"/>
  <c r="O141" s="1"/>
  <c r="I44" i="2"/>
  <c r="I41"/>
  <c r="I41" i="6"/>
  <c r="I36"/>
  <c r="E38"/>
  <c r="H19" i="8"/>
  <c r="H71" i="2"/>
  <c r="V173"/>
  <c r="V173" i="8" s="1"/>
  <c r="V95" i="4"/>
  <c r="W95" s="1"/>
  <c r="T95" i="8"/>
  <c r="I47" i="2"/>
  <c r="F64"/>
  <c r="R64" i="4"/>
  <c r="N64" i="5"/>
  <c r="R116" i="8"/>
  <c r="N65"/>
  <c r="E63" i="5"/>
  <c r="H62" i="7"/>
  <c r="I62" s="1"/>
  <c r="T90" i="4"/>
  <c r="S142" i="6"/>
  <c r="E38" i="4"/>
  <c r="H38" i="6"/>
  <c r="H17" i="8"/>
  <c r="R144"/>
  <c r="I43" i="7"/>
  <c r="E67"/>
  <c r="U219" i="8"/>
  <c r="T152" i="6"/>
  <c r="U220"/>
  <c r="O143" i="5"/>
  <c r="Q143" s="1"/>
  <c r="M227" i="8"/>
  <c r="M226"/>
  <c r="M223"/>
  <c r="O195"/>
  <c r="Q195" s="1"/>
  <c r="M219"/>
  <c r="M217"/>
  <c r="M149"/>
  <c r="O122"/>
  <c r="Q122" s="1"/>
  <c r="M147"/>
  <c r="M145"/>
  <c r="O145" s="1"/>
  <c r="O118"/>
  <c r="M140"/>
  <c r="O140" s="1"/>
  <c r="O113"/>
  <c r="Q113" s="1"/>
  <c r="T192"/>
  <c r="V192" s="1"/>
  <c r="M38"/>
  <c r="O37"/>
  <c r="Q37" s="1"/>
  <c r="T114"/>
  <c r="V114" s="1"/>
  <c r="O15"/>
  <c r="Q15" s="1"/>
  <c r="E18"/>
  <c r="M230"/>
  <c r="O43"/>
  <c r="O41"/>
  <c r="S62"/>
  <c r="U63"/>
  <c r="I11" i="2"/>
  <c r="I36" i="4"/>
  <c r="R139" i="8"/>
  <c r="Q140" i="5"/>
  <c r="Q71" i="6"/>
  <c r="I15" i="7"/>
  <c r="E47" i="8"/>
  <c r="V73" i="4"/>
  <c r="I67"/>
  <c r="U38" i="8"/>
  <c r="E70" i="7"/>
  <c r="E65"/>
  <c r="E38"/>
  <c r="I19"/>
  <c r="E69"/>
  <c r="I14"/>
  <c r="O149" i="6"/>
  <c r="Q149" s="1"/>
  <c r="O143"/>
  <c r="Q143" s="1"/>
  <c r="V121"/>
  <c r="V196" i="2"/>
  <c r="V222" s="1"/>
  <c r="V175"/>
  <c r="T227"/>
  <c r="D61" i="8"/>
  <c r="M221"/>
  <c r="M144"/>
  <c r="V121" i="7"/>
  <c r="V19"/>
  <c r="Q10"/>
  <c r="Q12" s="1"/>
  <c r="O62"/>
  <c r="O64" s="1"/>
  <c r="Q19" i="2"/>
  <c r="O71"/>
  <c r="O21" i="1"/>
  <c r="M21" i="8"/>
  <c r="O39" i="1"/>
  <c r="M39" i="8"/>
  <c r="M42" s="1"/>
  <c r="F63"/>
  <c r="P61"/>
  <c r="R67"/>
  <c r="W114" i="6"/>
  <c r="O151"/>
  <c r="E74"/>
  <c r="R64" i="2"/>
  <c r="C64" i="4"/>
  <c r="G64"/>
  <c r="P64"/>
  <c r="S64"/>
  <c r="C64" i="5"/>
  <c r="O149"/>
  <c r="O11" i="8"/>
  <c r="Q11" s="1"/>
  <c r="T9"/>
  <c r="D70"/>
  <c r="E39"/>
  <c r="D66"/>
  <c r="F62"/>
  <c r="H10"/>
  <c r="E13"/>
  <c r="E65" s="1"/>
  <c r="I13" i="5"/>
  <c r="O226" i="7"/>
  <c r="Q226" s="1"/>
  <c r="O222"/>
  <c r="Q222" s="1"/>
  <c r="W222" s="1"/>
  <c r="O148"/>
  <c r="O139"/>
  <c r="Q139" s="1"/>
  <c r="T223"/>
  <c r="V223" s="1"/>
  <c r="T139"/>
  <c r="V139" s="1"/>
  <c r="T90"/>
  <c r="V90" s="1"/>
  <c r="N227" i="8"/>
  <c r="N225"/>
  <c r="O169"/>
  <c r="O91"/>
  <c r="O12" i="7"/>
  <c r="O38" i="5"/>
  <c r="O38" i="7"/>
  <c r="O152" i="6"/>
  <c r="O90" i="1"/>
  <c r="O116" i="6"/>
  <c r="O116" i="4"/>
  <c r="O116" i="1"/>
  <c r="M222" i="8"/>
  <c r="R219"/>
  <c r="T167"/>
  <c r="V167" s="1"/>
  <c r="V100" i="2"/>
  <c r="Q17" i="5"/>
  <c r="Q20" s="1"/>
  <c r="O69" i="7"/>
  <c r="Q14" i="2"/>
  <c r="O66"/>
  <c r="M65" i="1"/>
  <c r="M68" s="1"/>
  <c r="M13" i="8"/>
  <c r="M16" s="1"/>
  <c r="Q39" i="5"/>
  <c r="O38" i="2"/>
  <c r="Q35"/>
  <c r="Q38" s="1"/>
  <c r="Q43"/>
  <c r="O47" i="1"/>
  <c r="M73"/>
  <c r="Q91" i="7"/>
  <c r="O90" i="4"/>
  <c r="Q87"/>
  <c r="Q90" s="1"/>
  <c r="Q117"/>
  <c r="Q121"/>
  <c r="Q124" s="1"/>
  <c r="Q121" i="1"/>
  <c r="Q169" i="4"/>
  <c r="Q172" s="1"/>
  <c r="Q173"/>
  <c r="Q176" s="1"/>
  <c r="Q199" i="7"/>
  <c r="T145" i="8"/>
  <c r="S116"/>
  <c r="R168"/>
  <c r="R90"/>
  <c r="N222"/>
  <c r="Q218" i="4"/>
  <c r="W218" s="1"/>
  <c r="Q218" i="7"/>
  <c r="W218" s="1"/>
  <c r="I45" i="5"/>
  <c r="W170" i="1"/>
  <c r="V71"/>
  <c r="W118"/>
  <c r="I61"/>
  <c r="O64" i="5"/>
  <c r="N142" i="4"/>
  <c r="V204" i="7"/>
  <c r="M220"/>
  <c r="D64"/>
  <c r="S220" i="2"/>
  <c r="C64"/>
  <c r="P64"/>
  <c r="S64"/>
  <c r="N221" i="8"/>
  <c r="N219"/>
  <c r="N217"/>
  <c r="N148"/>
  <c r="N147"/>
  <c r="N143"/>
  <c r="N139"/>
  <c r="N142" s="1"/>
  <c r="R223"/>
  <c r="R218"/>
  <c r="R217"/>
  <c r="R141"/>
  <c r="T141" s="1"/>
  <c r="I19" i="2"/>
  <c r="O12" i="4"/>
  <c r="O12" i="2"/>
  <c r="O38" i="6"/>
  <c r="O38" i="4"/>
  <c r="O38" i="1"/>
  <c r="O90" i="6"/>
  <c r="O90" i="7"/>
  <c r="O90" i="2"/>
  <c r="O116" i="5"/>
  <c r="O116" i="7"/>
  <c r="O116" i="2"/>
  <c r="O168"/>
  <c r="O194" i="6"/>
  <c r="O194" i="4"/>
  <c r="O194" i="1"/>
  <c r="W167" i="4"/>
  <c r="Q168"/>
  <c r="M225" i="8"/>
  <c r="M218"/>
  <c r="O192"/>
  <c r="O218" s="1"/>
  <c r="T196"/>
  <c r="V196" s="1"/>
  <c r="T191"/>
  <c r="V191" s="1"/>
  <c r="S217"/>
  <c r="R38"/>
  <c r="T36"/>
  <c r="V36" s="1"/>
  <c r="T43"/>
  <c r="T69" s="1"/>
  <c r="V35" i="5"/>
  <c r="V38" s="1"/>
  <c r="T38"/>
  <c r="V17"/>
  <c r="T69"/>
  <c r="V14"/>
  <c r="V66" s="1"/>
  <c r="T66"/>
  <c r="O17" i="8"/>
  <c r="V196" i="7"/>
  <c r="V222" s="1"/>
  <c r="T222"/>
  <c r="V191"/>
  <c r="V194" s="1"/>
  <c r="T217"/>
  <c r="T148"/>
  <c r="V122"/>
  <c r="V9"/>
  <c r="W9" s="1"/>
  <c r="T61"/>
  <c r="E61"/>
  <c r="I61" s="1"/>
  <c r="E12"/>
  <c r="W199" i="2"/>
  <c r="W171" i="6"/>
  <c r="Q223"/>
  <c r="W223" s="1"/>
  <c r="I17"/>
  <c r="E12" i="2"/>
  <c r="E62"/>
  <c r="V113" i="6"/>
  <c r="V116" s="1"/>
  <c r="T121" i="8"/>
  <c r="V199" i="6"/>
  <c r="V225" s="1"/>
  <c r="T225"/>
  <c r="V197"/>
  <c r="T223"/>
  <c r="V91"/>
  <c r="T143"/>
  <c r="U64" i="4"/>
  <c r="D64" i="5"/>
  <c r="N142"/>
  <c r="T116"/>
  <c r="R142"/>
  <c r="W40"/>
  <c r="P67" i="8"/>
  <c r="C20"/>
  <c r="C62"/>
  <c r="H63" i="5"/>
  <c r="H61"/>
  <c r="H12" i="6"/>
  <c r="I47" i="4"/>
  <c r="U222" i="8"/>
  <c r="V100" i="6"/>
  <c r="W100" s="1"/>
  <c r="U148" i="8"/>
  <c r="E75" i="4"/>
  <c r="Q229" i="5"/>
  <c r="I66" i="6"/>
  <c r="V119" i="8"/>
  <c r="T73" i="6"/>
  <c r="P90" i="8"/>
  <c r="U90"/>
  <c r="N64" i="2"/>
  <c r="R70" i="8"/>
  <c r="W40" i="1"/>
  <c r="Q63" i="5"/>
  <c r="I45" i="7"/>
  <c r="N231" i="8"/>
  <c r="R220" i="7"/>
  <c r="M142"/>
  <c r="R220" i="2"/>
  <c r="U64"/>
  <c r="O12" i="5"/>
  <c r="O168" i="1"/>
  <c r="R220"/>
  <c r="O13"/>
  <c r="U220" i="2"/>
  <c r="W88" i="1"/>
  <c r="U220"/>
  <c r="O12"/>
  <c r="R220" i="6"/>
  <c r="T125" i="8"/>
  <c r="O12" i="6"/>
  <c r="O168" i="7"/>
  <c r="Q168" s="1"/>
  <c r="U194" i="8"/>
  <c r="S194"/>
  <c r="S220" i="7"/>
  <c r="T217" i="1"/>
  <c r="V217" s="1"/>
  <c r="W217" s="1"/>
  <c r="T219"/>
  <c r="V219" s="1"/>
  <c r="T194" i="2"/>
  <c r="U220" i="4"/>
  <c r="T219" i="7"/>
  <c r="T219" i="2"/>
  <c r="R220" i="4"/>
  <c r="W10"/>
  <c r="U64" i="7"/>
  <c r="V12" i="1"/>
  <c r="V61" i="4"/>
  <c r="I37" i="7"/>
  <c r="U217" i="8"/>
  <c r="W193" i="7"/>
  <c r="V217" i="4"/>
  <c r="R194" i="8"/>
  <c r="T194" i="4"/>
  <c r="T217" i="2"/>
  <c r="T194" i="1"/>
  <c r="T194" i="7"/>
  <c r="T193" i="8"/>
  <c r="V193" s="1"/>
  <c r="T218" i="2"/>
  <c r="T218" i="6"/>
  <c r="S220"/>
  <c r="T218" i="5"/>
  <c r="S218" i="8"/>
  <c r="V230" i="4"/>
  <c r="T168" i="7"/>
  <c r="T168" i="2"/>
  <c r="T126" i="8"/>
  <c r="V126" i="6"/>
  <c r="W126" s="1"/>
  <c r="V38" i="2"/>
  <c r="U62" i="8"/>
  <c r="U12"/>
  <c r="Q63" i="4"/>
  <c r="W11"/>
  <c r="P74" i="8"/>
  <c r="Q9" i="6"/>
  <c r="Q61" s="1"/>
  <c r="Q17" i="4"/>
  <c r="Q14"/>
  <c r="Q9"/>
  <c r="Q61" s="1"/>
  <c r="Q74" i="2"/>
  <c r="Q229"/>
  <c r="W229" s="1"/>
  <c r="W203"/>
  <c r="I39" i="6"/>
  <c r="M116" i="8"/>
  <c r="N61"/>
  <c r="P62"/>
  <c r="S67"/>
  <c r="R62"/>
  <c r="C69"/>
  <c r="Q45" i="7"/>
  <c r="Q71" s="1"/>
  <c r="O71"/>
  <c r="V45" i="6"/>
  <c r="V95"/>
  <c r="W95" s="1"/>
  <c r="Q13" i="2"/>
  <c r="Q65" s="1"/>
  <c r="U21" i="8"/>
  <c r="U24" s="1"/>
  <c r="S12"/>
  <c r="C38"/>
  <c r="C61"/>
  <c r="S168"/>
  <c r="R222"/>
  <c r="N62"/>
  <c r="N38"/>
  <c r="Q14" i="6"/>
  <c r="Q66" s="1"/>
  <c r="O66"/>
  <c r="T70"/>
  <c r="V22" i="2"/>
  <c r="T74"/>
  <c r="V126" i="5"/>
  <c r="V152" s="1"/>
  <c r="T152"/>
  <c r="E22" i="8"/>
  <c r="I22" s="1"/>
  <c r="M194"/>
  <c r="S38"/>
  <c r="W115" i="4"/>
  <c r="P223" i="8"/>
  <c r="R226"/>
  <c r="U225"/>
  <c r="P194"/>
  <c r="G64" i="2"/>
  <c r="I17" i="5"/>
  <c r="I36" i="7"/>
  <c r="I41" i="4"/>
  <c r="I39"/>
  <c r="T218" i="1"/>
  <c r="V218" s="1"/>
  <c r="O143"/>
  <c r="O146" s="1"/>
  <c r="I41" i="5"/>
  <c r="W201" i="2"/>
  <c r="Q227"/>
  <c r="W227" s="1"/>
  <c r="W115" i="7"/>
  <c r="W197" i="2"/>
  <c r="W191"/>
  <c r="Q194"/>
  <c r="W174" i="6"/>
  <c r="Q226"/>
  <c r="W226" s="1"/>
  <c r="Q153"/>
  <c r="W153" s="1"/>
  <c r="W199" i="4"/>
  <c r="Q152" i="7"/>
  <c r="W114" i="5"/>
  <c r="V139" i="1"/>
  <c r="W180" i="7"/>
  <c r="R142"/>
  <c r="V125" i="5"/>
  <c r="V47"/>
  <c r="V21"/>
  <c r="I71"/>
  <c r="C24" i="8"/>
  <c r="W206" i="4"/>
  <c r="Q75"/>
  <c r="W180" i="5"/>
  <c r="E15" i="8"/>
  <c r="E14"/>
  <c r="E66" s="1"/>
  <c r="I47" i="6"/>
  <c r="H73" i="5"/>
  <c r="H70" i="7"/>
  <c r="C75" i="8"/>
  <c r="E73" i="5"/>
  <c r="I73" i="2"/>
  <c r="E23" i="8"/>
  <c r="I23" s="1"/>
  <c r="E75" i="2"/>
  <c r="E74"/>
  <c r="C66" i="8"/>
  <c r="I14" i="5"/>
  <c r="E65" i="6"/>
  <c r="Q101" i="8"/>
  <c r="W101" s="1"/>
  <c r="V195" i="2"/>
  <c r="R221" i="8"/>
  <c r="U143"/>
  <c r="U65"/>
  <c r="R143"/>
  <c r="S143"/>
  <c r="T91"/>
  <c r="H64" i="7"/>
  <c r="W88" i="6"/>
  <c r="V90"/>
  <c r="W35" i="4"/>
  <c r="W126" i="1"/>
  <c r="V152"/>
  <c r="W9"/>
  <c r="W37"/>
  <c r="W11"/>
  <c r="W197"/>
  <c r="Q49" i="8"/>
  <c r="W49" s="1"/>
  <c r="W37" i="2"/>
  <c r="V63"/>
  <c r="V152" i="4"/>
  <c r="V63" i="5"/>
  <c r="V66" i="6"/>
  <c r="I15" i="1"/>
  <c r="I12" i="4"/>
  <c r="I12" i="1"/>
  <c r="T13" i="8"/>
  <c r="V13" s="1"/>
  <c r="R65"/>
  <c r="V13" i="5"/>
  <c r="T143" i="7"/>
  <c r="V91" i="4"/>
  <c r="T219" i="6"/>
  <c r="V193"/>
  <c r="V194" s="1"/>
  <c r="U221" i="8"/>
  <c r="V39" i="1"/>
  <c r="Q169"/>
  <c r="Q172" s="1"/>
  <c r="V169" i="4"/>
  <c r="V169" i="7"/>
  <c r="H47" i="8"/>
  <c r="W195" i="2"/>
  <c r="V195" i="6"/>
  <c r="V169" i="1"/>
  <c r="V195" i="4"/>
  <c r="V195" i="7"/>
  <c r="V195" i="5"/>
  <c r="T65" i="1"/>
  <c r="V195"/>
  <c r="W195" s="1"/>
  <c r="V39" i="4"/>
  <c r="W195" i="5"/>
  <c r="V169" i="2"/>
  <c r="V172" s="1"/>
  <c r="V39" i="7"/>
  <c r="V42" s="1"/>
  <c r="V117" i="5"/>
  <c r="V192" i="4"/>
  <c r="V218" s="1"/>
  <c r="T221" i="5"/>
  <c r="T73" i="1"/>
  <c r="Q147" i="2"/>
  <c r="E70"/>
  <c r="W50"/>
  <c r="W121" i="5"/>
  <c r="D64" i="6"/>
  <c r="I63" i="1"/>
  <c r="W167" i="6"/>
  <c r="E49" i="8"/>
  <c r="I49" s="1"/>
  <c r="V171"/>
  <c r="H71" i="4"/>
  <c r="E74"/>
  <c r="W99" i="1"/>
  <c r="W192" i="4"/>
  <c r="I19" i="6"/>
  <c r="E63"/>
  <c r="I63" s="1"/>
  <c r="E66" i="2"/>
  <c r="T65" i="7"/>
  <c r="T68" s="1"/>
  <c r="N220" i="5"/>
  <c r="V218" i="7"/>
  <c r="W91"/>
  <c r="V47" i="1"/>
  <c r="W18" i="4"/>
  <c r="Q70"/>
  <c r="F61" i="8"/>
  <c r="H35"/>
  <c r="H61" s="1"/>
  <c r="Q38" i="6"/>
  <c r="W36"/>
  <c r="V229" i="2"/>
  <c r="V70" i="7"/>
  <c r="I62" i="2"/>
  <c r="T90" i="8"/>
  <c r="Q97"/>
  <c r="Q144" i="4"/>
  <c r="Q44" i="8"/>
  <c r="O151"/>
  <c r="W174" i="2"/>
  <c r="Q226"/>
  <c r="W226" s="1"/>
  <c r="W166" i="1"/>
  <c r="T65" i="2"/>
  <c r="Q73"/>
  <c r="W180" i="4"/>
  <c r="P152" i="8"/>
  <c r="U73"/>
  <c r="U76" s="1"/>
  <c r="W204" i="1"/>
  <c r="O194" i="7"/>
  <c r="F65"/>
  <c r="F68" s="1"/>
  <c r="Q147" i="6"/>
  <c r="Q152" i="5"/>
  <c r="W37" i="7"/>
  <c r="W87" i="2"/>
  <c r="W166"/>
  <c r="Q218"/>
  <c r="W218" s="1"/>
  <c r="W10"/>
  <c r="V62" i="5"/>
  <c r="W10"/>
  <c r="Q145" i="6"/>
  <c r="W200" i="4"/>
  <c r="Q226"/>
  <c r="W226" s="1"/>
  <c r="Q62" i="2"/>
  <c r="W62" s="1"/>
  <c r="I43" i="5"/>
  <c r="T140" i="4"/>
  <c r="T142" s="1"/>
  <c r="Q169" i="5"/>
  <c r="V169"/>
  <c r="Q41" i="8"/>
  <c r="T217"/>
  <c r="W48" i="2"/>
  <c r="W11" i="5"/>
  <c r="O143" i="7"/>
  <c r="W37" i="4"/>
  <c r="V225"/>
  <c r="V74" i="5"/>
  <c r="G39" i="8"/>
  <c r="Q229" i="6"/>
  <c r="W229" s="1"/>
  <c r="Q139" i="2"/>
  <c r="W139" s="1"/>
  <c r="W17" i="7"/>
  <c r="T39" i="8"/>
  <c r="W48" i="1"/>
  <c r="V74"/>
  <c r="V48" i="8"/>
  <c r="Q75" i="6"/>
  <c r="W75" s="1"/>
  <c r="Q74" i="7"/>
  <c r="W173" i="1"/>
  <c r="Q71" i="5"/>
  <c r="W192"/>
  <c r="Q218"/>
  <c r="W218" s="1"/>
  <c r="Q194"/>
  <c r="Q12"/>
  <c r="Q62"/>
  <c r="W48" i="6"/>
  <c r="W63" i="1"/>
  <c r="W35" i="6"/>
  <c r="W193" i="1"/>
  <c r="V194"/>
  <c r="W115" i="6"/>
  <c r="Q116"/>
  <c r="W192" i="1"/>
  <c r="P221" i="8"/>
  <c r="T74" i="4"/>
  <c r="O191" i="8"/>
  <c r="O217" s="1"/>
  <c r="E65" i="2"/>
  <c r="W43" i="6"/>
  <c r="V117" i="2"/>
  <c r="I10" i="1"/>
  <c r="I45"/>
  <c r="Q117" i="5"/>
  <c r="Q120" s="1"/>
  <c r="F39" i="8"/>
  <c r="V63" i="4"/>
  <c r="Q38" i="7"/>
  <c r="Q73"/>
  <c r="Q69" i="6"/>
  <c r="W36" i="7"/>
  <c r="O200" i="8"/>
  <c r="W10" i="1"/>
  <c r="H39" i="5"/>
  <c r="V12"/>
  <c r="I43" i="6"/>
  <c r="Q70" i="5"/>
  <c r="S65" i="8"/>
  <c r="P222"/>
  <c r="Q152" i="2"/>
  <c r="W173" i="4"/>
  <c r="W165" i="7"/>
  <c r="Q217"/>
  <c r="W217" s="1"/>
  <c r="Q225" i="6"/>
  <c r="W22" i="5"/>
  <c r="V74" i="6"/>
  <c r="R64" i="7"/>
  <c r="C12" i="8"/>
  <c r="E62" i="5"/>
  <c r="I62" s="1"/>
  <c r="T194" i="6"/>
  <c r="O70" i="4"/>
  <c r="H64" i="2"/>
  <c r="Q175" i="8"/>
  <c r="W47" i="2"/>
  <c r="W203" i="6"/>
  <c r="V14" i="8"/>
  <c r="V62" i="7"/>
  <c r="H70" i="4"/>
  <c r="H38" i="7"/>
  <c r="Q196" i="8"/>
  <c r="Q73" i="6"/>
  <c r="N229" i="8"/>
  <c r="N232" s="1"/>
  <c r="T177"/>
  <c r="T180" s="1"/>
  <c r="O123"/>
  <c r="W89" i="1"/>
  <c r="O194" i="2"/>
  <c r="T65" i="4"/>
  <c r="T68" s="1"/>
  <c r="V117"/>
  <c r="T221" i="7"/>
  <c r="V117"/>
  <c r="T169" i="8"/>
  <c r="Q12" i="1"/>
  <c r="W15"/>
  <c r="T117" i="8"/>
  <c r="V69" i="6"/>
  <c r="Q66" i="5"/>
  <c r="W48" i="4"/>
  <c r="I35" i="7"/>
  <c r="P220" i="6"/>
  <c r="O119" i="8"/>
  <c r="T141" i="5"/>
  <c r="V141" s="1"/>
  <c r="W37"/>
  <c r="I10" i="7"/>
  <c r="M143" i="8"/>
  <c r="S222"/>
  <c r="Q117" i="7"/>
  <c r="G65"/>
  <c r="H65" i="4"/>
  <c r="H68" s="1"/>
  <c r="T65" i="5"/>
  <c r="T221" i="4"/>
  <c r="T143"/>
  <c r="T195" i="8"/>
  <c r="T41"/>
  <c r="T67" s="1"/>
  <c r="M71"/>
  <c r="O179"/>
  <c r="N194"/>
  <c r="S90"/>
  <c r="M139"/>
  <c r="N12"/>
  <c r="S221"/>
  <c r="W141" i="6"/>
  <c r="Q117" i="8"/>
  <c r="W90" i="5"/>
  <c r="V15" i="8"/>
  <c r="V168" i="2"/>
  <c r="T229" i="6"/>
  <c r="T44" i="8"/>
  <c r="V44" i="7"/>
  <c r="V117" i="6"/>
  <c r="V120" s="1"/>
  <c r="V91" i="5"/>
  <c r="H13" i="7"/>
  <c r="H16" s="1"/>
  <c r="V13" i="4"/>
  <c r="T221" i="2"/>
  <c r="V117" i="1"/>
  <c r="Q91" i="2"/>
  <c r="V91" i="7"/>
  <c r="V13"/>
  <c r="W13" s="1"/>
  <c r="T143" i="5"/>
  <c r="F65"/>
  <c r="F68" s="1"/>
  <c r="H39" i="7"/>
  <c r="W40"/>
  <c r="V14"/>
  <c r="F66" i="8"/>
  <c r="H14"/>
  <c r="I14" i="4"/>
  <c r="W196" i="1"/>
  <c r="W14"/>
  <c r="W40" i="4"/>
  <c r="S66" i="8"/>
  <c r="T40"/>
  <c r="T222" i="2"/>
  <c r="W40"/>
  <c r="V66"/>
  <c r="M50" i="8" l="1"/>
  <c r="N206"/>
  <c r="P206"/>
  <c r="M180"/>
  <c r="M128"/>
  <c r="M152"/>
  <c r="M154" s="1"/>
  <c r="D50"/>
  <c r="O21"/>
  <c r="M24"/>
  <c r="E50"/>
  <c r="M206"/>
  <c r="P128"/>
  <c r="M102"/>
  <c r="N24"/>
  <c r="C50"/>
  <c r="N180"/>
  <c r="N102"/>
  <c r="N50"/>
  <c r="P24"/>
  <c r="P180"/>
  <c r="N128"/>
  <c r="P50"/>
  <c r="D24"/>
  <c r="U128"/>
  <c r="V75"/>
  <c r="V26" i="4"/>
  <c r="V25"/>
  <c r="V78"/>
  <c r="V77"/>
  <c r="U230" i="8"/>
  <c r="R230"/>
  <c r="V208" i="1"/>
  <c r="V207"/>
  <c r="T206"/>
  <c r="S230" i="8"/>
  <c r="U180"/>
  <c r="U229"/>
  <c r="U232" s="1"/>
  <c r="T182" i="1"/>
  <c r="T181"/>
  <c r="S229" i="8"/>
  <c r="S180"/>
  <c r="V182" i="1"/>
  <c r="V181"/>
  <c r="R180" i="8"/>
  <c r="R229"/>
  <c r="V130" i="1"/>
  <c r="V129"/>
  <c r="T128" i="8"/>
  <c r="T129" i="1"/>
  <c r="U102" i="8"/>
  <c r="U151"/>
  <c r="U154" s="1"/>
  <c r="S102"/>
  <c r="S151"/>
  <c r="S154" s="1"/>
  <c r="V104" i="1"/>
  <c r="V103"/>
  <c r="R151" i="8"/>
  <c r="R154" s="1"/>
  <c r="R102"/>
  <c r="T102" i="1"/>
  <c r="V78"/>
  <c r="V77"/>
  <c r="T78"/>
  <c r="T77"/>
  <c r="V230" i="7"/>
  <c r="T232"/>
  <c r="V152"/>
  <c r="T154"/>
  <c r="T156" i="4"/>
  <c r="T155"/>
  <c r="Q225"/>
  <c r="Q98" i="1"/>
  <c r="Q151" i="7"/>
  <c r="C73" i="8"/>
  <c r="N220" i="6"/>
  <c r="I37" i="2"/>
  <c r="V74" i="4"/>
  <c r="W121" i="6"/>
  <c r="Q126" i="8"/>
  <c r="V178" i="6"/>
  <c r="V230" s="1"/>
  <c r="Q67" i="5"/>
  <c r="M150" i="7"/>
  <c r="S64" i="8"/>
  <c r="Q38" i="5"/>
  <c r="O149" i="8"/>
  <c r="Q149" s="1"/>
  <c r="V199"/>
  <c r="P75"/>
  <c r="W14" i="2"/>
  <c r="Q69" i="5"/>
  <c r="W24"/>
  <c r="W50" i="4"/>
  <c r="Q166" i="8"/>
  <c r="M231"/>
  <c r="Q176" i="1"/>
  <c r="G73" i="8"/>
  <c r="T218"/>
  <c r="T12"/>
  <c r="T142" i="6"/>
  <c r="T47" i="8"/>
  <c r="I63" i="2"/>
  <c r="Q87" i="8"/>
  <c r="W10" i="7"/>
  <c r="M146" i="8"/>
  <c r="Q62" i="7"/>
  <c r="O142" i="4"/>
  <c r="W191" i="1"/>
  <c r="Q194"/>
  <c r="W113" i="6"/>
  <c r="W50" i="5"/>
  <c r="W24" i="4"/>
  <c r="W23" i="2"/>
  <c r="W180" i="1"/>
  <c r="W39" i="2"/>
  <c r="U220" i="7"/>
  <c r="E75"/>
  <c r="W24" i="2"/>
  <c r="P230" i="8"/>
  <c r="O75" i="1"/>
  <c r="W75" i="4"/>
  <c r="W74" i="5"/>
  <c r="Q90" i="6"/>
  <c r="W48" i="7"/>
  <c r="O220" i="4"/>
  <c r="O144" i="8"/>
  <c r="O62"/>
  <c r="I65" i="2"/>
  <c r="Q66"/>
  <c r="I66"/>
  <c r="Q71"/>
  <c r="W35" i="5"/>
  <c r="Q116"/>
  <c r="W140"/>
  <c r="W63" i="4"/>
  <c r="O39" i="8"/>
  <c r="Q39" s="1"/>
  <c r="Q21" i="1"/>
  <c r="H74" i="7"/>
  <c r="N153" i="8"/>
  <c r="O153" s="1"/>
  <c r="P139"/>
  <c r="I21" i="1"/>
  <c r="W168" i="4"/>
  <c r="O226" i="8"/>
  <c r="W17" i="5"/>
  <c r="C74" i="8"/>
  <c r="Q145" i="5"/>
  <c r="Q75"/>
  <c r="W75" s="1"/>
  <c r="O204" i="8"/>
  <c r="M229"/>
  <c r="O127"/>
  <c r="Q127" s="1"/>
  <c r="W127" s="1"/>
  <c r="P140"/>
  <c r="R225"/>
  <c r="R228" s="1"/>
  <c r="H64" i="5"/>
  <c r="O46"/>
  <c r="G74" i="8"/>
  <c r="H74" i="6"/>
  <c r="H48" i="8"/>
  <c r="H50" s="1"/>
  <c r="T230"/>
  <c r="V178"/>
  <c r="V204"/>
  <c r="T48"/>
  <c r="F74"/>
  <c r="F76" s="1"/>
  <c r="V73" i="1"/>
  <c r="R73" i="8"/>
  <c r="V177" i="4"/>
  <c r="V151"/>
  <c r="V154" s="1"/>
  <c r="W47"/>
  <c r="W73"/>
  <c r="V203" i="7"/>
  <c r="W125"/>
  <c r="T151"/>
  <c r="V47"/>
  <c r="W50" s="1"/>
  <c r="V73"/>
  <c r="V21"/>
  <c r="H73"/>
  <c r="V151" i="5"/>
  <c r="W21"/>
  <c r="V203" i="6"/>
  <c r="V177"/>
  <c r="V125"/>
  <c r="W128" s="1"/>
  <c r="V47"/>
  <c r="W50" s="1"/>
  <c r="V21"/>
  <c r="I47" i="8"/>
  <c r="H73" i="6"/>
  <c r="M220" i="8"/>
  <c r="I38" i="6"/>
  <c r="Q38" i="4"/>
  <c r="N150"/>
  <c r="E71"/>
  <c r="I71" s="1"/>
  <c r="V61" i="2"/>
  <c r="O100" i="8"/>
  <c r="O152" s="1"/>
  <c r="O154" s="1"/>
  <c r="O47"/>
  <c r="U226"/>
  <c r="U228" s="1"/>
  <c r="I21" i="2"/>
  <c r="R142"/>
  <c r="H74" i="4"/>
  <c r="N64"/>
  <c r="O67" i="8"/>
  <c r="O71"/>
  <c r="O65" i="1"/>
  <c r="Q65" s="1"/>
  <c r="W139" i="6"/>
  <c r="Q98" i="7"/>
  <c r="Q61" i="5"/>
  <c r="Q64" s="1"/>
  <c r="T64"/>
  <c r="O46" i="8"/>
  <c r="W43" i="7"/>
  <c r="T63" i="8"/>
  <c r="V147" i="2"/>
  <c r="W147" s="1"/>
  <c r="E73" i="7"/>
  <c r="O177" i="8"/>
  <c r="V142" i="6"/>
  <c r="V172" i="4"/>
  <c r="W21" i="2"/>
  <c r="Q149" i="4"/>
  <c r="O116" i="8"/>
  <c r="F64"/>
  <c r="W35"/>
  <c r="Q47" i="1"/>
  <c r="W50" s="1"/>
  <c r="T68" i="5"/>
  <c r="V172" i="7"/>
  <c r="Q43" i="8"/>
  <c r="N146"/>
  <c r="O46" i="1"/>
  <c r="Q149"/>
  <c r="W39" i="6"/>
  <c r="H37" i="8"/>
  <c r="I37" s="1"/>
  <c r="V217" i="2"/>
  <c r="O223" i="8"/>
  <c r="I70" i="7"/>
  <c r="H62" i="8"/>
  <c r="V225" i="2"/>
  <c r="W178" i="1"/>
  <c r="E71" i="7"/>
  <c r="E72" s="1"/>
  <c r="F64"/>
  <c r="O23" i="8"/>
  <c r="S124"/>
  <c r="R202"/>
  <c r="U202"/>
  <c r="P228" i="6"/>
  <c r="D72"/>
  <c r="M72"/>
  <c r="P228" i="7"/>
  <c r="M72"/>
  <c r="N228" i="2"/>
  <c r="P72"/>
  <c r="P150"/>
  <c r="M72" i="4"/>
  <c r="M150"/>
  <c r="N228" i="5"/>
  <c r="M72"/>
  <c r="E46" i="2"/>
  <c r="O20" i="7"/>
  <c r="O20" i="2"/>
  <c r="O46" i="7"/>
  <c r="O98" i="4"/>
  <c r="O124" i="1"/>
  <c r="O176"/>
  <c r="O202"/>
  <c r="O20" i="8"/>
  <c r="T73"/>
  <c r="O228" i="5"/>
  <c r="O150" i="7"/>
  <c r="Q64" i="1"/>
  <c r="I66"/>
  <c r="O178" i="8"/>
  <c r="O125"/>
  <c r="O128" s="1"/>
  <c r="S98"/>
  <c r="S176"/>
  <c r="N72" i="6"/>
  <c r="N72" i="7"/>
  <c r="P228" i="2"/>
  <c r="N228" i="4"/>
  <c r="N72"/>
  <c r="P228" i="5"/>
  <c r="N72"/>
  <c r="M150"/>
  <c r="P150"/>
  <c r="N46" i="8"/>
  <c r="N20"/>
  <c r="E20" i="7"/>
  <c r="E20" i="2"/>
  <c r="E46" i="6"/>
  <c r="C72" i="1"/>
  <c r="N72"/>
  <c r="G72" i="5"/>
  <c r="U124" i="8"/>
  <c r="F72" i="5"/>
  <c r="O176" i="6"/>
  <c r="O176" i="4"/>
  <c r="O202"/>
  <c r="Q123" i="8"/>
  <c r="Q149" i="5"/>
  <c r="Q69" i="1"/>
  <c r="Q123" i="5"/>
  <c r="Q121" i="7"/>
  <c r="O124"/>
  <c r="Q123" i="2"/>
  <c r="W123" s="1"/>
  <c r="Q72" i="5"/>
  <c r="O139" i="8"/>
  <c r="T224" i="7"/>
  <c r="I69"/>
  <c r="V198" i="2"/>
  <c r="V9" i="8"/>
  <c r="V61" s="1"/>
  <c r="M228"/>
  <c r="N150"/>
  <c r="O146" i="5"/>
  <c r="E20" i="8"/>
  <c r="E72" i="5"/>
  <c r="V89" i="8"/>
  <c r="W89" s="1"/>
  <c r="O72" i="6"/>
  <c r="O72" i="5"/>
  <c r="E45" i="8"/>
  <c r="E71" s="1"/>
  <c r="F20"/>
  <c r="R46"/>
  <c r="R98"/>
  <c r="U98"/>
  <c r="R176"/>
  <c r="U176"/>
  <c r="U218"/>
  <c r="N228" i="6"/>
  <c r="C72"/>
  <c r="D72" i="7"/>
  <c r="P72"/>
  <c r="P150"/>
  <c r="M228" i="2"/>
  <c r="D72"/>
  <c r="N72"/>
  <c r="N150"/>
  <c r="M228" i="4"/>
  <c r="P228"/>
  <c r="C72"/>
  <c r="D72"/>
  <c r="M228" i="5"/>
  <c r="C72"/>
  <c r="N150"/>
  <c r="N124" i="8"/>
  <c r="S20"/>
  <c r="C46"/>
  <c r="E46" i="5"/>
  <c r="D20" i="8"/>
  <c r="E20" i="5"/>
  <c r="N228" i="7"/>
  <c r="H71"/>
  <c r="Q98" i="5"/>
  <c r="Q124" i="6"/>
  <c r="E20"/>
  <c r="N98" i="8"/>
  <c r="T176" i="6"/>
  <c r="Q46" i="1"/>
  <c r="E46"/>
  <c r="N150"/>
  <c r="O20" i="6"/>
  <c r="O20" i="4"/>
  <c r="O20" i="1"/>
  <c r="O46" i="6"/>
  <c r="O46" i="4"/>
  <c r="O46" i="2"/>
  <c r="O98"/>
  <c r="O202" i="7"/>
  <c r="W225" i="4"/>
  <c r="Q228"/>
  <c r="W43" i="2"/>
  <c r="Q46"/>
  <c r="W175" i="6"/>
  <c r="Q176"/>
  <c r="Q97"/>
  <c r="O98"/>
  <c r="Q97" i="4"/>
  <c r="O124" i="6"/>
  <c r="Q123" i="1"/>
  <c r="Q72" i="6"/>
  <c r="M150" i="8"/>
  <c r="Q228" i="7"/>
  <c r="O228" i="2"/>
  <c r="F46" i="8"/>
  <c r="R124"/>
  <c r="P176"/>
  <c r="P202"/>
  <c r="S202"/>
  <c r="M228" i="6"/>
  <c r="P72"/>
  <c r="C72" i="2"/>
  <c r="M72"/>
  <c r="M150"/>
  <c r="P72" i="4"/>
  <c r="P150"/>
  <c r="D72" i="5"/>
  <c r="P72"/>
  <c r="M202" i="8"/>
  <c r="M46"/>
  <c r="M20"/>
  <c r="M25" s="1"/>
  <c r="U20"/>
  <c r="D46"/>
  <c r="M228" i="7"/>
  <c r="Q20"/>
  <c r="M150" i="6"/>
  <c r="M176" i="8"/>
  <c r="I40" i="6"/>
  <c r="D72" i="1"/>
  <c r="M72"/>
  <c r="P150"/>
  <c r="O20" i="5"/>
  <c r="O98" i="1"/>
  <c r="O124" i="4"/>
  <c r="O202" i="6"/>
  <c r="Q121" i="8"/>
  <c r="O124"/>
  <c r="W147" i="5"/>
  <c r="Q225"/>
  <c r="Q176"/>
  <c r="Q225" i="1"/>
  <c r="Q226" i="5"/>
  <c r="Q202"/>
  <c r="Q97" i="2"/>
  <c r="Q123" i="7"/>
  <c r="D72" i="8"/>
  <c r="O228" i="7"/>
  <c r="G20" i="8"/>
  <c r="P98"/>
  <c r="C72" i="7"/>
  <c r="N202" i="8"/>
  <c r="E46" i="7"/>
  <c r="Q176"/>
  <c r="N150" i="6"/>
  <c r="N176" i="8"/>
  <c r="M228" i="1"/>
  <c r="Q202"/>
  <c r="O124" i="5"/>
  <c r="O124" i="2"/>
  <c r="O176"/>
  <c r="O202"/>
  <c r="Q69" i="4"/>
  <c r="Q20"/>
  <c r="W199" i="7"/>
  <c r="Q202"/>
  <c r="S69" i="8"/>
  <c r="S46"/>
  <c r="N228"/>
  <c r="O150" i="5"/>
  <c r="O228" i="6"/>
  <c r="O228" i="4"/>
  <c r="G46" i="8"/>
  <c r="P124"/>
  <c r="P150" i="6"/>
  <c r="M124" i="8"/>
  <c r="P46"/>
  <c r="P20"/>
  <c r="R20"/>
  <c r="Q202" i="2"/>
  <c r="W202" s="1"/>
  <c r="E20" i="4"/>
  <c r="Q20" i="6"/>
  <c r="M98" i="8"/>
  <c r="E46" i="4"/>
  <c r="P228" i="1"/>
  <c r="E20"/>
  <c r="P72"/>
  <c r="N228"/>
  <c r="M150"/>
  <c r="F71" i="8"/>
  <c r="G71"/>
  <c r="T201"/>
  <c r="T175"/>
  <c r="T123"/>
  <c r="T97"/>
  <c r="T45"/>
  <c r="T46" s="1"/>
  <c r="U71"/>
  <c r="T19"/>
  <c r="S71"/>
  <c r="R71"/>
  <c r="U228" i="6"/>
  <c r="U228" i="4"/>
  <c r="U228" i="2"/>
  <c r="U228" i="5"/>
  <c r="U228" i="1"/>
  <c r="S228" i="6"/>
  <c r="S228" i="2"/>
  <c r="S228" i="4"/>
  <c r="S228" i="5"/>
  <c r="S228" i="7"/>
  <c r="S228" i="1"/>
  <c r="U150" i="6"/>
  <c r="U150" i="7"/>
  <c r="U150" i="2"/>
  <c r="U150" i="5"/>
  <c r="U150" i="1"/>
  <c r="U150" i="4"/>
  <c r="S150"/>
  <c r="S150" i="7"/>
  <c r="S150" i="5"/>
  <c r="S150" i="1"/>
  <c r="S150" i="6"/>
  <c r="S150" i="2"/>
  <c r="U72" i="5"/>
  <c r="U72" i="7"/>
  <c r="U72" i="6"/>
  <c r="U72" i="2"/>
  <c r="U72" i="1"/>
  <c r="U72" i="4"/>
  <c r="S72" i="6"/>
  <c r="S72" i="2"/>
  <c r="S72" i="4"/>
  <c r="S72" i="5"/>
  <c r="S72" i="7"/>
  <c r="S72" i="1"/>
  <c r="G72" i="4"/>
  <c r="G72" i="1"/>
  <c r="G72" i="6"/>
  <c r="G72" i="2"/>
  <c r="G72" i="7"/>
  <c r="T228" i="6"/>
  <c r="V227"/>
  <c r="V202"/>
  <c r="V201" i="2"/>
  <c r="T202"/>
  <c r="V201" i="7"/>
  <c r="T202"/>
  <c r="V201" i="1"/>
  <c r="T202"/>
  <c r="T202" i="6"/>
  <c r="V201" i="4"/>
  <c r="T202"/>
  <c r="R228" i="2"/>
  <c r="R228" i="1"/>
  <c r="R228" i="4"/>
  <c r="R228" i="7"/>
  <c r="T176" i="2"/>
  <c r="V227" i="7"/>
  <c r="T228"/>
  <c r="R228" i="6"/>
  <c r="R228" i="5"/>
  <c r="T176" i="4"/>
  <c r="V175" i="1"/>
  <c r="T176"/>
  <c r="V123" i="7"/>
  <c r="T124"/>
  <c r="T124" i="6"/>
  <c r="T124" i="2"/>
  <c r="W123" i="6"/>
  <c r="V123" i="1"/>
  <c r="T124"/>
  <c r="T124" i="4"/>
  <c r="V123" i="5"/>
  <c r="T124"/>
  <c r="W97" i="1"/>
  <c r="R150" i="6"/>
  <c r="R150" i="2"/>
  <c r="R150" i="7"/>
  <c r="T98" i="1"/>
  <c r="V97" i="4"/>
  <c r="T98"/>
  <c r="R150" i="1"/>
  <c r="T150" i="4"/>
  <c r="R150"/>
  <c r="R150" i="5"/>
  <c r="V97" i="6"/>
  <c r="T98"/>
  <c r="V97" i="2"/>
  <c r="T98"/>
  <c r="V46" i="7"/>
  <c r="T46" i="6"/>
  <c r="T46" i="7"/>
  <c r="V45" i="4"/>
  <c r="T46"/>
  <c r="V45" i="1"/>
  <c r="T46"/>
  <c r="W45" i="6"/>
  <c r="W45" i="2"/>
  <c r="T46"/>
  <c r="V45" i="5"/>
  <c r="T46"/>
  <c r="V71" i="7"/>
  <c r="T72"/>
  <c r="T72" i="4"/>
  <c r="R72" i="6"/>
  <c r="R72" i="7"/>
  <c r="R72" i="2"/>
  <c r="T20" i="6"/>
  <c r="T72" i="5"/>
  <c r="V19" i="2"/>
  <c r="T20"/>
  <c r="R72" i="5"/>
  <c r="R72" i="1"/>
  <c r="W19" i="7"/>
  <c r="V20"/>
  <c r="R72" i="4"/>
  <c r="V19" i="5"/>
  <c r="T20"/>
  <c r="T20" i="7"/>
  <c r="T20" i="1"/>
  <c r="H45" i="8"/>
  <c r="H46" i="4"/>
  <c r="H46" i="5"/>
  <c r="H46" i="7"/>
  <c r="H46" i="2"/>
  <c r="H46" i="6"/>
  <c r="H46" i="1"/>
  <c r="H20" i="4"/>
  <c r="H20" i="1"/>
  <c r="H72" i="4"/>
  <c r="I71" i="2"/>
  <c r="F72" i="4"/>
  <c r="H20" i="7"/>
  <c r="H20" i="2"/>
  <c r="H20" i="6"/>
  <c r="F72"/>
  <c r="F72" i="2"/>
  <c r="H20" i="5"/>
  <c r="F72" i="7"/>
  <c r="F72" i="1"/>
  <c r="V73" i="2"/>
  <c r="V198" i="6"/>
  <c r="V16" i="5"/>
  <c r="Q192" i="8"/>
  <c r="W192" s="1"/>
  <c r="D75"/>
  <c r="E61"/>
  <c r="Q96" i="4"/>
  <c r="Q122" i="1"/>
  <c r="I44" i="6"/>
  <c r="V145" i="7"/>
  <c r="Q148" i="5"/>
  <c r="V122"/>
  <c r="W38"/>
  <c r="Q148" i="7"/>
  <c r="Q145" i="1"/>
  <c r="Q122" i="5"/>
  <c r="Q122" i="2"/>
  <c r="Q96" i="6"/>
  <c r="W181" i="4"/>
  <c r="V200" i="1"/>
  <c r="V122"/>
  <c r="V96"/>
  <c r="W44"/>
  <c r="V18"/>
  <c r="V200" i="4"/>
  <c r="V122"/>
  <c r="V124" s="1"/>
  <c r="V96"/>
  <c r="V148"/>
  <c r="W44"/>
  <c r="I44"/>
  <c r="V174" i="2"/>
  <c r="V176" s="1"/>
  <c r="V122"/>
  <c r="V124" s="1"/>
  <c r="V44"/>
  <c r="V46" s="1"/>
  <c r="V18"/>
  <c r="H70"/>
  <c r="F70" i="8"/>
  <c r="I18" i="2"/>
  <c r="V174" i="6"/>
  <c r="V96"/>
  <c r="V44"/>
  <c r="W44" s="1"/>
  <c r="V18"/>
  <c r="H44" i="8"/>
  <c r="V145"/>
  <c r="V226" i="7"/>
  <c r="V148"/>
  <c r="W122"/>
  <c r="V116" i="2"/>
  <c r="W113" i="1"/>
  <c r="W91"/>
  <c r="I35" i="8"/>
  <c r="Q143" i="1"/>
  <c r="O13" i="8"/>
  <c r="Q13" s="1"/>
  <c r="V141"/>
  <c r="N68"/>
  <c r="Q229" i="7"/>
  <c r="Q67" i="2"/>
  <c r="T38" i="8"/>
  <c r="P64"/>
  <c r="O64" i="1"/>
  <c r="V221" i="6"/>
  <c r="U70" i="8"/>
  <c r="W172" i="4"/>
  <c r="E70" i="8"/>
  <c r="W194" i="2"/>
  <c r="V69" i="5"/>
  <c r="W69" s="1"/>
  <c r="I43" i="4"/>
  <c r="W43" i="1"/>
  <c r="S147" i="8"/>
  <c r="R220"/>
  <c r="V221" i="7"/>
  <c r="V224" s="1"/>
  <c r="Q165" i="8"/>
  <c r="T220" i="7"/>
  <c r="N64" i="8"/>
  <c r="V147" i="6"/>
  <c r="W13" i="5"/>
  <c r="W35" i="2"/>
  <c r="V100" i="8"/>
  <c r="V61" i="5"/>
  <c r="W61" s="1"/>
  <c r="T168" i="8"/>
  <c r="T220" i="6"/>
  <c r="O168" i="8"/>
  <c r="O148"/>
  <c r="T194"/>
  <c r="T146" i="7"/>
  <c r="W123" i="4"/>
  <c r="H63" i="8"/>
  <c r="I63" s="1"/>
  <c r="O69"/>
  <c r="O172"/>
  <c r="O146" i="6"/>
  <c r="W90"/>
  <c r="W69" i="7"/>
  <c r="M64" i="8"/>
  <c r="Q42" i="2"/>
  <c r="V87" i="8"/>
  <c r="W87" s="1"/>
  <c r="P224" i="6"/>
  <c r="C68"/>
  <c r="G68"/>
  <c r="R68"/>
  <c r="S146"/>
  <c r="M68" i="7"/>
  <c r="P68" i="4"/>
  <c r="S16" i="8"/>
  <c r="S25" s="1"/>
  <c r="W126" i="5"/>
  <c r="E68" i="7"/>
  <c r="W99" i="4"/>
  <c r="G68" i="5"/>
  <c r="T120" i="2"/>
  <c r="C26" i="1"/>
  <c r="C68"/>
  <c r="P68"/>
  <c r="U68"/>
  <c r="T219" i="8"/>
  <c r="W21" i="4"/>
  <c r="V42" i="6"/>
  <c r="U94" i="8"/>
  <c r="U146" i="6"/>
  <c r="M224" i="2"/>
  <c r="C68"/>
  <c r="M68"/>
  <c r="P146"/>
  <c r="S146"/>
  <c r="N120" i="8"/>
  <c r="R198"/>
  <c r="N42"/>
  <c r="E16" i="2"/>
  <c r="H42"/>
  <c r="H16" i="6"/>
  <c r="S172" i="8"/>
  <c r="S94"/>
  <c r="T94" i="2"/>
  <c r="D68" i="1"/>
  <c r="N68"/>
  <c r="O16" i="7"/>
  <c r="O94" i="6"/>
  <c r="O172"/>
  <c r="G42" i="7"/>
  <c r="O146" i="2"/>
  <c r="Q120" i="1"/>
  <c r="E16" i="5"/>
  <c r="H42" i="6"/>
  <c r="T16"/>
  <c r="T120" i="1"/>
  <c r="G42" i="5"/>
  <c r="M172" i="8"/>
  <c r="T224" i="6"/>
  <c r="O42"/>
  <c r="O94" i="4"/>
  <c r="O94" i="1"/>
  <c r="O120" i="6"/>
  <c r="O120" i="4"/>
  <c r="O120" i="1"/>
  <c r="O172" i="4"/>
  <c r="O172" i="1"/>
  <c r="H16" i="5"/>
  <c r="F42" i="7"/>
  <c r="F16"/>
  <c r="V16" i="8"/>
  <c r="C70"/>
  <c r="C72" s="1"/>
  <c r="E16" i="7"/>
  <c r="Q94" i="4"/>
  <c r="E16" i="1"/>
  <c r="M146"/>
  <c r="Q16" i="6"/>
  <c r="O16" i="4"/>
  <c r="H16"/>
  <c r="T220" i="2"/>
  <c r="C16" i="8"/>
  <c r="C25" s="1"/>
  <c r="P147"/>
  <c r="N224" i="4"/>
  <c r="Q198"/>
  <c r="C26" i="5"/>
  <c r="M224"/>
  <c r="M68"/>
  <c r="N16" i="8"/>
  <c r="R16"/>
  <c r="R25" s="1"/>
  <c r="D16"/>
  <c r="Q16" i="4"/>
  <c r="T198" i="6"/>
  <c r="O16" i="5"/>
  <c r="O198" i="7"/>
  <c r="O198" i="2"/>
  <c r="U120" i="8"/>
  <c r="U129" s="1"/>
  <c r="P172"/>
  <c r="M198"/>
  <c r="P16"/>
  <c r="P25" s="1"/>
  <c r="N172"/>
  <c r="N181" s="1"/>
  <c r="O38"/>
  <c r="P146"/>
  <c r="U16"/>
  <c r="U25" s="1"/>
  <c r="G62"/>
  <c r="G64" s="1"/>
  <c r="W168" i="7"/>
  <c r="V42" i="4"/>
  <c r="W91" i="6"/>
  <c r="V143" i="5"/>
  <c r="W12" i="1"/>
  <c r="V143" i="2"/>
  <c r="V120"/>
  <c r="W202" i="4"/>
  <c r="W169" i="5"/>
  <c r="T224"/>
  <c r="Q13" i="1"/>
  <c r="Q16" s="1"/>
  <c r="O16"/>
  <c r="Q91" i="8"/>
  <c r="O94"/>
  <c r="Q39" i="1"/>
  <c r="Q42" s="1"/>
  <c r="O42"/>
  <c r="Q65" i="6"/>
  <c r="I13" i="4"/>
  <c r="E16"/>
  <c r="Q117" i="2"/>
  <c r="O120"/>
  <c r="O172" i="5"/>
  <c r="O198"/>
  <c r="S224"/>
  <c r="V39"/>
  <c r="T42"/>
  <c r="T198"/>
  <c r="G13" i="8"/>
  <c r="G65" s="1"/>
  <c r="G16" i="7"/>
  <c r="P224" i="8"/>
  <c r="O221"/>
  <c r="W22" i="2"/>
  <c r="T222" i="8"/>
  <c r="T220" i="4"/>
  <c r="M73" i="8"/>
  <c r="M76" s="1"/>
  <c r="T142" i="7"/>
  <c r="O147" i="8"/>
  <c r="N224"/>
  <c r="N233" s="1"/>
  <c r="T61"/>
  <c r="O198"/>
  <c r="C68"/>
  <c r="V42" i="2"/>
  <c r="P120" i="8"/>
  <c r="M224" i="6"/>
  <c r="F68"/>
  <c r="N68"/>
  <c r="U68"/>
  <c r="N224" i="2"/>
  <c r="D68"/>
  <c r="N68"/>
  <c r="U146"/>
  <c r="C68" i="4"/>
  <c r="D68"/>
  <c r="M68"/>
  <c r="P146"/>
  <c r="N224" i="5"/>
  <c r="D68"/>
  <c r="N68"/>
  <c r="P146"/>
  <c r="M120" i="8"/>
  <c r="M129" s="1"/>
  <c r="S120"/>
  <c r="S129" s="1"/>
  <c r="D42"/>
  <c r="E42" i="5"/>
  <c r="N224" i="7"/>
  <c r="N146"/>
  <c r="Q198"/>
  <c r="E42"/>
  <c r="N146" i="4"/>
  <c r="T172" i="6"/>
  <c r="T120"/>
  <c r="N94" i="8"/>
  <c r="P224" i="1"/>
  <c r="E42"/>
  <c r="H42"/>
  <c r="R68"/>
  <c r="M224"/>
  <c r="N146"/>
  <c r="U146"/>
  <c r="O68" i="2"/>
  <c r="O42" i="5"/>
  <c r="O42" i="7"/>
  <c r="O42" i="2"/>
  <c r="O94"/>
  <c r="O120" i="5"/>
  <c r="O120" i="7"/>
  <c r="O172"/>
  <c r="O172" i="2"/>
  <c r="F68" i="4"/>
  <c r="U68" i="5"/>
  <c r="S68" i="4"/>
  <c r="R146" i="5"/>
  <c r="S146" i="7"/>
  <c r="U146" i="4"/>
  <c r="U224" i="7"/>
  <c r="H42" i="4"/>
  <c r="T16"/>
  <c r="T198"/>
  <c r="T198" i="7"/>
  <c r="F42" i="5"/>
  <c r="V16" i="7"/>
  <c r="T146" i="5"/>
  <c r="V143" i="4"/>
  <c r="V120"/>
  <c r="I38" i="7"/>
  <c r="V172" i="5"/>
  <c r="Q94" i="7"/>
  <c r="Q65" i="5"/>
  <c r="Q68" s="1"/>
  <c r="Q42"/>
  <c r="R224"/>
  <c r="T94"/>
  <c r="I12" i="6"/>
  <c r="W66" i="5"/>
  <c r="H71" i="8"/>
  <c r="E68" i="2"/>
  <c r="W47" i="5"/>
  <c r="O73" i="1"/>
  <c r="Q73" s="1"/>
  <c r="Q198" i="8"/>
  <c r="W71" i="7"/>
  <c r="R68" i="8"/>
  <c r="M224"/>
  <c r="I17"/>
  <c r="O120"/>
  <c r="O129" s="1"/>
  <c r="U68"/>
  <c r="P68"/>
  <c r="T68" i="2"/>
  <c r="I40" i="5"/>
  <c r="R224" i="6"/>
  <c r="S224"/>
  <c r="U224"/>
  <c r="D68"/>
  <c r="M68"/>
  <c r="S68"/>
  <c r="P146"/>
  <c r="P224" i="7"/>
  <c r="D68"/>
  <c r="N68"/>
  <c r="M146" i="6"/>
  <c r="G68" i="1"/>
  <c r="Q94"/>
  <c r="N224"/>
  <c r="P146"/>
  <c r="T172"/>
  <c r="S68" i="5"/>
  <c r="R68" i="4"/>
  <c r="R146" i="7"/>
  <c r="S146" i="4"/>
  <c r="S224" i="7"/>
  <c r="U224" i="4"/>
  <c r="T42"/>
  <c r="T16" i="7"/>
  <c r="T94" i="4"/>
  <c r="T94" i="7"/>
  <c r="E16" i="8"/>
  <c r="Q16" i="2"/>
  <c r="I39" i="7"/>
  <c r="W91" i="2"/>
  <c r="V198" i="5"/>
  <c r="W91" i="4"/>
  <c r="W176"/>
  <c r="W182"/>
  <c r="Q39"/>
  <c r="W39" s="1"/>
  <c r="O42"/>
  <c r="W169" i="1"/>
  <c r="V65" i="4"/>
  <c r="V74" i="2"/>
  <c r="W169" i="4"/>
  <c r="Q221"/>
  <c r="Q169" i="8"/>
  <c r="S68"/>
  <c r="U64"/>
  <c r="O146" i="4"/>
  <c r="T172" i="8"/>
  <c r="C26" i="7"/>
  <c r="P146"/>
  <c r="R224" i="2"/>
  <c r="S224"/>
  <c r="U224"/>
  <c r="G68"/>
  <c r="N146"/>
  <c r="R146"/>
  <c r="M146" i="5"/>
  <c r="Q198"/>
  <c r="P42" i="8"/>
  <c r="N146" i="6"/>
  <c r="E16"/>
  <c r="E42" i="2"/>
  <c r="Q198" i="1"/>
  <c r="V198"/>
  <c r="R68" i="5"/>
  <c r="S68" i="7"/>
  <c r="U146" i="5"/>
  <c r="R146" i="4"/>
  <c r="R224" i="7"/>
  <c r="S224" i="4"/>
  <c r="T42" i="7"/>
  <c r="T120" i="4"/>
  <c r="T120" i="7"/>
  <c r="T120" i="5"/>
  <c r="T198" i="2"/>
  <c r="O16" i="6"/>
  <c r="T224" i="2"/>
  <c r="H42" i="5"/>
  <c r="Q221" i="7"/>
  <c r="Q224" s="1"/>
  <c r="O224"/>
  <c r="O94" i="5"/>
  <c r="Q195" i="6"/>
  <c r="O198"/>
  <c r="U224" i="5"/>
  <c r="T172"/>
  <c r="D68" i="8"/>
  <c r="T120"/>
  <c r="E68" i="4"/>
  <c r="H68" i="2"/>
  <c r="P94" i="8"/>
  <c r="P103" s="1"/>
  <c r="P198"/>
  <c r="P207" s="1"/>
  <c r="C26" i="6"/>
  <c r="N224"/>
  <c r="P68"/>
  <c r="R146"/>
  <c r="C68" i="7"/>
  <c r="P68"/>
  <c r="C26" i="2"/>
  <c r="P224"/>
  <c r="P68"/>
  <c r="M146"/>
  <c r="C26" i="4"/>
  <c r="M224"/>
  <c r="P224"/>
  <c r="N68"/>
  <c r="P224" i="5"/>
  <c r="C68"/>
  <c r="P68"/>
  <c r="N146"/>
  <c r="N198" i="8"/>
  <c r="N207" s="1"/>
  <c r="O14"/>
  <c r="Q14" s="1"/>
  <c r="W14" s="1"/>
  <c r="C42"/>
  <c r="C51" s="1"/>
  <c r="I35" i="5"/>
  <c r="I19"/>
  <c r="M224" i="7"/>
  <c r="M146"/>
  <c r="M146" i="4"/>
  <c r="T94" i="6"/>
  <c r="T172" i="2"/>
  <c r="M94" i="8"/>
  <c r="E42" i="4"/>
  <c r="E42" i="6"/>
  <c r="T42"/>
  <c r="V16" i="1"/>
  <c r="H16"/>
  <c r="O94" i="7"/>
  <c r="O198" i="4"/>
  <c r="O198" i="1"/>
  <c r="G68" i="4"/>
  <c r="R68" i="7"/>
  <c r="U68" i="4"/>
  <c r="S146" i="5"/>
  <c r="U146" i="7"/>
  <c r="R224" i="4"/>
  <c r="U68" i="7"/>
  <c r="T16" i="5"/>
  <c r="T172" i="4"/>
  <c r="T172" i="7"/>
  <c r="O16" i="2"/>
  <c r="F69" i="8"/>
  <c r="H69" i="2"/>
  <c r="H72" s="1"/>
  <c r="U68"/>
  <c r="V16"/>
  <c r="T16"/>
  <c r="S68"/>
  <c r="T42"/>
  <c r="R68"/>
  <c r="H16"/>
  <c r="F68"/>
  <c r="U198" i="8"/>
  <c r="U207" s="1"/>
  <c r="U172"/>
  <c r="U224" i="1"/>
  <c r="S198" i="8"/>
  <c r="S207" s="1"/>
  <c r="S224" i="1"/>
  <c r="S146"/>
  <c r="U42" i="8"/>
  <c r="U52" s="1"/>
  <c r="S42"/>
  <c r="S51" s="1"/>
  <c r="S68" i="1"/>
  <c r="T198"/>
  <c r="R172" i="8"/>
  <c r="V172" i="1"/>
  <c r="R224" i="8"/>
  <c r="R224" i="1"/>
  <c r="R120" i="8"/>
  <c r="R129" s="1"/>
  <c r="V120" i="1"/>
  <c r="R94" i="8"/>
  <c r="R146"/>
  <c r="R146" i="1"/>
  <c r="T94"/>
  <c r="R42" i="8"/>
  <c r="R51" s="1"/>
  <c r="V42" i="1"/>
  <c r="T42" i="8"/>
  <c r="T42" i="1"/>
  <c r="T16" i="8"/>
  <c r="T16" i="1"/>
  <c r="F42" i="8"/>
  <c r="F51" s="1"/>
  <c r="F68" i="1"/>
  <c r="T229" i="8"/>
  <c r="T232" s="1"/>
  <c r="Q221" i="5"/>
  <c r="W147" i="6"/>
  <c r="V73" i="5"/>
  <c r="Q17" i="8"/>
  <c r="W21" i="1"/>
  <c r="M65" i="8"/>
  <c r="W15" i="6"/>
  <c r="W93" i="8"/>
  <c r="W12" i="5"/>
  <c r="F38" i="8"/>
  <c r="I39" i="5"/>
  <c r="C64" i="8"/>
  <c r="W121" i="4"/>
  <c r="H12" i="8"/>
  <c r="W203" i="1"/>
  <c r="H43" i="8"/>
  <c r="N152"/>
  <c r="N154" s="1"/>
  <c r="N156" s="1"/>
  <c r="N73"/>
  <c r="P141"/>
  <c r="P142" s="1"/>
  <c r="P148"/>
  <c r="T229" i="2"/>
  <c r="N142"/>
  <c r="T144" i="6"/>
  <c r="V144" s="1"/>
  <c r="T144" i="4"/>
  <c r="T146" s="1"/>
  <c r="M220" i="2"/>
  <c r="S142"/>
  <c r="W41"/>
  <c r="P168" i="8"/>
  <c r="V230"/>
  <c r="O63"/>
  <c r="V37"/>
  <c r="O65"/>
  <c r="R64"/>
  <c r="V222"/>
  <c r="E41"/>
  <c r="I19"/>
  <c r="E69"/>
  <c r="O173"/>
  <c r="O96"/>
  <c r="U220"/>
  <c r="P12"/>
  <c r="V140" i="4"/>
  <c r="V221" i="5"/>
  <c r="O222" i="8"/>
  <c r="P116"/>
  <c r="M142" i="2"/>
  <c r="V221" i="4"/>
  <c r="Q143" i="7"/>
  <c r="W116" i="6"/>
  <c r="T65" i="8"/>
  <c r="V21"/>
  <c r="W152" i="7"/>
  <c r="E75" i="8"/>
  <c r="I75" s="1"/>
  <c r="I12" i="7"/>
  <c r="T62" i="8"/>
  <c r="W87" i="4"/>
  <c r="Q75" i="2"/>
  <c r="I47" i="7"/>
  <c r="Q152" i="6"/>
  <c r="O205" i="8"/>
  <c r="P142" i="6"/>
  <c r="O140"/>
  <c r="E71"/>
  <c r="I71" s="1"/>
  <c r="I11"/>
  <c r="E70" i="4"/>
  <c r="E72" s="1"/>
  <c r="E71" i="1"/>
  <c r="I71" s="1"/>
  <c r="H67"/>
  <c r="H38"/>
  <c r="O67"/>
  <c r="M64"/>
  <c r="P64"/>
  <c r="T66"/>
  <c r="V66" s="1"/>
  <c r="U64"/>
  <c r="O221"/>
  <c r="N142"/>
  <c r="T143"/>
  <c r="T146" s="1"/>
  <c r="T140"/>
  <c r="V140" s="1"/>
  <c r="P151" i="8"/>
  <c r="U223"/>
  <c r="U168"/>
  <c r="P64" i="6"/>
  <c r="P142" i="4"/>
  <c r="T151" i="1"/>
  <c r="T154" s="1"/>
  <c r="W117" i="4"/>
  <c r="W117" i="5"/>
  <c r="W195" i="7"/>
  <c r="W19" i="4"/>
  <c r="O99" i="8"/>
  <c r="O102" s="1"/>
  <c r="W227" i="5"/>
  <c r="I13" i="7"/>
  <c r="W194" i="1"/>
  <c r="V65" i="7"/>
  <c r="V65" i="1"/>
  <c r="W65" s="1"/>
  <c r="V221" i="2"/>
  <c r="W63" i="5"/>
  <c r="Q69" i="2"/>
  <c r="V152" i="6"/>
  <c r="Q145" i="8"/>
  <c r="W177" i="4"/>
  <c r="V12"/>
  <c r="I69" i="5"/>
  <c r="W171" i="1"/>
  <c r="H73"/>
  <c r="R147" i="8"/>
  <c r="R150" s="1"/>
  <c r="W69" i="6"/>
  <c r="H39" i="8"/>
  <c r="I39" s="1"/>
  <c r="T143"/>
  <c r="V143" s="1"/>
  <c r="W206" i="6"/>
  <c r="O140" i="7"/>
  <c r="O142" s="1"/>
  <c r="P218" i="8"/>
  <c r="P220" s="1"/>
  <c r="P226"/>
  <c r="R64" i="6"/>
  <c r="Q75" i="7"/>
  <c r="V177" i="8"/>
  <c r="V180" s="1"/>
  <c r="V229" i="6"/>
  <c r="V39" i="8"/>
  <c r="W39" s="1"/>
  <c r="W62" i="7"/>
  <c r="W47" i="1"/>
  <c r="V143" i="7"/>
  <c r="V146" s="1"/>
  <c r="W66" i="6"/>
  <c r="T220" i="1"/>
  <c r="Q147" i="4"/>
  <c r="E64" i="7"/>
  <c r="O203" i="8"/>
  <c r="O206" s="1"/>
  <c r="P231"/>
  <c r="P229"/>
  <c r="O48"/>
  <c r="N75"/>
  <c r="O151" i="4"/>
  <c r="O139" i="5"/>
  <c r="O142" s="1"/>
  <c r="O201" i="8"/>
  <c r="O199"/>
  <c r="O193"/>
  <c r="O194" s="1"/>
  <c r="T197"/>
  <c r="T148" i="5"/>
  <c r="T150" s="1"/>
  <c r="Q221" i="2"/>
  <c r="E67" i="6"/>
  <c r="I37"/>
  <c r="I17" i="2"/>
  <c r="H70" i="6"/>
  <c r="H72" s="1"/>
  <c r="H65"/>
  <c r="H68" s="1"/>
  <c r="T62" i="4"/>
  <c r="T64" s="1"/>
  <c r="T92" i="8"/>
  <c r="T94" s="1"/>
  <c r="R140"/>
  <c r="H21"/>
  <c r="H24" s="1"/>
  <c r="R74"/>
  <c r="O73" i="5"/>
  <c r="Q62" i="4"/>
  <c r="O69"/>
  <c r="O65" i="5"/>
  <c r="O68" s="1"/>
  <c r="O61" i="6"/>
  <c r="O61" i="4"/>
  <c r="G69" i="8"/>
  <c r="P70"/>
  <c r="P72" s="1"/>
  <c r="N69"/>
  <c r="M67"/>
  <c r="T149" i="7"/>
  <c r="O231" i="1"/>
  <c r="T229"/>
  <c r="T232" s="1"/>
  <c r="O151"/>
  <c r="P220"/>
  <c r="H70" i="5"/>
  <c r="H72" s="1"/>
  <c r="S64" i="6"/>
  <c r="O151" i="7"/>
  <c r="N220" i="2"/>
  <c r="P220"/>
  <c r="W113"/>
  <c r="P73" i="8"/>
  <c r="P76" s="1"/>
  <c r="U142" i="4"/>
  <c r="O148" i="6"/>
  <c r="W122" i="1"/>
  <c r="O223" i="4"/>
  <c r="O224" s="1"/>
  <c r="U142" i="7"/>
  <c r="M64" i="4"/>
  <c r="G64" i="5"/>
  <c r="P142"/>
  <c r="R142" i="4"/>
  <c r="M168" i="8"/>
  <c r="Q116" i="1"/>
  <c r="Q227" i="6"/>
  <c r="W201"/>
  <c r="R64" i="5"/>
  <c r="U64"/>
  <c r="I9" i="2"/>
  <c r="E61"/>
  <c r="E64" s="1"/>
  <c r="V122" i="6"/>
  <c r="V124" s="1"/>
  <c r="T122" i="8"/>
  <c r="T148" i="6"/>
  <c r="T150" s="1"/>
  <c r="V93"/>
  <c r="W93" s="1"/>
  <c r="T145"/>
  <c r="V200" i="2"/>
  <c r="T226"/>
  <c r="T200" i="8"/>
  <c r="V197" i="4"/>
  <c r="T223"/>
  <c r="T224" s="1"/>
  <c r="T219"/>
  <c r="V193"/>
  <c r="O88" i="8"/>
  <c r="Q88" s="1"/>
  <c r="Q90" s="1"/>
  <c r="M90"/>
  <c r="V114" i="1"/>
  <c r="T116"/>
  <c r="V121"/>
  <c r="O226"/>
  <c r="O223"/>
  <c r="M220"/>
  <c r="O218"/>
  <c r="M142"/>
  <c r="O139"/>
  <c r="O147"/>
  <c r="O150" s="1"/>
  <c r="S142"/>
  <c r="T141"/>
  <c r="T148"/>
  <c r="S148" i="8"/>
  <c r="T147" i="1"/>
  <c r="H40" i="7"/>
  <c r="G66"/>
  <c r="G40" i="8"/>
  <c r="G66" s="1"/>
  <c r="G41"/>
  <c r="H41" i="7"/>
  <c r="G67"/>
  <c r="V70" i="4"/>
  <c r="M142" i="5"/>
  <c r="O40" i="8"/>
  <c r="O42" s="1"/>
  <c r="N74"/>
  <c r="T38" i="7"/>
  <c r="I14" i="2"/>
  <c r="O62" i="4"/>
  <c r="W200" i="1"/>
  <c r="V197" i="7"/>
  <c r="V119"/>
  <c r="V113"/>
  <c r="V116" s="1"/>
  <c r="T116"/>
  <c r="Q223" i="4"/>
  <c r="W223" s="1"/>
  <c r="W171"/>
  <c r="O148"/>
  <c r="O150" s="1"/>
  <c r="Q222" i="6"/>
  <c r="W222" s="1"/>
  <c r="W196"/>
  <c r="I37" i="4"/>
  <c r="E63"/>
  <c r="E69" i="6"/>
  <c r="I69" s="1"/>
  <c r="I40" i="4"/>
  <c r="H61"/>
  <c r="I35"/>
  <c r="I45" i="6"/>
  <c r="H61"/>
  <c r="G64"/>
  <c r="V17" i="4"/>
  <c r="V20" s="1"/>
  <c r="V14"/>
  <c r="V16" s="1"/>
  <c r="V19" i="6"/>
  <c r="T71"/>
  <c r="T71" i="8" s="1"/>
  <c r="T65" i="6"/>
  <c r="T68" s="1"/>
  <c r="V13"/>
  <c r="V16" s="1"/>
  <c r="T12"/>
  <c r="T61"/>
  <c r="T64" s="1"/>
  <c r="V9"/>
  <c r="V174" i="4"/>
  <c r="T226"/>
  <c r="T228" s="1"/>
  <c r="T173" i="8"/>
  <c r="T225" i="2"/>
  <c r="T99" i="8"/>
  <c r="V99" i="2"/>
  <c r="T151"/>
  <c r="V167" i="1"/>
  <c r="V168" s="1"/>
  <c r="T168"/>
  <c r="V174"/>
  <c r="T174" i="8"/>
  <c r="V141" i="7"/>
  <c r="V142" s="1"/>
  <c r="H12" i="2"/>
  <c r="I18" i="4"/>
  <c r="E73"/>
  <c r="I21"/>
  <c r="S144" i="8"/>
  <c r="T144" s="1"/>
  <c r="T113"/>
  <c r="S139"/>
  <c r="S142" s="1"/>
  <c r="T139" i="5"/>
  <c r="T142" s="1"/>
  <c r="S142"/>
  <c r="N70" i="8"/>
  <c r="M69"/>
  <c r="M72" s="1"/>
  <c r="V10" i="2"/>
  <c r="T62"/>
  <c r="T64" s="1"/>
  <c r="V17"/>
  <c r="T69"/>
  <c r="T72" s="1"/>
  <c r="T144"/>
  <c r="T146" s="1"/>
  <c r="V88"/>
  <c r="T140"/>
  <c r="V89"/>
  <c r="T141"/>
  <c r="T96" i="8"/>
  <c r="T148" i="2"/>
  <c r="T150" s="1"/>
  <c r="V96"/>
  <c r="H74" i="1"/>
  <c r="V87"/>
  <c r="T90"/>
  <c r="T222"/>
  <c r="T223"/>
  <c r="T227"/>
  <c r="T226"/>
  <c r="I20"/>
  <c r="I18"/>
  <c r="H18" i="8"/>
  <c r="H20" s="1"/>
  <c r="V19" i="1"/>
  <c r="V125" i="4"/>
  <c r="T151" i="5"/>
  <c r="V22" i="7"/>
  <c r="T74"/>
  <c r="V126"/>
  <c r="V126" i="2"/>
  <c r="V152" s="1"/>
  <c r="W152" s="1"/>
  <c r="Q10" i="6"/>
  <c r="O62"/>
  <c r="O66" i="7"/>
  <c r="Q14"/>
  <c r="W14" s="1"/>
  <c r="W22" i="4"/>
  <c r="Q74"/>
  <c r="Q11" i="2"/>
  <c r="Q12" s="1"/>
  <c r="O63"/>
  <c r="O64" s="1"/>
  <c r="Q18"/>
  <c r="Q20" s="1"/>
  <c r="O70"/>
  <c r="O72" s="1"/>
  <c r="O74" i="1"/>
  <c r="Q22"/>
  <c r="Q41" i="6"/>
  <c r="W41" s="1"/>
  <c r="O67"/>
  <c r="Q39" i="7"/>
  <c r="Q42" s="1"/>
  <c r="O65"/>
  <c r="Q44"/>
  <c r="Q70" s="1"/>
  <c r="W70" s="1"/>
  <c r="O70"/>
  <c r="O72" s="1"/>
  <c r="O67" i="4"/>
  <c r="Q41"/>
  <c r="W41" s="1"/>
  <c r="Q45"/>
  <c r="Q46" s="1"/>
  <c r="O71"/>
  <c r="O153" i="5"/>
  <c r="Q101"/>
  <c r="Q99" i="6"/>
  <c r="Q151" s="1"/>
  <c r="O152" i="4"/>
  <c r="Q100"/>
  <c r="W100" s="1"/>
  <c r="Q89" i="2"/>
  <c r="Q141" s="1"/>
  <c r="W141" s="1"/>
  <c r="O141"/>
  <c r="O142" s="1"/>
  <c r="O148"/>
  <c r="O150" s="1"/>
  <c r="Q96"/>
  <c r="Q98" s="1"/>
  <c r="Q100" i="1"/>
  <c r="O151" i="5"/>
  <c r="Q125"/>
  <c r="Q151" s="1"/>
  <c r="W151" s="1"/>
  <c r="Q113" i="7"/>
  <c r="Q119"/>
  <c r="O145"/>
  <c r="O153"/>
  <c r="Q127"/>
  <c r="Q126" i="4"/>
  <c r="Q125" i="2"/>
  <c r="O151"/>
  <c r="Q165" i="5"/>
  <c r="Q168" s="1"/>
  <c r="O217"/>
  <c r="Q171"/>
  <c r="W171" s="1"/>
  <c r="O223"/>
  <c r="O224" s="1"/>
  <c r="Q169" i="6"/>
  <c r="Q172" s="1"/>
  <c r="O221"/>
  <c r="O224" s="1"/>
  <c r="O230"/>
  <c r="Q178"/>
  <c r="Q167" i="7"/>
  <c r="Q219" s="1"/>
  <c r="Q220" s="1"/>
  <c r="O219"/>
  <c r="O220" s="1"/>
  <c r="Q169"/>
  <c r="Q172" s="1"/>
  <c r="Q165" i="2"/>
  <c r="O217"/>
  <c r="O220" s="1"/>
  <c r="O223"/>
  <c r="Q171"/>
  <c r="Q173"/>
  <c r="Q176" s="1"/>
  <c r="O231"/>
  <c r="Q179"/>
  <c r="W179" s="1"/>
  <c r="Q193" i="6"/>
  <c r="Q219" s="1"/>
  <c r="W219" s="1"/>
  <c r="O219"/>
  <c r="O220" s="1"/>
  <c r="O229"/>
  <c r="O217" i="4"/>
  <c r="Q191"/>
  <c r="Q194" s="1"/>
  <c r="N220"/>
  <c r="Q196" i="2"/>
  <c r="O222"/>
  <c r="Q204"/>
  <c r="S73" i="8"/>
  <c r="S76" s="1"/>
  <c r="T22"/>
  <c r="T24" s="1"/>
  <c r="U144"/>
  <c r="U146" s="1"/>
  <c r="V99" i="6"/>
  <c r="W165"/>
  <c r="Q217"/>
  <c r="T100" i="8"/>
  <c r="T152" i="4"/>
  <c r="S220"/>
  <c r="O9" i="8"/>
  <c r="O61" s="1"/>
  <c r="M12"/>
  <c r="D38"/>
  <c r="E36"/>
  <c r="E38" s="1"/>
  <c r="E38" i="5"/>
  <c r="I37"/>
  <c r="E10" i="8"/>
  <c r="D62"/>
  <c r="D64" s="1"/>
  <c r="D12"/>
  <c r="I9" i="5"/>
  <c r="E61"/>
  <c r="E64" s="1"/>
  <c r="E12"/>
  <c r="T18" i="8"/>
  <c r="V11" i="7"/>
  <c r="V12" s="1"/>
  <c r="T63"/>
  <c r="T64" s="1"/>
  <c r="T12"/>
  <c r="I18"/>
  <c r="T38" i="1"/>
  <c r="V35"/>
  <c r="W35" s="1"/>
  <c r="I39"/>
  <c r="E65"/>
  <c r="I41"/>
  <c r="E67"/>
  <c r="E62"/>
  <c r="I62" s="1"/>
  <c r="I36"/>
  <c r="E38"/>
  <c r="I43"/>
  <c r="E69"/>
  <c r="H70"/>
  <c r="H72" s="1"/>
  <c r="G70" i="8"/>
  <c r="O71" i="1"/>
  <c r="O72" s="1"/>
  <c r="S64"/>
  <c r="T61"/>
  <c r="S70" i="8"/>
  <c r="T70" i="1"/>
  <c r="T72" s="1"/>
  <c r="V95"/>
  <c r="V98" s="1"/>
  <c r="T61" i="5"/>
  <c r="I69" i="4"/>
  <c r="W87" i="6"/>
  <c r="Q116" i="4"/>
  <c r="V11" i="8"/>
  <c r="V63" s="1"/>
  <c r="Q148" i="1"/>
  <c r="V62"/>
  <c r="W62" s="1"/>
  <c r="V221"/>
  <c r="W206"/>
  <c r="E66" i="5"/>
  <c r="I66" s="1"/>
  <c r="Q222" i="1"/>
  <c r="H38" i="4"/>
  <c r="I21" i="7"/>
  <c r="Q45" i="8"/>
  <c r="Q46" s="1"/>
  <c r="Q114"/>
  <c r="W114" s="1"/>
  <c r="Q18"/>
  <c r="I44" i="7"/>
  <c r="Q170" i="8"/>
  <c r="W170" s="1"/>
  <c r="V145" i="1"/>
  <c r="V149"/>
  <c r="Q178" i="8"/>
  <c r="G38"/>
  <c r="Q231" i="6"/>
  <c r="W231" s="1"/>
  <c r="Q63" i="7"/>
  <c r="Q64" s="1"/>
  <c r="Q66" i="1"/>
  <c r="Q230"/>
  <c r="W230" s="1"/>
  <c r="V139" i="4"/>
  <c r="D73" i="8"/>
  <c r="D76" s="1"/>
  <c r="E21"/>
  <c r="E24" s="1"/>
  <c r="I65" i="4"/>
  <c r="W45" i="7"/>
  <c r="T147" i="8"/>
  <c r="V92" i="7"/>
  <c r="I61" i="8"/>
  <c r="H64"/>
  <c r="M142"/>
  <c r="W196"/>
  <c r="H65" i="5"/>
  <c r="W9" i="4"/>
  <c r="E70" i="6"/>
  <c r="I15" i="4"/>
  <c r="O73" i="6"/>
  <c r="N220" i="8"/>
  <c r="W97" i="4"/>
  <c r="V169" i="8"/>
  <c r="W169" s="1"/>
  <c r="W225" i="6"/>
  <c r="W117" i="7"/>
  <c r="W194" i="5"/>
  <c r="Q200" i="8"/>
  <c r="Q226" s="1"/>
  <c r="E64" i="6"/>
  <c r="W73" i="5"/>
  <c r="W167" i="8"/>
  <c r="W177" i="1"/>
  <c r="W140"/>
  <c r="W113" i="5"/>
  <c r="W152"/>
  <c r="W89" i="6"/>
  <c r="Q38" i="1"/>
  <c r="W89" i="7"/>
  <c r="Q141"/>
  <c r="Q145" i="4"/>
  <c r="W141"/>
  <c r="I9" i="8"/>
  <c r="P153"/>
  <c r="V218" i="5"/>
  <c r="V219" i="7"/>
  <c r="V218" i="2"/>
  <c r="I63" i="5"/>
  <c r="Q90" i="7"/>
  <c r="W225" i="1"/>
  <c r="W123" i="5"/>
  <c r="W114" i="7"/>
  <c r="V65" i="2"/>
  <c r="W65" s="1"/>
  <c r="W13"/>
  <c r="W96" i="4"/>
  <c r="W122" i="5"/>
  <c r="W35" i="7"/>
  <c r="V61"/>
  <c r="V38"/>
  <c r="V227" i="2"/>
  <c r="V201" i="8"/>
  <c r="W38" i="2"/>
  <c r="V175" i="8"/>
  <c r="W66" i="2"/>
  <c r="V41" i="8"/>
  <c r="I70" i="4"/>
  <c r="V64" i="5"/>
  <c r="Q12" i="4"/>
  <c r="Q153" i="1"/>
  <c r="W153" s="1"/>
  <c r="I45" i="4"/>
  <c r="I68"/>
  <c r="W36" i="5"/>
  <c r="S219" i="8"/>
  <c r="S220" s="1"/>
  <c r="I10" i="4"/>
  <c r="Q145" i="2"/>
  <c r="W139" i="7"/>
  <c r="Q67"/>
  <c r="W67" s="1"/>
  <c r="I73" i="6"/>
  <c r="H73" i="8"/>
  <c r="W89" i="4"/>
  <c r="V90"/>
  <c r="V219" i="6"/>
  <c r="V168"/>
  <c r="W114" i="1"/>
  <c r="V219" i="8"/>
  <c r="W194" i="7"/>
  <c r="V116" i="5"/>
  <c r="W115"/>
  <c r="W18"/>
  <c r="V70"/>
  <c r="V219" i="2"/>
  <c r="V194"/>
  <c r="W24" i="6"/>
  <c r="Q74"/>
  <c r="W22"/>
  <c r="W221" i="7"/>
  <c r="W176" i="6"/>
  <c r="Q75" i="1"/>
  <c r="W75" s="1"/>
  <c r="W9" i="2"/>
  <c r="Q61"/>
  <c r="W93" i="1"/>
  <c r="W175"/>
  <c r="W39"/>
  <c r="I67" i="5"/>
  <c r="V222"/>
  <c r="W44"/>
  <c r="V168" i="7"/>
  <c r="V217"/>
  <c r="V116" i="4"/>
  <c r="W113"/>
  <c r="W43"/>
  <c r="V43" i="8"/>
  <c r="W36" i="4"/>
  <c r="V38"/>
  <c r="V62"/>
  <c r="W62" s="1"/>
  <c r="V63" i="6"/>
  <c r="V38"/>
  <c r="W37"/>
  <c r="W96"/>
  <c r="W123" i="7"/>
  <c r="Q168" i="1"/>
  <c r="W221" i="5"/>
  <c r="W117" i="6"/>
  <c r="Q119" i="8"/>
  <c r="V117"/>
  <c r="W117" s="1"/>
  <c r="T221"/>
  <c r="V195"/>
  <c r="I73" i="5"/>
  <c r="V18" i="8"/>
  <c r="Q140" i="4"/>
  <c r="W125" i="6"/>
  <c r="V118" i="7"/>
  <c r="I16"/>
  <c r="E69" i="2"/>
  <c r="E72" s="1"/>
  <c r="V92"/>
  <c r="V94" s="1"/>
  <c r="I35" i="1"/>
  <c r="W125"/>
  <c r="W93" i="2"/>
  <c r="V44" i="8"/>
  <c r="M64" i="6"/>
  <c r="V218"/>
  <c r="W119" i="1"/>
  <c r="W219"/>
  <c r="I71" i="7"/>
  <c r="I16" i="2"/>
  <c r="W165" i="1"/>
  <c r="W141" i="5"/>
  <c r="V220" i="1"/>
  <c r="W13"/>
  <c r="W16"/>
  <c r="W61" i="4"/>
  <c r="Q64"/>
  <c r="Q38" i="8"/>
  <c r="W37"/>
  <c r="W45" i="1"/>
  <c r="Q143" i="2"/>
  <c r="W13" i="4"/>
  <c r="Q179" i="8"/>
  <c r="W179" s="1"/>
  <c r="O143"/>
  <c r="O146" s="1"/>
  <c r="Q191"/>
  <c r="W62" i="5"/>
  <c r="W76"/>
  <c r="V225" i="8"/>
  <c r="T220"/>
  <c r="V91"/>
  <c r="W91" s="1"/>
  <c r="W14" i="6"/>
  <c r="Q66" i="4"/>
  <c r="W225" i="7"/>
  <c r="W41" i="1"/>
  <c r="W96"/>
  <c r="Q140" i="2"/>
  <c r="Q116"/>
  <c r="W114"/>
  <c r="Q231" i="4"/>
  <c r="W231" s="1"/>
  <c r="W172" i="1"/>
  <c r="W14" i="5"/>
  <c r="W36" i="1"/>
  <c r="W115"/>
  <c r="W97" i="2"/>
  <c r="Q149"/>
  <c r="W170" i="4"/>
  <c r="Q222"/>
  <c r="W200" i="6"/>
  <c r="V217" i="5"/>
  <c r="Q92" i="8"/>
  <c r="W128" i="1"/>
  <c r="Q221"/>
  <c r="W16" i="5"/>
  <c r="V147" i="7"/>
  <c r="I42" i="2"/>
  <c r="F13" i="8"/>
  <c r="I16" i="5"/>
  <c r="I42" i="4"/>
  <c r="Q90" i="1"/>
  <c r="W88" i="4"/>
  <c r="Q92" i="5"/>
  <c r="Q94" s="1"/>
  <c r="W198" i="4"/>
  <c r="Q153" i="2"/>
  <c r="W153" s="1"/>
  <c r="U142" i="8"/>
  <c r="W102" i="2"/>
  <c r="O22" i="8"/>
  <c r="V118" i="5"/>
  <c r="V120" s="1"/>
  <c r="V92" i="4"/>
  <c r="V94" s="1"/>
  <c r="I42" i="1"/>
  <c r="Q92" i="2"/>
  <c r="Q94" s="1"/>
  <c r="W73" i="1"/>
  <c r="W143" i="7"/>
  <c r="H65"/>
  <c r="W117" i="1"/>
  <c r="V143" i="6"/>
  <c r="O231" i="8"/>
  <c r="W70" i="4"/>
  <c r="W221"/>
  <c r="W229"/>
  <c r="W40" i="6"/>
  <c r="Q144" i="5"/>
  <c r="Q146" s="1"/>
  <c r="V194" i="8"/>
  <c r="W224" i="7"/>
  <c r="V218" i="8"/>
  <c r="Q144" i="6"/>
  <c r="Q146" s="1"/>
  <c r="Q144" i="7"/>
  <c r="Q144" i="1"/>
  <c r="Q146" s="1"/>
  <c r="I42" i="5"/>
  <c r="P227" i="8"/>
  <c r="V92" i="1"/>
  <c r="V94" s="1"/>
  <c r="Q118" i="6"/>
  <c r="Q120" s="1"/>
  <c r="U147" i="8"/>
  <c r="U150" s="1"/>
  <c r="Q92" i="6"/>
  <c r="Q118" i="4"/>
  <c r="Q120" s="1"/>
  <c r="V223" i="2"/>
  <c r="W119"/>
  <c r="V145"/>
  <c r="V67"/>
  <c r="W15"/>
  <c r="I67"/>
  <c r="V223" i="6"/>
  <c r="V224" s="1"/>
  <c r="W119"/>
  <c r="V145"/>
  <c r="V67"/>
  <c r="V223" i="4"/>
  <c r="V145"/>
  <c r="W93"/>
  <c r="W15"/>
  <c r="V67"/>
  <c r="V223" i="5"/>
  <c r="W119"/>
  <c r="V145"/>
  <c r="V144"/>
  <c r="V92"/>
  <c r="V92" i="8"/>
  <c r="W41" i="5"/>
  <c r="V67"/>
  <c r="W15"/>
  <c r="S223" i="8"/>
  <c r="W223" i="7"/>
  <c r="W145" i="8"/>
  <c r="W41" i="7"/>
  <c r="W15"/>
  <c r="F67" i="8"/>
  <c r="H15"/>
  <c r="Q63"/>
  <c r="W115"/>
  <c r="W10"/>
  <c r="V62"/>
  <c r="Q168"/>
  <c r="W166"/>
  <c r="Q218"/>
  <c r="V40"/>
  <c r="T66"/>
  <c r="W165"/>
  <c r="V168"/>
  <c r="V217"/>
  <c r="E74"/>
  <c r="Q21"/>
  <c r="O73"/>
  <c r="O142"/>
  <c r="Q140"/>
  <c r="I14"/>
  <c r="V38"/>
  <c r="W36"/>
  <c r="Q67"/>
  <c r="W15"/>
  <c r="W171"/>
  <c r="Q223"/>
  <c r="Q118"/>
  <c r="V118"/>
  <c r="Q144"/>
  <c r="D78" l="1"/>
  <c r="N25"/>
  <c r="P51"/>
  <c r="N129"/>
  <c r="D51"/>
  <c r="P181"/>
  <c r="D25"/>
  <c r="R207"/>
  <c r="I24"/>
  <c r="N103"/>
  <c r="P129"/>
  <c r="P104"/>
  <c r="M52"/>
  <c r="U208"/>
  <c r="S232"/>
  <c r="S52"/>
  <c r="F52"/>
  <c r="R52"/>
  <c r="I48"/>
  <c r="R26"/>
  <c r="R130"/>
  <c r="U130"/>
  <c r="S130"/>
  <c r="N234"/>
  <c r="R208"/>
  <c r="C76"/>
  <c r="Q177"/>
  <c r="Q180" s="1"/>
  <c r="O180"/>
  <c r="P78"/>
  <c r="N76"/>
  <c r="M207"/>
  <c r="C78"/>
  <c r="N51"/>
  <c r="M232"/>
  <c r="M233" s="1"/>
  <c r="U51"/>
  <c r="N130"/>
  <c r="N104"/>
  <c r="P130"/>
  <c r="N208"/>
  <c r="M51"/>
  <c r="T102"/>
  <c r="P77"/>
  <c r="M104"/>
  <c r="U26"/>
  <c r="O130"/>
  <c r="R76"/>
  <c r="G76"/>
  <c r="S208"/>
  <c r="P52"/>
  <c r="N52"/>
  <c r="M103"/>
  <c r="M155"/>
  <c r="O24"/>
  <c r="D52"/>
  <c r="P208"/>
  <c r="Q151"/>
  <c r="P154"/>
  <c r="Q47"/>
  <c r="O50"/>
  <c r="O52" s="1"/>
  <c r="I50"/>
  <c r="E25"/>
  <c r="M182"/>
  <c r="D26"/>
  <c r="C77"/>
  <c r="M26"/>
  <c r="M181"/>
  <c r="P232"/>
  <c r="D77"/>
  <c r="M156"/>
  <c r="S26"/>
  <c r="M234"/>
  <c r="N155"/>
  <c r="T50"/>
  <c r="T52" s="1"/>
  <c r="R232"/>
  <c r="R234" s="1"/>
  <c r="P182"/>
  <c r="P26"/>
  <c r="N182"/>
  <c r="C52"/>
  <c r="N26"/>
  <c r="M208"/>
  <c r="M130"/>
  <c r="T208" i="1"/>
  <c r="T207"/>
  <c r="U182" i="8"/>
  <c r="U181"/>
  <c r="R233"/>
  <c r="R182"/>
  <c r="R181"/>
  <c r="S182"/>
  <c r="S181"/>
  <c r="U103"/>
  <c r="U104"/>
  <c r="U155"/>
  <c r="U156"/>
  <c r="R155"/>
  <c r="R104"/>
  <c r="R103"/>
  <c r="S104"/>
  <c r="S103"/>
  <c r="T104" i="1"/>
  <c r="T103"/>
  <c r="T234"/>
  <c r="T233"/>
  <c r="V232" i="7"/>
  <c r="W230"/>
  <c r="T234"/>
  <c r="T233"/>
  <c r="V156" i="4"/>
  <c r="V155"/>
  <c r="T156" i="7"/>
  <c r="T155"/>
  <c r="T156" i="1"/>
  <c r="T155"/>
  <c r="Q68" i="2"/>
  <c r="W42" i="1"/>
  <c r="W152" i="6"/>
  <c r="I16"/>
  <c r="V90" i="8"/>
  <c r="W90" s="1"/>
  <c r="Q69"/>
  <c r="I42" i="6"/>
  <c r="I16" i="1"/>
  <c r="V142" i="4"/>
  <c r="H40" i="8"/>
  <c r="V65"/>
  <c r="Q124" i="2"/>
  <c r="Q124" i="1"/>
  <c r="V116"/>
  <c r="O64" i="8"/>
  <c r="Q150" i="5"/>
  <c r="W52" i="2"/>
  <c r="W24" i="7"/>
  <c r="W128"/>
  <c r="W127"/>
  <c r="W75" i="2"/>
  <c r="W75" i="7"/>
  <c r="W76" i="4"/>
  <c r="Q65" i="8"/>
  <c r="W13"/>
  <c r="H38"/>
  <c r="O150"/>
  <c r="O155" s="1"/>
  <c r="V22"/>
  <c r="V24" s="1"/>
  <c r="W129" i="4"/>
  <c r="W74" i="2"/>
  <c r="W129" i="6"/>
  <c r="V69" i="4"/>
  <c r="Q153" i="8"/>
  <c r="W153" s="1"/>
  <c r="Q139"/>
  <c r="O230"/>
  <c r="Q100"/>
  <c r="Q152" s="1"/>
  <c r="W42" i="2"/>
  <c r="Q204" i="8"/>
  <c r="W204" s="1"/>
  <c r="H74"/>
  <c r="I74" s="1"/>
  <c r="W73" i="7"/>
  <c r="V47" i="8"/>
  <c r="E72"/>
  <c r="O72"/>
  <c r="E46"/>
  <c r="I73" i="1"/>
  <c r="W73" i="2"/>
  <c r="V229" i="4"/>
  <c r="V125" i="8"/>
  <c r="W151" i="4"/>
  <c r="V203" i="8"/>
  <c r="V206" s="1"/>
  <c r="W203" i="7"/>
  <c r="V229"/>
  <c r="V151"/>
  <c r="V154" s="1"/>
  <c r="W47"/>
  <c r="W21"/>
  <c r="W47" i="6"/>
  <c r="W21"/>
  <c r="V73"/>
  <c r="W66" i="1"/>
  <c r="T64" i="8"/>
  <c r="I73" i="7"/>
  <c r="Q124" i="8"/>
  <c r="T150" i="1"/>
  <c r="Q98" i="4"/>
  <c r="H72" i="7"/>
  <c r="I72" s="1"/>
  <c r="Q125" i="8"/>
  <c r="Q128" s="1"/>
  <c r="O75"/>
  <c r="Q23"/>
  <c r="O202"/>
  <c r="O207" s="1"/>
  <c r="P228"/>
  <c r="P233" s="1"/>
  <c r="I69" i="1"/>
  <c r="E72"/>
  <c r="T149" i="8"/>
  <c r="Q124" i="7"/>
  <c r="W121"/>
  <c r="Q147"/>
  <c r="Q150" s="1"/>
  <c r="W69" i="1"/>
  <c r="V176" i="6"/>
  <c r="T176" i="8"/>
  <c r="T182" s="1"/>
  <c r="Q124" i="5"/>
  <c r="O98" i="8"/>
  <c r="O103" s="1"/>
  <c r="V176" i="4"/>
  <c r="F72" i="8"/>
  <c r="Q46" i="7"/>
  <c r="O228" i="1"/>
  <c r="Q72" i="7"/>
  <c r="O150" i="6"/>
  <c r="W147" i="4"/>
  <c r="Q173" i="8"/>
  <c r="Q176" s="1"/>
  <c r="O176"/>
  <c r="O181" s="1"/>
  <c r="W17"/>
  <c r="Q20"/>
  <c r="T98"/>
  <c r="N72"/>
  <c r="N77" s="1"/>
  <c r="E72" i="6"/>
  <c r="P150" i="8"/>
  <c r="V46" i="6"/>
  <c r="S72" i="8"/>
  <c r="S78" s="1"/>
  <c r="G72"/>
  <c r="Q228" i="5"/>
  <c r="W227" i="6"/>
  <c r="Q228"/>
  <c r="O72" i="4"/>
  <c r="T228" i="2"/>
  <c r="T202" i="8"/>
  <c r="Q98" i="6"/>
  <c r="I46" i="2"/>
  <c r="T20" i="8"/>
  <c r="T26" s="1"/>
  <c r="V45"/>
  <c r="R72"/>
  <c r="R77" s="1"/>
  <c r="T227"/>
  <c r="U72"/>
  <c r="U78" s="1"/>
  <c r="I20" i="5"/>
  <c r="S228" i="8"/>
  <c r="V123"/>
  <c r="S150"/>
  <c r="V202" i="4"/>
  <c r="V227"/>
  <c r="V202" i="1"/>
  <c r="W201"/>
  <c r="V202" i="7"/>
  <c r="W202" s="1"/>
  <c r="V202" i="2"/>
  <c r="W175" i="8"/>
  <c r="V228" i="7"/>
  <c r="W227"/>
  <c r="V227" i="1"/>
  <c r="T228"/>
  <c r="V176"/>
  <c r="V124" i="5"/>
  <c r="V149"/>
  <c r="V124" i="1"/>
  <c r="W123"/>
  <c r="T124" i="8"/>
  <c r="V124" i="7"/>
  <c r="W149" i="1"/>
  <c r="V98" i="2"/>
  <c r="V149"/>
  <c r="V97" i="8"/>
  <c r="V98" i="4"/>
  <c r="V149"/>
  <c r="V98" i="6"/>
  <c r="V149"/>
  <c r="W97"/>
  <c r="T150" i="7"/>
  <c r="V46" i="5"/>
  <c r="W45"/>
  <c r="V46" i="4"/>
  <c r="V71"/>
  <c r="V46" i="1"/>
  <c r="W46" s="1"/>
  <c r="V20"/>
  <c r="V20" i="5"/>
  <c r="V71"/>
  <c r="W19"/>
  <c r="V72" i="7"/>
  <c r="V20" i="6"/>
  <c r="T72"/>
  <c r="W20" i="7"/>
  <c r="V20" i="2"/>
  <c r="W19"/>
  <c r="V71"/>
  <c r="I46" i="5"/>
  <c r="H46" i="8"/>
  <c r="I45"/>
  <c r="I20" i="6"/>
  <c r="I71" i="8"/>
  <c r="Q99"/>
  <c r="I70" i="2"/>
  <c r="W119" i="7"/>
  <c r="W148"/>
  <c r="Q148" i="4"/>
  <c r="Q150" s="1"/>
  <c r="V70" i="6"/>
  <c r="W70" s="1"/>
  <c r="I70" i="5"/>
  <c r="V148" i="1"/>
  <c r="W148" s="1"/>
  <c r="W18"/>
  <c r="I44" i="8"/>
  <c r="W122" i="4"/>
  <c r="W124"/>
  <c r="W124" i="2"/>
  <c r="W122"/>
  <c r="T148" i="8"/>
  <c r="W46" i="2"/>
  <c r="W44"/>
  <c r="V70"/>
  <c r="V226" i="6"/>
  <c r="W18"/>
  <c r="W226" i="7"/>
  <c r="W44" i="8"/>
  <c r="V12"/>
  <c r="W42" i="7"/>
  <c r="V120"/>
  <c r="G16" i="8"/>
  <c r="G25" s="1"/>
  <c r="Q70"/>
  <c r="W167" i="1"/>
  <c r="I21" i="8"/>
  <c r="W130" i="6"/>
  <c r="W94" i="7"/>
  <c r="Q71" i="8"/>
  <c r="W181" i="6"/>
  <c r="W20" i="4"/>
  <c r="W198" i="5"/>
  <c r="W207"/>
  <c r="W207" i="4"/>
  <c r="T225" i="8"/>
  <c r="W98" i="1"/>
  <c r="V198" i="7"/>
  <c r="V198" i="4"/>
  <c r="W88" i="8"/>
  <c r="Q172" i="2"/>
  <c r="Q172" i="5"/>
  <c r="W182" i="7"/>
  <c r="W181"/>
  <c r="V141" i="2"/>
  <c r="Q147" i="8"/>
  <c r="W11"/>
  <c r="Q66" i="7"/>
  <c r="W66" s="1"/>
  <c r="Q90" i="2"/>
  <c r="Q146" i="4"/>
  <c r="W145" i="5"/>
  <c r="O146" i="7"/>
  <c r="Q145"/>
  <c r="Q146" s="1"/>
  <c r="W119" i="8"/>
  <c r="W103" i="7"/>
  <c r="V94" i="6"/>
  <c r="W103" i="5"/>
  <c r="Q148" i="8"/>
  <c r="Q223" i="5"/>
  <c r="W223" s="1"/>
  <c r="O68" i="6"/>
  <c r="I67"/>
  <c r="Q67" i="1"/>
  <c r="Q68" s="1"/>
  <c r="O68" i="4"/>
  <c r="I67" i="1"/>
  <c r="Q116" i="8"/>
  <c r="Q205"/>
  <c r="V90" i="2"/>
  <c r="W165" i="5"/>
  <c r="W198" i="1"/>
  <c r="Q67" i="4"/>
  <c r="W67" s="1"/>
  <c r="Q67" i="6"/>
  <c r="Q68" s="1"/>
  <c r="V67" i="8"/>
  <c r="E67"/>
  <c r="H41"/>
  <c r="H42" s="1"/>
  <c r="H51" s="1"/>
  <c r="V68" i="1"/>
  <c r="T146" i="6"/>
  <c r="I68" i="2"/>
  <c r="C26" i="8"/>
  <c r="Q120"/>
  <c r="Q129" s="1"/>
  <c r="Q217" i="5"/>
  <c r="W217" s="1"/>
  <c r="W18" i="8"/>
  <c r="Q153" i="5"/>
  <c r="G68" i="7"/>
  <c r="E42" i="8"/>
  <c r="E51" s="1"/>
  <c r="I51" s="1"/>
  <c r="T68"/>
  <c r="W16" i="4"/>
  <c r="I20" i="7"/>
  <c r="I20" i="2"/>
  <c r="W221"/>
  <c r="Q198" i="6"/>
  <c r="W195"/>
  <c r="W143" i="5"/>
  <c r="V146"/>
  <c r="V146" i="6"/>
  <c r="W14" i="4"/>
  <c r="O64" i="6"/>
  <c r="V144" i="4"/>
  <c r="W144" s="1"/>
  <c r="V224" i="2"/>
  <c r="M68" i="8"/>
  <c r="M77" s="1"/>
  <c r="T68" i="1"/>
  <c r="V172" i="8"/>
  <c r="Q224" i="4"/>
  <c r="W26"/>
  <c r="Q16" i="8"/>
  <c r="Q120" i="7"/>
  <c r="W208" i="4"/>
  <c r="O16" i="8"/>
  <c r="Q16" i="7"/>
  <c r="I46" i="1"/>
  <c r="I65"/>
  <c r="E68"/>
  <c r="I64" i="5"/>
  <c r="W98" i="2"/>
  <c r="I64" i="7"/>
  <c r="W228" i="4"/>
  <c r="O224" i="1"/>
  <c r="Q172" i="8"/>
  <c r="Q181" s="1"/>
  <c r="Q221"/>
  <c r="T146"/>
  <c r="F16"/>
  <c r="F25" s="1"/>
  <c r="V94" i="7"/>
  <c r="E68" i="5"/>
  <c r="Q94" i="8"/>
  <c r="V94" i="5"/>
  <c r="W168" i="1"/>
  <c r="W168" i="5"/>
  <c r="V68" i="7"/>
  <c r="W94" i="5"/>
  <c r="O68" i="7"/>
  <c r="Q198" i="2"/>
  <c r="H42" i="7"/>
  <c r="S146" i="8"/>
  <c r="S155" s="1"/>
  <c r="O68" i="1"/>
  <c r="Q42" i="6"/>
  <c r="W116" i="5"/>
  <c r="W90" i="4"/>
  <c r="I65" i="5"/>
  <c r="H68"/>
  <c r="I38"/>
  <c r="V224"/>
  <c r="Q42" i="4"/>
  <c r="Q65"/>
  <c r="W143"/>
  <c r="V42" i="5"/>
  <c r="W39"/>
  <c r="V65"/>
  <c r="Q120" i="2"/>
  <c r="W117"/>
  <c r="V224" i="4"/>
  <c r="V94" i="8"/>
  <c r="V120"/>
  <c r="O224" i="2"/>
  <c r="E68" i="6"/>
  <c r="Q94"/>
  <c r="O224" i="8"/>
  <c r="I43"/>
  <c r="H69"/>
  <c r="V68" i="2"/>
  <c r="U224" i="8"/>
  <c r="U233" s="1"/>
  <c r="S224"/>
  <c r="S233" s="1"/>
  <c r="T198"/>
  <c r="T207" s="1"/>
  <c r="T224" i="1"/>
  <c r="W120"/>
  <c r="W41" i="8"/>
  <c r="V42"/>
  <c r="G67"/>
  <c r="G42"/>
  <c r="G51" s="1"/>
  <c r="H68" i="1"/>
  <c r="W167" i="7"/>
  <c r="W128" i="5"/>
  <c r="O220"/>
  <c r="Q139"/>
  <c r="Q142" s="1"/>
  <c r="W139" i="4"/>
  <c r="Q141" i="8"/>
  <c r="W141" s="1"/>
  <c r="O74"/>
  <c r="O76" s="1"/>
  <c r="W89" i="2"/>
  <c r="W141" i="7"/>
  <c r="Q96" i="8"/>
  <c r="Q98" s="1"/>
  <c r="Q140" i="7"/>
  <c r="W140" s="1"/>
  <c r="Q140" i="6"/>
  <c r="O142"/>
  <c r="Q222" i="8"/>
  <c r="W222" s="1"/>
  <c r="V227"/>
  <c r="W102" i="6"/>
  <c r="V151" i="1"/>
  <c r="V154" s="1"/>
  <c r="I72" i="4"/>
  <c r="V143" i="1"/>
  <c r="V146" s="1"/>
  <c r="W74" i="4"/>
  <c r="O64"/>
  <c r="I64" i="2"/>
  <c r="V221" i="8"/>
  <c r="I38" i="4"/>
  <c r="V63" i="7"/>
  <c r="W63" s="1"/>
  <c r="H70" i="8"/>
  <c r="I61" i="2"/>
  <c r="T142"/>
  <c r="O90" i="8"/>
  <c r="E64" i="1"/>
  <c r="I36" i="8"/>
  <c r="Q151" i="1"/>
  <c r="Q193" i="8"/>
  <c r="Q194" s="1"/>
  <c r="O219"/>
  <c r="O220" s="1"/>
  <c r="Q203"/>
  <c r="O229"/>
  <c r="W177"/>
  <c r="W64" i="5"/>
  <c r="V220" i="2"/>
  <c r="W11" i="7"/>
  <c r="I65" i="6"/>
  <c r="R142" i="8"/>
  <c r="R156" s="1"/>
  <c r="T140"/>
  <c r="V140" s="1"/>
  <c r="W140" s="1"/>
  <c r="T223"/>
  <c r="V197"/>
  <c r="I46" i="7"/>
  <c r="Q148" i="6"/>
  <c r="Q150" s="1"/>
  <c r="Q231" i="1"/>
  <c r="W231" s="1"/>
  <c r="V149" i="7"/>
  <c r="V148" i="5"/>
  <c r="Q201" i="8"/>
  <c r="Q227" s="1"/>
  <c r="O227"/>
  <c r="V229" i="1"/>
  <c r="V232" s="1"/>
  <c r="Q199" i="8"/>
  <c r="O225"/>
  <c r="Q48"/>
  <c r="W99" i="6"/>
  <c r="W12" i="7"/>
  <c r="V144" i="8"/>
  <c r="V146" s="1"/>
  <c r="W178"/>
  <c r="Q230"/>
  <c r="W230" s="1"/>
  <c r="I70" i="1"/>
  <c r="I72"/>
  <c r="I38"/>
  <c r="I12" i="5"/>
  <c r="I38" i="8"/>
  <c r="V151" i="6"/>
  <c r="W173" i="2"/>
  <c r="Q225"/>
  <c r="Q228" s="1"/>
  <c r="W125"/>
  <c r="W128"/>
  <c r="Q151"/>
  <c r="W113" i="7"/>
  <c r="Q116"/>
  <c r="Q74" i="1"/>
  <c r="W74" s="1"/>
  <c r="W22"/>
  <c r="W126" i="7"/>
  <c r="W22"/>
  <c r="V19" i="8"/>
  <c r="W19" i="1"/>
  <c r="V222"/>
  <c r="W87"/>
  <c r="V90"/>
  <c r="V139" i="5"/>
  <c r="I12" i="2"/>
  <c r="V151"/>
  <c r="V99" i="8"/>
  <c r="V102" s="1"/>
  <c r="W19" i="6"/>
  <c r="V71"/>
  <c r="W148" i="4"/>
  <c r="H67" i="7"/>
  <c r="I41"/>
  <c r="H66"/>
  <c r="I40"/>
  <c r="Q218" i="1"/>
  <c r="O220"/>
  <c r="V194" i="4"/>
  <c r="V219"/>
  <c r="T226" i="8"/>
  <c r="W17" i="4"/>
  <c r="W44" i="7"/>
  <c r="I16" i="4"/>
  <c r="W95" i="1"/>
  <c r="V95" i="8"/>
  <c r="V61" i="1"/>
  <c r="T64"/>
  <c r="V38"/>
  <c r="Q9" i="8"/>
  <c r="O12"/>
  <c r="T152"/>
  <c r="W196" i="2"/>
  <c r="Q222"/>
  <c r="W169" i="7"/>
  <c r="W172"/>
  <c r="W178" i="6"/>
  <c r="Q230"/>
  <c r="W180"/>
  <c r="W172"/>
  <c r="W169"/>
  <c r="Q221"/>
  <c r="Q224" s="1"/>
  <c r="Q152" i="1"/>
  <c r="W100"/>
  <c r="W102"/>
  <c r="W45" i="4"/>
  <c r="Q71"/>
  <c r="Q72" s="1"/>
  <c r="W18" i="2"/>
  <c r="Q70"/>
  <c r="Q12" i="6"/>
  <c r="W10"/>
  <c r="Q62"/>
  <c r="V74" i="7"/>
  <c r="I20" i="8"/>
  <c r="I18"/>
  <c r="V226" i="1"/>
  <c r="V223"/>
  <c r="V148" i="2"/>
  <c r="V96" i="8"/>
  <c r="W17" i="2"/>
  <c r="V69"/>
  <c r="W174" i="1"/>
  <c r="V174" i="8"/>
  <c r="V176" s="1"/>
  <c r="V182" s="1"/>
  <c r="E64" i="4"/>
  <c r="I63"/>
  <c r="W202" i="1"/>
  <c r="V121" i="8"/>
  <c r="W121" i="1"/>
  <c r="W122" i="6"/>
  <c r="V122" i="8"/>
  <c r="V148" i="6"/>
  <c r="Q153" i="7"/>
  <c r="W153" s="1"/>
  <c r="W125" i="5"/>
  <c r="T74" i="8"/>
  <c r="T76" s="1"/>
  <c r="W191" i="4"/>
  <c r="Q217"/>
  <c r="W217" s="1"/>
  <c r="W180" i="2"/>
  <c r="Q231"/>
  <c r="W231" s="1"/>
  <c r="Q223"/>
  <c r="W171"/>
  <c r="Q217"/>
  <c r="W165"/>
  <c r="Q168"/>
  <c r="W126" i="4"/>
  <c r="W125"/>
  <c r="V140" i="2"/>
  <c r="V142" s="1"/>
  <c r="T116" i="8"/>
  <c r="V113"/>
  <c r="I73" i="4"/>
  <c r="T151" i="8"/>
  <c r="W9" i="6"/>
  <c r="V61"/>
  <c r="W61" s="1"/>
  <c r="V12"/>
  <c r="I61"/>
  <c r="H64"/>
  <c r="I61" i="4"/>
  <c r="H64"/>
  <c r="I46" i="6"/>
  <c r="O66" i="8"/>
  <c r="Q40"/>
  <c r="Q42" s="1"/>
  <c r="V147" i="1"/>
  <c r="V141"/>
  <c r="T142"/>
  <c r="Q139"/>
  <c r="O142"/>
  <c r="Q223"/>
  <c r="Q224" s="1"/>
  <c r="V200" i="8"/>
  <c r="V202" s="1"/>
  <c r="V226" i="2"/>
  <c r="V228" s="1"/>
  <c r="I61" i="5"/>
  <c r="E73" i="8"/>
  <c r="W194" i="4"/>
  <c r="Q220"/>
  <c r="W145" i="1"/>
  <c r="I46" i="4"/>
  <c r="V70" i="1"/>
  <c r="V72" s="1"/>
  <c r="T70" i="8"/>
  <c r="Q71" i="1"/>
  <c r="Q72" s="1"/>
  <c r="E12" i="8"/>
  <c r="E26" s="1"/>
  <c r="I10"/>
  <c r="E62"/>
  <c r="W217" i="6"/>
  <c r="Q220"/>
  <c r="W204" i="2"/>
  <c r="Q230"/>
  <c r="W206"/>
  <c r="W193" i="6"/>
  <c r="Q194"/>
  <c r="W96" i="2"/>
  <c r="Q148"/>
  <c r="Q150" s="1"/>
  <c r="Q152" i="4"/>
  <c r="Q65" i="7"/>
  <c r="W39"/>
  <c r="Q63" i="2"/>
  <c r="W63" s="1"/>
  <c r="W11"/>
  <c r="V126" i="8"/>
  <c r="W126" i="2"/>
  <c r="V12"/>
  <c r="V62"/>
  <c r="V64" s="1"/>
  <c r="V226" i="4"/>
  <c r="V65" i="6"/>
  <c r="V68" s="1"/>
  <c r="W13"/>
  <c r="V66" i="4"/>
  <c r="W66" s="1"/>
  <c r="Q147" i="1"/>
  <c r="Q150" s="1"/>
  <c r="Q226"/>
  <c r="Q228" s="1"/>
  <c r="T139" i="8"/>
  <c r="I70" i="6"/>
  <c r="V220" i="7"/>
  <c r="V64" i="4"/>
  <c r="W219" i="7"/>
  <c r="I20" i="4"/>
  <c r="W70" i="5"/>
  <c r="W90" i="7"/>
  <c r="W61"/>
  <c r="W16" i="2"/>
  <c r="W12" i="4"/>
  <c r="W38" i="7"/>
  <c r="I69" i="2"/>
  <c r="W38" i="6"/>
  <c r="W116" i="1"/>
  <c r="Q22" i="8"/>
  <c r="W22" s="1"/>
  <c r="V144" i="2"/>
  <c r="V146" s="1"/>
  <c r="W118" i="7"/>
  <c r="W38" i="4"/>
  <c r="V69" i="8"/>
  <c r="W43"/>
  <c r="W140" i="4"/>
  <c r="Q142"/>
  <c r="W195" i="8"/>
  <c r="W116" i="4"/>
  <c r="W61" i="2"/>
  <c r="V220" i="6"/>
  <c r="W63"/>
  <c r="W69" i="4"/>
  <c r="W76" i="6"/>
  <c r="W74"/>
  <c r="W92" i="5"/>
  <c r="W222" i="4"/>
  <c r="W140" i="2"/>
  <c r="Q142"/>
  <c r="W143"/>
  <c r="W232" i="4"/>
  <c r="W92" i="2"/>
  <c r="Q144"/>
  <c r="Q146" s="1"/>
  <c r="W118" i="5"/>
  <c r="W120"/>
  <c r="W116" i="2"/>
  <c r="W191" i="8"/>
  <c r="Q217"/>
  <c r="W217" s="1"/>
  <c r="W202" i="6"/>
  <c r="W149" i="2"/>
  <c r="W94" i="4"/>
  <c r="W92"/>
  <c r="H13" i="8"/>
  <c r="F65"/>
  <c r="W221" i="1"/>
  <c r="Q143" i="8"/>
  <c r="W147" i="7"/>
  <c r="W94" i="2"/>
  <c r="W92" i="6"/>
  <c r="W144" i="1"/>
  <c r="W144" i="6"/>
  <c r="I65" i="7"/>
  <c r="W120" i="4"/>
  <c r="W118"/>
  <c r="W92" i="1"/>
  <c r="W94"/>
  <c r="W144" i="7"/>
  <c r="W125" i="8"/>
  <c r="W118" i="6"/>
  <c r="W143"/>
  <c r="W146"/>
  <c r="W120"/>
  <c r="W145" i="2"/>
  <c r="W67"/>
  <c r="W145" i="6"/>
  <c r="W67"/>
  <c r="W145" i="4"/>
  <c r="W144" i="5"/>
  <c r="W92" i="8"/>
  <c r="W67" i="5"/>
  <c r="I15" i="8"/>
  <c r="H66"/>
  <c r="I40"/>
  <c r="W67"/>
  <c r="V220"/>
  <c r="W168"/>
  <c r="Q73"/>
  <c r="W21"/>
  <c r="W63"/>
  <c r="W38"/>
  <c r="W218"/>
  <c r="W118"/>
  <c r="V66"/>
  <c r="V68" s="1"/>
  <c r="W62"/>
  <c r="V64"/>
  <c r="W65" l="1"/>
  <c r="Q206"/>
  <c r="W206" s="1"/>
  <c r="V181"/>
  <c r="W181" s="1"/>
  <c r="Q102"/>
  <c r="W102" s="1"/>
  <c r="H52"/>
  <c r="S234"/>
  <c r="P155"/>
  <c r="T104"/>
  <c r="Q104"/>
  <c r="T130"/>
  <c r="O26"/>
  <c r="S156"/>
  <c r="I73"/>
  <c r="E76"/>
  <c r="O232"/>
  <c r="W47"/>
  <c r="V50"/>
  <c r="E52"/>
  <c r="I52" s="1"/>
  <c r="T103"/>
  <c r="T129"/>
  <c r="U234"/>
  <c r="O104"/>
  <c r="H76"/>
  <c r="Q154"/>
  <c r="O25"/>
  <c r="R78"/>
  <c r="O51"/>
  <c r="O182"/>
  <c r="O156"/>
  <c r="T181"/>
  <c r="W16"/>
  <c r="Q231"/>
  <c r="W231" s="1"/>
  <c r="W205"/>
  <c r="Q75"/>
  <c r="W75" s="1"/>
  <c r="W23"/>
  <c r="M78"/>
  <c r="T25"/>
  <c r="P156"/>
  <c r="U77"/>
  <c r="Q24"/>
  <c r="Q25" s="1"/>
  <c r="G52"/>
  <c r="Q103"/>
  <c r="T208"/>
  <c r="Q50"/>
  <c r="Q51" s="1"/>
  <c r="O208"/>
  <c r="S77"/>
  <c r="N78"/>
  <c r="F26"/>
  <c r="Q130"/>
  <c r="Q182"/>
  <c r="W182" s="1"/>
  <c r="W180"/>
  <c r="P234"/>
  <c r="G26"/>
  <c r="T51"/>
  <c r="V128"/>
  <c r="W128" s="1"/>
  <c r="T154"/>
  <c r="W232" i="7"/>
  <c r="V234" i="1"/>
  <c r="V233"/>
  <c r="V234" i="7"/>
  <c r="V233"/>
  <c r="W233" s="1"/>
  <c r="V156"/>
  <c r="V155"/>
  <c r="V156" i="1"/>
  <c r="V155"/>
  <c r="Q220" i="5"/>
  <c r="W51" i="2"/>
  <c r="W90"/>
  <c r="W120" i="7"/>
  <c r="W103" i="1"/>
  <c r="W129" i="7"/>
  <c r="V74" i="8"/>
  <c r="W154" i="5"/>
  <c r="W153"/>
  <c r="W207" i="1"/>
  <c r="W208"/>
  <c r="W154" i="2"/>
  <c r="W26" i="5"/>
  <c r="W181" i="1"/>
  <c r="W182"/>
  <c r="W234" i="7"/>
  <c r="W154" i="6"/>
  <c r="W52" i="5"/>
  <c r="W26" i="2"/>
  <c r="W76"/>
  <c r="W102" i="4"/>
  <c r="W130"/>
  <c r="W128"/>
  <c r="W52" i="1"/>
  <c r="W130"/>
  <c r="W26"/>
  <c r="W24"/>
  <c r="W52" i="7"/>
  <c r="W94" i="6"/>
  <c r="W233"/>
  <c r="W207" i="7"/>
  <c r="W207" i="2"/>
  <c r="W103"/>
  <c r="W129" i="1"/>
  <c r="W51" i="5"/>
  <c r="W51" i="7"/>
  <c r="W25"/>
  <c r="W25" i="1"/>
  <c r="W100" i="8"/>
  <c r="V150" i="1"/>
  <c r="W173" i="8"/>
  <c r="V229"/>
  <c r="V232" s="1"/>
  <c r="W229" i="7"/>
  <c r="W151"/>
  <c r="W99" i="8"/>
  <c r="W73" i="6"/>
  <c r="V73" i="8"/>
  <c r="W98" i="6"/>
  <c r="W124" i="5"/>
  <c r="Q202" i="8"/>
  <c r="Q207" s="1"/>
  <c r="Q72"/>
  <c r="H72"/>
  <c r="I72" s="1"/>
  <c r="Q150"/>
  <c r="O228"/>
  <c r="O233" s="1"/>
  <c r="T228"/>
  <c r="V228" i="6"/>
  <c r="W45" i="8"/>
  <c r="W46" i="6"/>
  <c r="Q72" i="2"/>
  <c r="V46" i="8"/>
  <c r="V52" s="1"/>
  <c r="W124" i="1"/>
  <c r="W46" i="5"/>
  <c r="W20"/>
  <c r="W124" i="7"/>
  <c r="W46" i="4"/>
  <c r="W176" i="1"/>
  <c r="W123" i="8"/>
  <c r="V124"/>
  <c r="V149"/>
  <c r="W98" i="4"/>
  <c r="I46" i="8"/>
  <c r="V228" i="4"/>
  <c r="W228" i="7"/>
  <c r="W227" i="1"/>
  <c r="V228"/>
  <c r="W149" i="5"/>
  <c r="V150"/>
  <c r="W149" i="7"/>
  <c r="V150"/>
  <c r="T150" i="8"/>
  <c r="T155" s="1"/>
  <c r="V150" i="2"/>
  <c r="V150" i="4"/>
  <c r="W149"/>
  <c r="V98" i="8"/>
  <c r="V104" s="1"/>
  <c r="W104" s="1"/>
  <c r="W97"/>
  <c r="V150" i="6"/>
  <c r="W149"/>
  <c r="V72" i="4"/>
  <c r="W19" i="8"/>
  <c r="V20"/>
  <c r="V72" i="6"/>
  <c r="V72" i="5"/>
  <c r="W71"/>
  <c r="V72" i="2"/>
  <c r="W71"/>
  <c r="T72" i="8"/>
  <c r="T78" s="1"/>
  <c r="W172" i="5"/>
  <c r="W76" i="1"/>
  <c r="I72" i="2"/>
  <c r="W198" i="7"/>
  <c r="W198" i="2"/>
  <c r="W182" i="5"/>
  <c r="I72" i="6"/>
  <c r="W146" i="7"/>
  <c r="W221" i="8"/>
  <c r="I68" i="6"/>
  <c r="W16" i="7"/>
  <c r="W172" i="2"/>
  <c r="W181"/>
  <c r="W104"/>
  <c r="W181" i="5"/>
  <c r="W129" i="2"/>
  <c r="W42" i="4"/>
  <c r="W224"/>
  <c r="W233"/>
  <c r="W144" i="8"/>
  <c r="I64" i="1"/>
  <c r="W121" i="8"/>
  <c r="I69"/>
  <c r="W90" i="1"/>
  <c r="V64" i="7"/>
  <c r="Q224" i="5"/>
  <c r="W198" i="6"/>
  <c r="W207"/>
  <c r="V146" i="4"/>
  <c r="W145" i="7"/>
  <c r="I67"/>
  <c r="I68" i="5"/>
  <c r="W96" i="8"/>
  <c r="W67" i="1"/>
  <c r="G68" i="8"/>
  <c r="G77" s="1"/>
  <c r="E68"/>
  <c r="E77" s="1"/>
  <c r="W172"/>
  <c r="I41"/>
  <c r="H67"/>
  <c r="I67" s="1"/>
  <c r="W68" i="1"/>
  <c r="Q142" i="8"/>
  <c r="Q224" i="2"/>
  <c r="H68" i="7"/>
  <c r="I68" i="1"/>
  <c r="W227" i="8"/>
  <c r="W25" i="2"/>
  <c r="W25" i="4"/>
  <c r="W143" i="8"/>
  <c r="Q146"/>
  <c r="W72" i="7"/>
  <c r="W220"/>
  <c r="W65"/>
  <c r="Q68"/>
  <c r="W220" i="4"/>
  <c r="W25" i="6"/>
  <c r="W228"/>
  <c r="Q74" i="8"/>
  <c r="Q142" i="7"/>
  <c r="F68" i="8"/>
  <c r="F77" s="1"/>
  <c r="W208" i="2"/>
  <c r="O68" i="8"/>
  <c r="O77" s="1"/>
  <c r="W182" i="6"/>
  <c r="W64" i="4"/>
  <c r="I64" i="6"/>
  <c r="W176" i="2"/>
  <c r="W182"/>
  <c r="V68" i="5"/>
  <c r="W65"/>
  <c r="W42" i="6"/>
  <c r="W208"/>
  <c r="W120" i="2"/>
  <c r="W130"/>
  <c r="Q68" i="4"/>
  <c r="W65"/>
  <c r="H16" i="8"/>
  <c r="V68" i="4"/>
  <c r="W42" i="5"/>
  <c r="Q224" i="8"/>
  <c r="W234" i="4"/>
  <c r="W104" i="1"/>
  <c r="W124" i="6"/>
  <c r="W20" i="2"/>
  <c r="V198" i="8"/>
  <c r="V207" s="1"/>
  <c r="V224" i="1"/>
  <c r="T224" i="8"/>
  <c r="T233" s="1"/>
  <c r="I70"/>
  <c r="W40"/>
  <c r="V151"/>
  <c r="W12" i="2"/>
  <c r="Q142" i="6"/>
  <c r="W140"/>
  <c r="W151" i="1"/>
  <c r="W146"/>
  <c r="W143"/>
  <c r="W223"/>
  <c r="V64" i="6"/>
  <c r="W199" i="8"/>
  <c r="Q225"/>
  <c r="Q228" s="1"/>
  <c r="W148" i="5"/>
  <c r="W197" i="8"/>
  <c r="V223"/>
  <c r="W16" i="6"/>
  <c r="W116" i="7"/>
  <c r="W229" i="1"/>
  <c r="W232"/>
  <c r="Q229" i="8"/>
  <c r="Q232" s="1"/>
  <c r="W203"/>
  <c r="Q219"/>
  <c r="W219" s="1"/>
  <c r="W193"/>
  <c r="W201"/>
  <c r="W48"/>
  <c r="I72" i="5"/>
  <c r="W176" i="8"/>
  <c r="V139"/>
  <c r="T142"/>
  <c r="W147" i="1"/>
  <c r="V152" i="8"/>
  <c r="W126"/>
  <c r="W46" i="7"/>
  <c r="W141" i="1"/>
  <c r="V142"/>
  <c r="W168" i="2"/>
  <c r="W223"/>
  <c r="W230" i="6"/>
  <c r="W232"/>
  <c r="W38" i="1"/>
  <c r="W95" i="8"/>
  <c r="V147"/>
  <c r="Q220" i="1"/>
  <c r="W218"/>
  <c r="I66" i="7"/>
  <c r="W71" i="6"/>
  <c r="V71" i="8"/>
  <c r="W20" i="1"/>
  <c r="W225" i="2"/>
  <c r="Q64"/>
  <c r="W148"/>
  <c r="I42" i="7"/>
  <c r="W226" i="1"/>
  <c r="W65" i="6"/>
  <c r="E64" i="8"/>
  <c r="I62"/>
  <c r="W71" i="1"/>
  <c r="V116" i="8"/>
  <c r="W113"/>
  <c r="V226"/>
  <c r="V228" s="1"/>
  <c r="W174"/>
  <c r="Q64" i="6"/>
  <c r="W62"/>
  <c r="W70" i="2"/>
  <c r="W221" i="6"/>
  <c r="W224"/>
  <c r="W222" i="2"/>
  <c r="W61" i="1"/>
  <c r="V64"/>
  <c r="W152" i="4"/>
  <c r="W154"/>
  <c r="W194" i="6"/>
  <c r="W70" i="1"/>
  <c r="W200" i="8"/>
  <c r="W217" i="2"/>
  <c r="Q220"/>
  <c r="W122" i="8"/>
  <c r="W69" i="2"/>
  <c r="W74" i="7"/>
  <c r="V220" i="4"/>
  <c r="V70" i="8"/>
  <c r="W151" i="2"/>
  <c r="W230"/>
  <c r="W232"/>
  <c r="W220" i="6"/>
  <c r="I12" i="8"/>
  <c r="W139" i="1"/>
  <c r="Q142"/>
  <c r="Q66" i="8"/>
  <c r="Q68" s="1"/>
  <c r="W42"/>
  <c r="I64" i="4"/>
  <c r="W154" i="7"/>
  <c r="W148" i="6"/>
  <c r="V148" i="8"/>
  <c r="W12" i="6"/>
  <c r="W71" i="4"/>
  <c r="W152" i="1"/>
  <c r="W154"/>
  <c r="W9" i="8"/>
  <c r="Q61"/>
  <c r="Q12"/>
  <c r="W20" i="6"/>
  <c r="W139" i="5"/>
  <c r="V142"/>
  <c r="W222" i="1"/>
  <c r="W151" i="6"/>
  <c r="W94" i="8"/>
  <c r="W68" i="2"/>
  <c r="W146" i="5"/>
  <c r="W120" i="8"/>
  <c r="W69"/>
  <c r="W142" i="4"/>
  <c r="W220" i="5"/>
  <c r="W194" i="8"/>
  <c r="H65"/>
  <c r="I65" s="1"/>
  <c r="I13"/>
  <c r="W144" i="2"/>
  <c r="W142"/>
  <c r="W146"/>
  <c r="I66" i="8"/>
  <c r="I42"/>
  <c r="W74" l="1"/>
  <c r="F78"/>
  <c r="I76"/>
  <c r="V76"/>
  <c r="V103"/>
  <c r="W103" s="1"/>
  <c r="V208"/>
  <c r="O78"/>
  <c r="T77"/>
  <c r="O234"/>
  <c r="H25"/>
  <c r="H26"/>
  <c r="V25"/>
  <c r="V26"/>
  <c r="W207"/>
  <c r="T156"/>
  <c r="Q233"/>
  <c r="W232"/>
  <c r="Q26"/>
  <c r="W24"/>
  <c r="E78"/>
  <c r="V51"/>
  <c r="Q52"/>
  <c r="W52" s="1"/>
  <c r="W50"/>
  <c r="Q155"/>
  <c r="W154"/>
  <c r="T234"/>
  <c r="Q156"/>
  <c r="Q76"/>
  <c r="Q208"/>
  <c r="G78"/>
  <c r="V130"/>
  <c r="W130" s="1"/>
  <c r="V129"/>
  <c r="W129" s="1"/>
  <c r="V154"/>
  <c r="W103" i="4"/>
  <c r="W51" i="6"/>
  <c r="W150" i="4"/>
  <c r="W155" i="5"/>
  <c r="W156"/>
  <c r="W76" i="7"/>
  <c r="W104" i="6"/>
  <c r="W52" i="4"/>
  <c r="W130" i="7"/>
  <c r="W72" i="5"/>
  <c r="W78"/>
  <c r="W78" i="1"/>
  <c r="W26" i="6"/>
  <c r="W26" i="7"/>
  <c r="W155" i="2"/>
  <c r="W156"/>
  <c r="W52" i="6"/>
  <c r="W130" i="5"/>
  <c r="W104" i="4"/>
  <c r="W51" i="1"/>
  <c r="W155" i="6"/>
  <c r="W155" i="7"/>
  <c r="W51" i="4"/>
  <c r="W233" i="1"/>
  <c r="W146" i="8"/>
  <c r="W77" i="7"/>
  <c r="W129" i="5"/>
  <c r="I68" i="7"/>
  <c r="W64"/>
  <c r="W25" i="5"/>
  <c r="W73" i="8"/>
  <c r="W151"/>
  <c r="W155" i="1"/>
  <c r="W46" i="8"/>
  <c r="W149"/>
  <c r="V150"/>
  <c r="V155" s="1"/>
  <c r="W71"/>
  <c r="V72"/>
  <c r="W68" i="7"/>
  <c r="W155" i="4"/>
  <c r="W70" i="8"/>
  <c r="W103" i="6"/>
  <c r="W146" i="4"/>
  <c r="W224" i="5"/>
  <c r="W233"/>
  <c r="W224" i="1"/>
  <c r="W224" i="2"/>
  <c r="W233"/>
  <c r="W147" i="8"/>
  <c r="W64" i="6"/>
  <c r="W77" i="1"/>
  <c r="W68" i="5"/>
  <c r="W78" i="7"/>
  <c r="W228" i="1"/>
  <c r="W228" i="2"/>
  <c r="W234"/>
  <c r="H68" i="8"/>
  <c r="H77" s="1"/>
  <c r="W150" i="1"/>
  <c r="W156"/>
  <c r="W142" i="7"/>
  <c r="W156"/>
  <c r="W234" i="6"/>
  <c r="W150"/>
  <c r="W72"/>
  <c r="W150" i="5"/>
  <c r="W124" i="8"/>
  <c r="W98"/>
  <c r="W198"/>
  <c r="V224"/>
  <c r="V234" s="1"/>
  <c r="W64" i="2"/>
  <c r="W150"/>
  <c r="W202" i="8"/>
  <c r="W142" i="6"/>
  <c r="W66" i="8"/>
  <c r="W223"/>
  <c r="Q220"/>
  <c r="Q234" s="1"/>
  <c r="W234" s="1"/>
  <c r="W225"/>
  <c r="W150" i="7"/>
  <c r="W229" i="8"/>
  <c r="W148"/>
  <c r="W142" i="1"/>
  <c r="W226" i="8"/>
  <c r="W68" i="6"/>
  <c r="W20" i="8"/>
  <c r="V142"/>
  <c r="W139"/>
  <c r="W72" i="4"/>
  <c r="W142" i="5"/>
  <c r="W116" i="8"/>
  <c r="W152"/>
  <c r="W72" i="1"/>
  <c r="W61" i="8"/>
  <c r="Q64"/>
  <c r="W220" i="2"/>
  <c r="W64" i="1"/>
  <c r="W68" i="4"/>
  <c r="W220" i="1"/>
  <c r="W12" i="8"/>
  <c r="I64"/>
  <c r="W72" i="2"/>
  <c r="I16" i="8"/>
  <c r="W68"/>
  <c r="I77" l="1"/>
  <c r="V233"/>
  <c r="W25"/>
  <c r="W26"/>
  <c r="W208"/>
  <c r="W155"/>
  <c r="W51"/>
  <c r="I25"/>
  <c r="W233"/>
  <c r="I26"/>
  <c r="V156"/>
  <c r="W156" s="1"/>
  <c r="H78"/>
  <c r="V77"/>
  <c r="V78"/>
  <c r="Q78"/>
  <c r="W76"/>
  <c r="Q77"/>
  <c r="W234" i="1"/>
  <c r="W77" i="6"/>
  <c r="W78" i="2"/>
  <c r="W78" i="4"/>
  <c r="W156"/>
  <c r="W156" i="6"/>
  <c r="W78"/>
  <c r="W77" i="2"/>
  <c r="W77" i="4"/>
  <c r="W224" i="8"/>
  <c r="W77" i="5"/>
  <c r="W72" i="8"/>
  <c r="W220"/>
  <c r="W142"/>
  <c r="W150"/>
  <c r="W64"/>
  <c r="W228"/>
  <c r="I68"/>
  <c r="W77" l="1"/>
  <c r="I78"/>
  <c r="W78"/>
</calcChain>
</file>

<file path=xl/sharedStrings.xml><?xml version="1.0" encoding="utf-8"?>
<sst xmlns="http://schemas.openxmlformats.org/spreadsheetml/2006/main" count="2989" uniqueCount="69">
  <si>
    <t>Table 1</t>
  </si>
  <si>
    <t>Table 4</t>
  </si>
  <si>
    <t>INTERNATIONAL AIRCRAFT MOVEMENT</t>
  </si>
  <si>
    <t>INTERNATIONAL PASSENGER</t>
  </si>
  <si>
    <t>(%)</t>
  </si>
  <si>
    <t>MONTH</t>
  </si>
  <si>
    <t>Change</t>
  </si>
  <si>
    <t>Arrival</t>
  </si>
  <si>
    <t>Departure</t>
  </si>
  <si>
    <t>Total</t>
  </si>
  <si>
    <t>DisEmb.</t>
  </si>
  <si>
    <t>Emb.</t>
  </si>
  <si>
    <t>Disemb.+Emb.</t>
  </si>
  <si>
    <t>Transit</t>
  </si>
  <si>
    <t>OCT.</t>
  </si>
  <si>
    <t>NOV.</t>
  </si>
  <si>
    <t>DEC.</t>
  </si>
  <si>
    <t>OCT. - DEC.</t>
  </si>
  <si>
    <t>JAN.</t>
  </si>
  <si>
    <t>FEB.</t>
  </si>
  <si>
    <t>MAR.</t>
  </si>
  <si>
    <t>APR.</t>
  </si>
  <si>
    <t>JUN.</t>
  </si>
  <si>
    <t>APR.- JUN.</t>
  </si>
  <si>
    <t xml:space="preserve">JUL. </t>
  </si>
  <si>
    <t>JUL.</t>
  </si>
  <si>
    <t>AUG.</t>
  </si>
  <si>
    <t>SEP.</t>
  </si>
  <si>
    <t>JUL. - SEP.</t>
  </si>
  <si>
    <t>Table 2</t>
  </si>
  <si>
    <t>Table 5</t>
  </si>
  <si>
    <t>DOMESTIC AIRCRAFT MOVEMENT</t>
  </si>
  <si>
    <t>DOMESTIC PASSENGER</t>
  </si>
  <si>
    <t xml:space="preserve">APR. </t>
  </si>
  <si>
    <t>Table 3</t>
  </si>
  <si>
    <t>Table 6</t>
  </si>
  <si>
    <t>TOTAL AIRCRAFT MOVEMENT</t>
  </si>
  <si>
    <t>TOTAL PASSENGER</t>
  </si>
  <si>
    <t xml:space="preserve"> </t>
  </si>
  <si>
    <t>Table 7</t>
  </si>
  <si>
    <t>INTERNATIONAL FREIGHT</t>
  </si>
  <si>
    <t>Unit : Tonne</t>
  </si>
  <si>
    <t>Inbound</t>
  </si>
  <si>
    <t>Outbound</t>
  </si>
  <si>
    <t>In.+Out.</t>
  </si>
  <si>
    <t>Table 8</t>
  </si>
  <si>
    <t>DOMESTIC FREIGHT</t>
  </si>
  <si>
    <t>Table 9</t>
  </si>
  <si>
    <t>Total FREIGHT</t>
  </si>
  <si>
    <t>Table 10</t>
  </si>
  <si>
    <t>INTERNATIONAL MAIL</t>
  </si>
  <si>
    <t>Table 11</t>
  </si>
  <si>
    <t>DOMESTIC MAIL</t>
  </si>
  <si>
    <t>Table 12</t>
  </si>
  <si>
    <t>Total MAIL</t>
  </si>
  <si>
    <t>INB+OUT</t>
  </si>
  <si>
    <t>OCT.-DEC.</t>
  </si>
  <si>
    <t>APR.- JUN</t>
  </si>
  <si>
    <t>TOTAL FREIGHT</t>
  </si>
  <si>
    <t>Remark  :  NON INTERNATIONAL MAIL</t>
  </si>
  <si>
    <t>TOTAL MAIL</t>
  </si>
  <si>
    <t>JUL.- SEP.</t>
  </si>
  <si>
    <t>Source : Air Transport Information Division, AOT.</t>
  </si>
  <si>
    <t>APR. - JUN.</t>
  </si>
  <si>
    <t>FY 2012</t>
  </si>
  <si>
    <t>FY 2013</t>
  </si>
  <si>
    <t>JAN. - MAR.</t>
  </si>
  <si>
    <t>MAY</t>
  </si>
  <si>
    <t>JAN. - SEP.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</si>
</sst>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_-* #,##0_-;\-* #,##0_-;_-* &quot;-&quot;??_-;_-@_-"/>
    <numFmt numFmtId="188" formatCode="#,##0_)"/>
    <numFmt numFmtId="189" formatCode="#,##0.00_ ;\-#,##0.00\ "/>
  </numFmts>
  <fonts count="35">
    <font>
      <sz val="16"/>
      <name val="AngsanaUPC"/>
      <charset val="222"/>
    </font>
    <font>
      <sz val="16"/>
      <name val="AngsanaUPC"/>
      <family val="1"/>
      <charset val="222"/>
    </font>
    <font>
      <sz val="10"/>
      <name val="Times New Roman"/>
      <family val="1"/>
      <charset val="222"/>
    </font>
    <font>
      <sz val="16"/>
      <name val="AngsanaUPC"/>
      <family val="1"/>
      <charset val="222"/>
    </font>
    <font>
      <sz val="10"/>
      <color indexed="8"/>
      <name val="Arial"/>
      <family val="2"/>
      <charset val="222"/>
    </font>
    <font>
      <sz val="16"/>
      <name val="Arial"/>
      <family val="2"/>
    </font>
    <font>
      <sz val="8"/>
      <name val="AngsanaUPC"/>
      <family val="1"/>
    </font>
    <font>
      <sz val="10"/>
      <color theme="1"/>
      <name val="Arial"/>
      <family val="2"/>
      <charset val="222"/>
    </font>
    <font>
      <sz val="10"/>
      <color theme="0"/>
      <name val="Arial"/>
      <family val="2"/>
      <charset val="222"/>
    </font>
    <font>
      <sz val="10"/>
      <color rgb="FF9C0006"/>
      <name val="Arial"/>
      <family val="2"/>
      <charset val="222"/>
    </font>
    <font>
      <b/>
      <sz val="10"/>
      <color rgb="FFFA7D00"/>
      <name val="Arial"/>
      <family val="2"/>
      <charset val="222"/>
    </font>
    <font>
      <b/>
      <sz val="10"/>
      <color theme="0"/>
      <name val="Arial"/>
      <family val="2"/>
      <charset val="222"/>
    </font>
    <font>
      <i/>
      <sz val="10"/>
      <color rgb="FF7F7F7F"/>
      <name val="Arial"/>
      <family val="2"/>
      <charset val="222"/>
    </font>
    <font>
      <sz val="10"/>
      <color rgb="FF006100"/>
      <name val="Arial"/>
      <family val="2"/>
      <charset val="222"/>
    </font>
    <font>
      <b/>
      <sz val="15"/>
      <color theme="3"/>
      <name val="Arial"/>
      <family val="2"/>
      <charset val="222"/>
    </font>
    <font>
      <b/>
      <sz val="13"/>
      <color theme="3"/>
      <name val="Arial"/>
      <family val="2"/>
      <charset val="222"/>
    </font>
    <font>
      <b/>
      <sz val="11"/>
      <color theme="3"/>
      <name val="Arial"/>
      <family val="2"/>
      <charset val="222"/>
    </font>
    <font>
      <sz val="10"/>
      <color rgb="FF3F3F76"/>
      <name val="Arial"/>
      <family val="2"/>
      <charset val="222"/>
    </font>
    <font>
      <sz val="10"/>
      <color rgb="FFFA7D00"/>
      <name val="Arial"/>
      <family val="2"/>
      <charset val="222"/>
    </font>
    <font>
      <sz val="10"/>
      <color rgb="FF9C6500"/>
      <name val="Arial"/>
      <family val="2"/>
      <charset val="222"/>
    </font>
    <font>
      <b/>
      <sz val="10"/>
      <color rgb="FF3F3F3F"/>
      <name val="Arial"/>
      <family val="2"/>
      <charset val="222"/>
    </font>
    <font>
      <b/>
      <sz val="18"/>
      <color theme="3"/>
      <name val="Tahoma"/>
      <family val="2"/>
      <charset val="222"/>
    </font>
    <font>
      <b/>
      <sz val="10"/>
      <color theme="1"/>
      <name val="Arial"/>
      <family val="2"/>
      <charset val="222"/>
    </font>
    <font>
      <sz val="10"/>
      <color rgb="FFFF0000"/>
      <name val="Arial"/>
      <family val="2"/>
      <charset val="22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10" fillId="28" borderId="31" applyNumberFormat="0" applyAlignment="0" applyProtection="0"/>
    <xf numFmtId="0" fontId="11" fillId="29" borderId="32" applyNumberForma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0" borderId="33" applyNumberFormat="0" applyFill="0" applyAlignment="0" applyProtection="0"/>
    <xf numFmtId="0" fontId="15" fillId="0" borderId="34" applyNumberFormat="0" applyFill="0" applyAlignment="0" applyProtection="0"/>
    <xf numFmtId="0" fontId="16" fillId="0" borderId="35" applyNumberFormat="0" applyFill="0" applyAlignment="0" applyProtection="0"/>
    <xf numFmtId="0" fontId="16" fillId="0" borderId="0" applyNumberFormat="0" applyFill="0" applyBorder="0" applyAlignment="0" applyProtection="0"/>
    <xf numFmtId="0" fontId="17" fillId="31" borderId="31" applyNumberFormat="0" applyAlignment="0" applyProtection="0"/>
    <xf numFmtId="0" fontId="18" fillId="0" borderId="36" applyNumberFormat="0" applyFill="0" applyAlignment="0" applyProtection="0"/>
    <xf numFmtId="0" fontId="19" fillId="32" borderId="0" applyNumberFormat="0" applyBorder="0" applyAlignment="0" applyProtection="0"/>
    <xf numFmtId="0" fontId="3" fillId="0" borderId="0"/>
    <xf numFmtId="0" fontId="4" fillId="33" borderId="37" applyNumberFormat="0" applyFont="0" applyAlignment="0" applyProtection="0"/>
    <xf numFmtId="0" fontId="20" fillId="28" borderId="3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9" applyNumberFormat="0" applyFill="0" applyAlignment="0" applyProtection="0"/>
    <xf numFmtId="0" fontId="23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2" fillId="0" borderId="0" xfId="0" applyFont="1" applyBorder="1"/>
    <xf numFmtId="10" fontId="2" fillId="0" borderId="0" xfId="42" applyNumberFormat="1" applyFont="1"/>
    <xf numFmtId="0" fontId="2" fillId="0" borderId="0" xfId="0" applyFont="1" applyFill="1" applyBorder="1"/>
    <xf numFmtId="187" fontId="2" fillId="0" borderId="0" xfId="0" applyNumberFormat="1" applyFont="1"/>
    <xf numFmtId="0" fontId="2" fillId="0" borderId="0" xfId="0" applyFont="1" applyAlignment="1">
      <alignment vertical="center"/>
    </xf>
    <xf numFmtId="187" fontId="2" fillId="0" borderId="0" xfId="0" applyNumberFormat="1" applyFont="1" applyAlignment="1">
      <alignment vertical="center"/>
    </xf>
    <xf numFmtId="43" fontId="2" fillId="0" borderId="0" xfId="28" applyFont="1"/>
    <xf numFmtId="0" fontId="2" fillId="0" borderId="0" xfId="0" applyFont="1" applyFill="1"/>
    <xf numFmtId="0" fontId="2" fillId="0" borderId="0" xfId="0" applyFont="1" applyFill="1" applyBorder="1" applyAlignment="1">
      <alignment vertical="center"/>
    </xf>
    <xf numFmtId="43" fontId="0" fillId="0" borderId="0" xfId="28" applyFont="1"/>
    <xf numFmtId="189" fontId="2" fillId="0" borderId="0" xfId="28" applyNumberFormat="1" applyFont="1"/>
    <xf numFmtId="43" fontId="2" fillId="0" borderId="0" xfId="28" applyFont="1" applyAlignment="1">
      <alignment vertical="center"/>
    </xf>
    <xf numFmtId="43" fontId="2" fillId="0" borderId="0" xfId="28" applyNumberFormat="1" applyFont="1"/>
    <xf numFmtId="43" fontId="2" fillId="0" borderId="0" xfId="28" applyNumberFormat="1" applyFont="1" applyAlignment="1">
      <alignment vertical="center"/>
    </xf>
    <xf numFmtId="43" fontId="2" fillId="0" borderId="0" xfId="0" applyNumberFormat="1" applyFont="1"/>
    <xf numFmtId="0" fontId="26" fillId="0" borderId="0" xfId="0" applyFont="1"/>
    <xf numFmtId="43" fontId="26" fillId="0" borderId="0" xfId="28" applyFont="1"/>
    <xf numFmtId="0" fontId="26" fillId="0" borderId="0" xfId="0" applyFont="1" applyBorder="1"/>
    <xf numFmtId="0" fontId="26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7" fillId="13" borderId="6" xfId="11" applyFont="1" applyBorder="1" applyAlignment="1">
      <alignment horizontal="center"/>
    </xf>
    <xf numFmtId="43" fontId="26" fillId="0" borderId="6" xfId="28" applyFont="1" applyBorder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43" fontId="26" fillId="0" borderId="1" xfId="28" applyFont="1" applyBorder="1"/>
    <xf numFmtId="188" fontId="26" fillId="0" borderId="11" xfId="0" applyNumberFormat="1" applyFont="1" applyBorder="1"/>
    <xf numFmtId="188" fontId="26" fillId="0" borderId="12" xfId="0" applyNumberFormat="1" applyFont="1" applyBorder="1"/>
    <xf numFmtId="188" fontId="27" fillId="13" borderId="0" xfId="11" applyNumberFormat="1" applyFont="1" applyBorder="1"/>
    <xf numFmtId="189" fontId="26" fillId="0" borderId="2" xfId="28" applyNumberFormat="1" applyFont="1" applyBorder="1"/>
    <xf numFmtId="188" fontId="26" fillId="0" borderId="0" xfId="0" applyNumberFormat="1" applyFont="1"/>
    <xf numFmtId="187" fontId="26" fillId="0" borderId="11" xfId="28" applyNumberFormat="1" applyFont="1" applyBorder="1"/>
    <xf numFmtId="187" fontId="26" fillId="0" borderId="0" xfId="28" applyNumberFormat="1" applyFont="1" applyBorder="1"/>
    <xf numFmtId="187" fontId="26" fillId="0" borderId="2" xfId="28" applyNumberFormat="1" applyFont="1" applyBorder="1"/>
    <xf numFmtId="188" fontId="26" fillId="0" borderId="8" xfId="0" applyNumberFormat="1" applyFont="1" applyBorder="1"/>
    <xf numFmtId="188" fontId="26" fillId="0" borderId="13" xfId="0" applyNumberFormat="1" applyFont="1" applyBorder="1"/>
    <xf numFmtId="188" fontId="31" fillId="25" borderId="15" xfId="23" applyNumberFormat="1" applyFont="1" applyBorder="1"/>
    <xf numFmtId="188" fontId="31" fillId="25" borderId="16" xfId="23" applyNumberFormat="1" applyFont="1" applyBorder="1"/>
    <xf numFmtId="188" fontId="31" fillId="25" borderId="17" xfId="23" applyNumberFormat="1" applyFont="1" applyBorder="1"/>
    <xf numFmtId="189" fontId="31" fillId="25" borderId="14" xfId="23" applyNumberFormat="1" applyFont="1" applyBorder="1"/>
    <xf numFmtId="187" fontId="26" fillId="0" borderId="12" xfId="28" applyNumberFormat="1" applyFont="1" applyBorder="1"/>
    <xf numFmtId="187" fontId="27" fillId="13" borderId="0" xfId="11" applyNumberFormat="1" applyFont="1" applyBorder="1"/>
    <xf numFmtId="187" fontId="26" fillId="0" borderId="0" xfId="0" applyNumberFormat="1" applyFont="1"/>
    <xf numFmtId="188" fontId="27" fillId="13" borderId="15" xfId="11" applyNumberFormat="1" applyFont="1" applyBorder="1"/>
    <xf numFmtId="188" fontId="27" fillId="13" borderId="16" xfId="11" applyNumberFormat="1" applyFont="1" applyBorder="1"/>
    <xf numFmtId="188" fontId="27" fillId="13" borderId="17" xfId="11" applyNumberFormat="1" applyFont="1" applyBorder="1"/>
    <xf numFmtId="189" fontId="27" fillId="13" borderId="14" xfId="11" applyNumberFormat="1" applyFont="1" applyBorder="1"/>
    <xf numFmtId="187" fontId="26" fillId="0" borderId="11" xfId="28" applyNumberFormat="1" applyFont="1" applyFill="1" applyBorder="1"/>
    <xf numFmtId="187" fontId="26" fillId="0" borderId="12" xfId="28" applyNumberFormat="1" applyFont="1" applyFill="1" applyBorder="1"/>
    <xf numFmtId="10" fontId="26" fillId="0" borderId="0" xfId="42" applyNumberFormat="1" applyFont="1"/>
    <xf numFmtId="187" fontId="26" fillId="0" borderId="7" xfId="28" applyNumberFormat="1" applyFont="1" applyBorder="1"/>
    <xf numFmtId="187" fontId="31" fillId="25" borderId="19" xfId="23" applyNumberFormat="1" applyFont="1" applyBorder="1" applyAlignment="1" applyProtection="1">
      <alignment vertical="center"/>
    </xf>
    <xf numFmtId="187" fontId="31" fillId="25" borderId="20" xfId="23" applyNumberFormat="1" applyFont="1" applyBorder="1" applyAlignment="1" applyProtection="1">
      <alignment vertical="center"/>
    </xf>
    <xf numFmtId="187" fontId="31" fillId="25" borderId="21" xfId="23" applyNumberFormat="1" applyFont="1" applyBorder="1" applyAlignment="1" applyProtection="1">
      <alignment vertical="center"/>
    </xf>
    <xf numFmtId="187" fontId="31" fillId="25" borderId="15" xfId="23" applyNumberFormat="1" applyFont="1" applyBorder="1"/>
    <xf numFmtId="187" fontId="31" fillId="25" borderId="23" xfId="23" applyNumberFormat="1" applyFont="1" applyBorder="1"/>
    <xf numFmtId="37" fontId="26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187" fontId="27" fillId="13" borderId="24" xfId="11" applyNumberFormat="1" applyFont="1" applyBorder="1"/>
    <xf numFmtId="187" fontId="27" fillId="13" borderId="25" xfId="11" applyNumberFormat="1" applyFont="1" applyBorder="1"/>
    <xf numFmtId="187" fontId="26" fillId="0" borderId="1" xfId="28" applyNumberFormat="1" applyFont="1" applyBorder="1"/>
    <xf numFmtId="187" fontId="27" fillId="13" borderId="2" xfId="11" applyNumberFormat="1" applyFont="1" applyBorder="1"/>
    <xf numFmtId="187" fontId="26" fillId="0" borderId="6" xfId="28" applyNumberFormat="1" applyFont="1" applyBorder="1"/>
    <xf numFmtId="187" fontId="27" fillId="13" borderId="7" xfId="11" applyNumberFormat="1" applyFont="1" applyBorder="1"/>
    <xf numFmtId="189" fontId="26" fillId="0" borderId="7" xfId="28" applyNumberFormat="1" applyFont="1" applyBorder="1"/>
    <xf numFmtId="187" fontId="31" fillId="25" borderId="16" xfId="23" applyNumberFormat="1" applyFont="1" applyBorder="1"/>
    <xf numFmtId="43" fontId="26" fillId="0" borderId="0" xfId="28" applyFont="1" applyAlignment="1">
      <alignment horizontal="right"/>
    </xf>
    <xf numFmtId="0" fontId="26" fillId="0" borderId="0" xfId="0" applyFont="1" applyFill="1" applyBorder="1"/>
    <xf numFmtId="43" fontId="26" fillId="0" borderId="0" xfId="28" applyFont="1" applyFill="1" applyBorder="1"/>
    <xf numFmtId="0" fontId="26" fillId="0" borderId="0" xfId="0" applyFont="1" applyFill="1"/>
    <xf numFmtId="0" fontId="28" fillId="0" borderId="0" xfId="0" applyFont="1" applyFill="1" applyBorder="1" applyAlignment="1">
      <alignment horizontal="center"/>
    </xf>
    <xf numFmtId="188" fontId="28" fillId="0" borderId="0" xfId="0" applyNumberFormat="1" applyFont="1" applyFill="1" applyBorder="1"/>
    <xf numFmtId="189" fontId="28" fillId="0" borderId="0" xfId="28" applyNumberFormat="1" applyFont="1" applyFill="1" applyBorder="1"/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43" fontId="26" fillId="0" borderId="0" xfId="28" applyFont="1" applyFill="1" applyBorder="1" applyAlignment="1">
      <alignment vertical="center"/>
    </xf>
    <xf numFmtId="187" fontId="26" fillId="0" borderId="11" xfId="28" applyNumberFormat="1" applyFont="1" applyBorder="1" applyAlignment="1">
      <alignment vertical="center"/>
    </xf>
    <xf numFmtId="187" fontId="26" fillId="0" borderId="0" xfId="28" applyNumberFormat="1" applyFont="1" applyBorder="1" applyAlignment="1">
      <alignment vertical="center"/>
    </xf>
    <xf numFmtId="187" fontId="26" fillId="0" borderId="1" xfId="28" applyNumberFormat="1" applyFont="1" applyBorder="1" applyAlignment="1">
      <alignment vertical="center"/>
    </xf>
    <xf numFmtId="189" fontId="26" fillId="0" borderId="2" xfId="28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3" fontId="5" fillId="0" borderId="0" xfId="28" applyFont="1" applyFill="1" applyBorder="1" applyAlignment="1">
      <alignment vertical="center"/>
    </xf>
    <xf numFmtId="187" fontId="26" fillId="0" borderId="2" xfId="28" applyNumberFormat="1" applyFont="1" applyBorder="1" applyAlignment="1">
      <alignment vertical="center"/>
    </xf>
    <xf numFmtId="43" fontId="26" fillId="2" borderId="0" xfId="28" applyFont="1" applyFill="1"/>
    <xf numFmtId="188" fontId="26" fillId="0" borderId="0" xfId="0" applyNumberFormat="1" applyFont="1" applyFill="1" applyBorder="1"/>
    <xf numFmtId="187" fontId="26" fillId="0" borderId="0" xfId="28" applyNumberFormat="1" applyFont="1" applyFill="1" applyBorder="1"/>
    <xf numFmtId="187" fontId="28" fillId="0" borderId="0" xfId="28" applyNumberFormat="1" applyFont="1" applyFill="1" applyBorder="1"/>
    <xf numFmtId="189" fontId="26" fillId="0" borderId="0" xfId="28" applyNumberFormat="1" applyFont="1" applyFill="1" applyBorder="1"/>
    <xf numFmtId="187" fontId="26" fillId="0" borderId="7" xfId="28" applyNumberFormat="1" applyFont="1" applyBorder="1" applyAlignment="1">
      <alignment vertical="center"/>
    </xf>
    <xf numFmtId="187" fontId="26" fillId="0" borderId="11" xfId="28" applyNumberFormat="1" applyFont="1" applyBorder="1" applyAlignment="1">
      <alignment horizontal="center"/>
    </xf>
    <xf numFmtId="187" fontId="26" fillId="0" borderId="0" xfId="28" applyNumberFormat="1" applyFont="1" applyBorder="1" applyAlignment="1">
      <alignment horizontal="center"/>
    </xf>
    <xf numFmtId="0" fontId="7" fillId="11" borderId="2" xfId="9" applyBorder="1" applyAlignment="1">
      <alignment horizontal="center"/>
    </xf>
    <xf numFmtId="187" fontId="7" fillId="11" borderId="2" xfId="9" applyNumberFormat="1" applyBorder="1"/>
    <xf numFmtId="187" fontId="7" fillId="11" borderId="22" xfId="9" applyNumberFormat="1" applyBorder="1"/>
    <xf numFmtId="0" fontId="7" fillId="11" borderId="6" xfId="9" applyBorder="1" applyAlignment="1">
      <alignment horizontal="center"/>
    </xf>
    <xf numFmtId="187" fontId="7" fillId="11" borderId="6" xfId="9" applyNumberFormat="1" applyBorder="1"/>
    <xf numFmtId="0" fontId="7" fillId="11" borderId="0" xfId="9" applyBorder="1" applyAlignment="1">
      <alignment horizontal="center"/>
    </xf>
    <xf numFmtId="187" fontId="7" fillId="11" borderId="0" xfId="9" applyNumberFormat="1" applyBorder="1"/>
    <xf numFmtId="187" fontId="8" fillId="23" borderId="15" xfId="21" applyNumberFormat="1" applyBorder="1"/>
    <xf numFmtId="187" fontId="8" fillId="23" borderId="16" xfId="21" applyNumberFormat="1" applyBorder="1"/>
    <xf numFmtId="187" fontId="8" fillId="23" borderId="17" xfId="21" applyNumberFormat="1" applyBorder="1"/>
    <xf numFmtId="189" fontId="8" fillId="23" borderId="14" xfId="21" applyNumberFormat="1" applyBorder="1"/>
    <xf numFmtId="187" fontId="8" fillId="23" borderId="19" xfId="21" applyNumberFormat="1" applyBorder="1" applyAlignment="1" applyProtection="1">
      <alignment vertical="center"/>
    </xf>
    <xf numFmtId="187" fontId="8" fillId="23" borderId="18" xfId="21" applyNumberFormat="1" applyBorder="1" applyAlignment="1" applyProtection="1">
      <alignment vertical="center"/>
    </xf>
    <xf numFmtId="189" fontId="8" fillId="23" borderId="21" xfId="21" applyNumberFormat="1" applyBorder="1" applyAlignment="1" applyProtection="1">
      <alignment vertical="center"/>
    </xf>
    <xf numFmtId="0" fontId="28" fillId="0" borderId="1" xfId="0" applyFont="1" applyBorder="1" applyAlignment="1">
      <alignment horizontal="center"/>
    </xf>
    <xf numFmtId="43" fontId="28" fillId="0" borderId="5" xfId="28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3" xfId="0" applyFont="1" applyBorder="1"/>
    <xf numFmtId="0" fontId="28" fillId="0" borderId="0" xfId="0" applyFont="1" applyBorder="1"/>
    <xf numFmtId="0" fontId="24" fillId="11" borderId="1" xfId="9" applyFont="1" applyBorder="1"/>
    <xf numFmtId="0" fontId="28" fillId="0" borderId="1" xfId="0" applyFont="1" applyBorder="1"/>
    <xf numFmtId="0" fontId="24" fillId="11" borderId="6" xfId="9" applyFont="1" applyBorder="1"/>
    <xf numFmtId="43" fontId="28" fillId="0" borderId="6" xfId="28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4" fillId="11" borderId="7" xfId="9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43" fontId="28" fillId="0" borderId="9" xfId="28" applyFont="1" applyBorder="1"/>
    <xf numFmtId="0" fontId="28" fillId="0" borderId="4" xfId="0" applyFont="1" applyBorder="1"/>
    <xf numFmtId="0" fontId="24" fillId="13" borderId="5" xfId="11" applyFont="1" applyBorder="1"/>
    <xf numFmtId="0" fontId="28" fillId="0" borderId="8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7" fillId="10" borderId="2" xfId="8" applyBorder="1" applyAlignment="1">
      <alignment horizontal="center"/>
    </xf>
    <xf numFmtId="187" fontId="7" fillId="10" borderId="2" xfId="8" applyNumberFormat="1" applyBorder="1"/>
    <xf numFmtId="187" fontId="7" fillId="10" borderId="22" xfId="8" applyNumberFormat="1" applyBorder="1"/>
    <xf numFmtId="0" fontId="7" fillId="10" borderId="6" xfId="8" applyBorder="1" applyAlignment="1">
      <alignment horizontal="center"/>
    </xf>
    <xf numFmtId="187" fontId="7" fillId="10" borderId="6" xfId="8" applyNumberFormat="1" applyBorder="1"/>
    <xf numFmtId="0" fontId="7" fillId="10" borderId="0" xfId="8" applyBorder="1" applyAlignment="1">
      <alignment horizontal="center"/>
    </xf>
    <xf numFmtId="187" fontId="7" fillId="10" borderId="0" xfId="8" applyNumberFormat="1" applyBorder="1"/>
    <xf numFmtId="187" fontId="8" fillId="22" borderId="15" xfId="20" applyNumberFormat="1" applyBorder="1"/>
    <xf numFmtId="187" fontId="8" fillId="22" borderId="16" xfId="20" applyNumberFormat="1" applyBorder="1"/>
    <xf numFmtId="187" fontId="8" fillId="22" borderId="17" xfId="20" applyNumberFormat="1" applyBorder="1"/>
    <xf numFmtId="189" fontId="8" fillId="22" borderId="14" xfId="20" applyNumberFormat="1" applyBorder="1"/>
    <xf numFmtId="187" fontId="8" fillId="22" borderId="19" xfId="20" applyNumberFormat="1" applyBorder="1" applyAlignment="1" applyProtection="1">
      <alignment vertical="center"/>
    </xf>
    <xf numFmtId="187" fontId="8" fillId="22" borderId="18" xfId="20" applyNumberFormat="1" applyBorder="1" applyAlignment="1" applyProtection="1">
      <alignment vertical="center"/>
    </xf>
    <xf numFmtId="189" fontId="8" fillId="22" borderId="21" xfId="20" applyNumberFormat="1" applyBorder="1" applyAlignment="1" applyProtection="1">
      <alignment vertical="center"/>
    </xf>
    <xf numFmtId="0" fontId="24" fillId="10" borderId="1" xfId="8" applyFont="1" applyBorder="1"/>
    <xf numFmtId="0" fontId="24" fillId="10" borderId="6" xfId="8" applyFont="1" applyBorder="1"/>
    <xf numFmtId="0" fontId="24" fillId="10" borderId="7" xfId="8" applyFont="1" applyBorder="1" applyAlignment="1">
      <alignment horizontal="center"/>
    </xf>
    <xf numFmtId="0" fontId="7" fillId="9" borderId="2" xfId="7" applyBorder="1" applyAlignment="1">
      <alignment horizontal="center"/>
    </xf>
    <xf numFmtId="187" fontId="7" fillId="9" borderId="2" xfId="7" applyNumberFormat="1" applyBorder="1"/>
    <xf numFmtId="187" fontId="7" fillId="9" borderId="2" xfId="7" applyNumberFormat="1" applyBorder="1" applyAlignment="1">
      <alignment horizontal="center"/>
    </xf>
    <xf numFmtId="187" fontId="7" fillId="9" borderId="22" xfId="7" applyNumberFormat="1" applyBorder="1"/>
    <xf numFmtId="187" fontId="7" fillId="9" borderId="22" xfId="7" applyNumberFormat="1" applyBorder="1" applyAlignment="1">
      <alignment vertical="center"/>
    </xf>
    <xf numFmtId="187" fontId="7" fillId="9" borderId="2" xfId="7" applyNumberFormat="1" applyBorder="1" applyAlignment="1">
      <alignment vertical="center"/>
    </xf>
    <xf numFmtId="0" fontId="7" fillId="9" borderId="6" xfId="7" applyBorder="1" applyAlignment="1">
      <alignment horizontal="center"/>
    </xf>
    <xf numFmtId="187" fontId="7" fillId="9" borderId="6" xfId="7" applyNumberFormat="1" applyBorder="1"/>
    <xf numFmtId="187" fontId="7" fillId="9" borderId="6" xfId="7" applyNumberFormat="1" applyBorder="1" applyAlignment="1">
      <alignment horizontal="center"/>
    </xf>
    <xf numFmtId="187" fontId="7" fillId="9" borderId="6" xfId="7" applyNumberFormat="1" applyBorder="1" applyAlignment="1">
      <alignment vertical="center"/>
    </xf>
    <xf numFmtId="0" fontId="7" fillId="9" borderId="0" xfId="7" applyBorder="1" applyAlignment="1">
      <alignment horizontal="center"/>
    </xf>
    <xf numFmtId="187" fontId="7" fillId="9" borderId="0" xfId="7" applyNumberFormat="1" applyBorder="1"/>
    <xf numFmtId="187" fontId="7" fillId="9" borderId="0" xfId="7" applyNumberFormat="1" applyBorder="1" applyAlignment="1">
      <alignment vertical="center"/>
    </xf>
    <xf numFmtId="187" fontId="8" fillId="21" borderId="15" xfId="19" applyNumberFormat="1" applyBorder="1"/>
    <xf numFmtId="187" fontId="8" fillId="21" borderId="16" xfId="19" applyNumberFormat="1" applyBorder="1"/>
    <xf numFmtId="187" fontId="8" fillId="21" borderId="17" xfId="19" applyNumberFormat="1" applyBorder="1"/>
    <xf numFmtId="189" fontId="8" fillId="21" borderId="14" xfId="19" applyNumberFormat="1" applyBorder="1"/>
    <xf numFmtId="187" fontId="8" fillId="21" borderId="19" xfId="19" applyNumberFormat="1" applyBorder="1" applyAlignment="1" applyProtection="1">
      <alignment vertical="center"/>
    </xf>
    <xf numFmtId="187" fontId="8" fillId="21" borderId="27" xfId="19" applyNumberFormat="1" applyBorder="1" applyAlignment="1" applyProtection="1">
      <alignment vertical="center"/>
    </xf>
    <xf numFmtId="187" fontId="8" fillId="21" borderId="14" xfId="19" applyNumberFormat="1" applyBorder="1"/>
    <xf numFmtId="187" fontId="8" fillId="21" borderId="21" xfId="19" applyNumberFormat="1" applyBorder="1" applyAlignment="1" applyProtection="1">
      <alignment vertical="center"/>
    </xf>
    <xf numFmtId="187" fontId="8" fillId="21" borderId="18" xfId="19" applyNumberFormat="1" applyBorder="1" applyAlignment="1" applyProtection="1">
      <alignment vertical="center"/>
    </xf>
    <xf numFmtId="189" fontId="8" fillId="21" borderId="21" xfId="19" applyNumberFormat="1" applyBorder="1" applyAlignment="1" applyProtection="1">
      <alignment vertical="center"/>
    </xf>
    <xf numFmtId="0" fontId="24" fillId="9" borderId="1" xfId="7" applyFont="1" applyBorder="1"/>
    <xf numFmtId="0" fontId="24" fillId="9" borderId="6" xfId="7" applyFont="1" applyBorder="1"/>
    <xf numFmtId="0" fontId="24" fillId="9" borderId="7" xfId="7" applyFont="1" applyBorder="1" applyAlignment="1">
      <alignment horizontal="center"/>
    </xf>
    <xf numFmtId="0" fontId="28" fillId="0" borderId="0" xfId="0" applyFont="1"/>
    <xf numFmtId="0" fontId="33" fillId="23" borderId="14" xfId="21" applyFont="1" applyBorder="1" applyAlignment="1">
      <alignment horizontal="center"/>
    </xf>
    <xf numFmtId="37" fontId="33" fillId="23" borderId="18" xfId="21" applyNumberFormat="1" applyFont="1" applyBorder="1" applyAlignment="1" applyProtection="1">
      <alignment horizontal="center" vertical="center"/>
    </xf>
    <xf numFmtId="0" fontId="28" fillId="0" borderId="0" xfId="0" applyFont="1" applyAlignment="1">
      <alignment horizontal="left"/>
    </xf>
    <xf numFmtId="0" fontId="33" fillId="22" borderId="14" xfId="20" applyFont="1" applyBorder="1" applyAlignment="1">
      <alignment horizontal="center"/>
    </xf>
    <xf numFmtId="37" fontId="33" fillId="22" borderId="18" xfId="20" applyNumberFormat="1" applyFont="1" applyBorder="1" applyAlignment="1" applyProtection="1">
      <alignment horizontal="center" vertical="center"/>
    </xf>
    <xf numFmtId="0" fontId="33" fillId="21" borderId="14" xfId="19" applyFont="1" applyBorder="1" applyAlignment="1">
      <alignment horizontal="center"/>
    </xf>
    <xf numFmtId="37" fontId="33" fillId="21" borderId="18" xfId="19" applyNumberFormat="1" applyFont="1" applyBorder="1" applyAlignment="1" applyProtection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25" borderId="14" xfId="23" applyFont="1" applyBorder="1" applyAlignment="1">
      <alignment horizontal="center"/>
    </xf>
    <xf numFmtId="0" fontId="24" fillId="13" borderId="14" xfId="11" applyFont="1" applyBorder="1" applyAlignment="1">
      <alignment horizontal="center"/>
    </xf>
    <xf numFmtId="37" fontId="33" fillId="25" borderId="18" xfId="23" applyNumberFormat="1" applyFont="1" applyBorder="1" applyAlignment="1" applyProtection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24" fillId="13" borderId="9" xfId="11" applyFont="1" applyBorder="1" applyAlignment="1">
      <alignment horizontal="center"/>
    </xf>
    <xf numFmtId="0" fontId="24" fillId="11" borderId="9" xfId="9" applyFont="1" applyBorder="1" applyAlignment="1">
      <alignment horizontal="center"/>
    </xf>
    <xf numFmtId="0" fontId="24" fillId="10" borderId="9" xfId="8" applyFont="1" applyBorder="1" applyAlignment="1">
      <alignment horizontal="center"/>
    </xf>
    <xf numFmtId="0" fontId="24" fillId="9" borderId="9" xfId="7" applyFont="1" applyBorder="1" applyAlignment="1">
      <alignment horizontal="center"/>
    </xf>
    <xf numFmtId="0" fontId="25" fillId="13" borderId="24" xfId="11" applyFont="1" applyBorder="1" applyAlignment="1">
      <alignment horizontal="center"/>
    </xf>
    <xf numFmtId="0" fontId="25" fillId="13" borderId="28" xfId="11" applyFont="1" applyBorder="1" applyAlignment="1">
      <alignment horizontal="center"/>
    </xf>
    <xf numFmtId="0" fontId="25" fillId="13" borderId="5" xfId="11" applyFont="1" applyBorder="1" applyAlignment="1">
      <alignment horizontal="center"/>
    </xf>
    <xf numFmtId="0" fontId="25" fillId="11" borderId="24" xfId="9" applyFont="1" applyBorder="1" applyAlignment="1">
      <alignment horizontal="center"/>
    </xf>
    <xf numFmtId="0" fontId="25" fillId="11" borderId="28" xfId="9" applyFont="1" applyBorder="1" applyAlignment="1">
      <alignment horizontal="center"/>
    </xf>
    <xf numFmtId="0" fontId="25" fillId="11" borderId="5" xfId="9" applyFont="1" applyBorder="1" applyAlignment="1">
      <alignment horizontal="center"/>
    </xf>
    <xf numFmtId="0" fontId="24" fillId="13" borderId="29" xfId="11" applyFont="1" applyBorder="1" applyAlignment="1">
      <alignment horizontal="center"/>
    </xf>
    <xf numFmtId="0" fontId="24" fillId="13" borderId="10" xfId="11" applyFont="1" applyBorder="1" applyAlignment="1">
      <alignment horizontal="center"/>
    </xf>
    <xf numFmtId="0" fontId="24" fillId="13" borderId="9" xfId="11" applyFont="1" applyBorder="1" applyAlignment="1">
      <alignment horizontal="center"/>
    </xf>
    <xf numFmtId="0" fontId="24" fillId="11" borderId="29" xfId="9" applyFont="1" applyBorder="1" applyAlignment="1">
      <alignment horizontal="center"/>
    </xf>
    <xf numFmtId="0" fontId="24" fillId="11" borderId="10" xfId="9" applyFont="1" applyBorder="1" applyAlignment="1">
      <alignment horizontal="center"/>
    </xf>
    <xf numFmtId="0" fontId="24" fillId="11" borderId="9" xfId="9" applyFont="1" applyBorder="1" applyAlignment="1">
      <alignment horizontal="center"/>
    </xf>
    <xf numFmtId="0" fontId="24" fillId="11" borderId="17" xfId="9" applyFont="1" applyBorder="1" applyAlignment="1">
      <alignment horizontal="center"/>
    </xf>
    <xf numFmtId="0" fontId="24" fillId="11" borderId="26" xfId="9" applyFont="1" applyBorder="1" applyAlignment="1">
      <alignment horizontal="center"/>
    </xf>
    <xf numFmtId="0" fontId="24" fillId="11" borderId="23" xfId="9" applyFont="1" applyBorder="1" applyAlignment="1">
      <alignment horizontal="center"/>
    </xf>
    <xf numFmtId="0" fontId="24" fillId="13" borderId="24" xfId="11" applyFont="1" applyBorder="1" applyAlignment="1">
      <alignment horizontal="center"/>
    </xf>
    <xf numFmtId="0" fontId="24" fillId="13" borderId="28" xfId="11" applyFont="1" applyBorder="1" applyAlignment="1">
      <alignment horizontal="center"/>
    </xf>
    <xf numFmtId="0" fontId="24" fillId="13" borderId="5" xfId="11" applyFont="1" applyBorder="1" applyAlignment="1">
      <alignment horizontal="center"/>
    </xf>
    <xf numFmtId="0" fontId="24" fillId="13" borderId="3" xfId="11" applyFont="1" applyBorder="1" applyAlignment="1">
      <alignment horizontal="center"/>
    </xf>
    <xf numFmtId="0" fontId="24" fillId="13" borderId="30" xfId="11" applyFont="1" applyBorder="1" applyAlignment="1">
      <alignment horizontal="center"/>
    </xf>
    <xf numFmtId="0" fontId="24" fillId="13" borderId="4" xfId="11" applyFont="1" applyBorder="1" applyAlignment="1">
      <alignment horizontal="center"/>
    </xf>
    <xf numFmtId="0" fontId="25" fillId="10" borderId="24" xfId="8" applyFont="1" applyBorder="1" applyAlignment="1">
      <alignment horizontal="center"/>
    </xf>
    <xf numFmtId="0" fontId="25" fillId="10" borderId="28" xfId="8" applyFont="1" applyBorder="1" applyAlignment="1">
      <alignment horizontal="center"/>
    </xf>
    <xf numFmtId="0" fontId="25" fillId="10" borderId="5" xfId="8" applyFont="1" applyBorder="1" applyAlignment="1">
      <alignment horizontal="center"/>
    </xf>
    <xf numFmtId="0" fontId="24" fillId="10" borderId="29" xfId="8" applyFont="1" applyBorder="1" applyAlignment="1">
      <alignment horizontal="center"/>
    </xf>
    <xf numFmtId="0" fontId="24" fillId="10" borderId="10" xfId="8" applyFont="1" applyBorder="1" applyAlignment="1">
      <alignment horizontal="center"/>
    </xf>
    <xf numFmtId="0" fontId="24" fillId="10" borderId="9" xfId="8" applyFont="1" applyBorder="1" applyAlignment="1">
      <alignment horizontal="center"/>
    </xf>
    <xf numFmtId="0" fontId="25" fillId="9" borderId="24" xfId="7" applyFont="1" applyBorder="1" applyAlignment="1">
      <alignment horizontal="center"/>
    </xf>
    <xf numFmtId="0" fontId="25" fillId="9" borderId="28" xfId="7" applyFont="1" applyBorder="1" applyAlignment="1">
      <alignment horizontal="center"/>
    </xf>
    <xf numFmtId="0" fontId="25" fillId="9" borderId="5" xfId="7" applyFont="1" applyBorder="1" applyAlignment="1">
      <alignment horizontal="center"/>
    </xf>
    <xf numFmtId="0" fontId="24" fillId="9" borderId="29" xfId="7" applyFont="1" applyBorder="1" applyAlignment="1">
      <alignment horizontal="center"/>
    </xf>
    <xf numFmtId="0" fontId="24" fillId="9" borderId="10" xfId="7" applyFont="1" applyBorder="1" applyAlignment="1">
      <alignment horizontal="center"/>
    </xf>
    <xf numFmtId="0" fontId="24" fillId="9" borderId="9" xfId="7" applyFont="1" applyBorder="1" applyAlignment="1">
      <alignment horizontal="center"/>
    </xf>
    <xf numFmtId="0" fontId="24" fillId="10" borderId="17" xfId="8" applyFont="1" applyBorder="1" applyAlignment="1">
      <alignment horizontal="center"/>
    </xf>
    <xf numFmtId="0" fontId="24" fillId="10" borderId="26" xfId="8" applyFont="1" applyBorder="1" applyAlignment="1">
      <alignment horizontal="center"/>
    </xf>
    <xf numFmtId="0" fontId="24" fillId="10" borderId="23" xfId="8" applyFont="1" applyBorder="1" applyAlignment="1">
      <alignment horizontal="center"/>
    </xf>
    <xf numFmtId="0" fontId="24" fillId="9" borderId="17" xfId="7" applyFont="1" applyBorder="1" applyAlignment="1">
      <alignment horizontal="center"/>
    </xf>
    <xf numFmtId="0" fontId="24" fillId="9" borderId="26" xfId="7" applyFont="1" applyBorder="1" applyAlignment="1">
      <alignment horizontal="center"/>
    </xf>
    <xf numFmtId="0" fontId="24" fillId="9" borderId="23" xfId="7" applyFont="1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 2" xfId="40"/>
    <cellStyle name="Output" xfId="41" builtinId="21" customBuiltin="1"/>
    <cellStyle name="Percent" xfId="42" builtinId="5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colors>
    <mruColors>
      <color rgb="FF00924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A235"/>
  <sheetViews>
    <sheetView tabSelected="1" zoomScaleNormal="100" zoomScaleSheetLayoutView="50" workbookViewId="0">
      <selection activeCell="J13" sqref="J13"/>
    </sheetView>
  </sheetViews>
  <sheetFormatPr defaultRowHeight="23.25"/>
  <cols>
    <col min="1" max="1" width="9.140625" style="1"/>
    <col min="2" max="2" width="13" customWidth="1"/>
    <col min="3" max="3" width="11.5703125" customWidth="1"/>
    <col min="4" max="4" width="11.42578125" customWidth="1"/>
    <col min="5" max="5" width="9.85546875" customWidth="1"/>
    <col min="6" max="6" width="10.85546875" customWidth="1"/>
    <col min="7" max="7" width="11.140625" customWidth="1"/>
    <col min="8" max="8" width="11.28515625" customWidth="1"/>
    <col min="9" max="9" width="10" style="11" bestFit="1" customWidth="1"/>
    <col min="10" max="11" width="9.140625" style="1"/>
    <col min="12" max="12" width="12.140625" style="1" customWidth="1"/>
    <col min="13" max="14" width="11.85546875" style="1" customWidth="1"/>
    <col min="15" max="15" width="14.140625" style="1" bestFit="1" customWidth="1"/>
    <col min="16" max="16" width="10.42578125" style="1" customWidth="1"/>
    <col min="17" max="19" width="11.85546875" style="1" customWidth="1"/>
    <col min="20" max="20" width="14.140625" style="1" bestFit="1" customWidth="1"/>
    <col min="21" max="21" width="10.42578125" style="1" customWidth="1"/>
    <col min="22" max="22" width="11.85546875" style="1" customWidth="1"/>
    <col min="23" max="23" width="12.140625" style="8" bestFit="1" customWidth="1"/>
    <col min="24" max="24" width="6.85546875" style="8" bestFit="1" customWidth="1"/>
    <col min="25" max="25" width="9.85546875" style="1" bestFit="1" customWidth="1"/>
    <col min="26" max="26" width="9.140625" style="1"/>
    <col min="27" max="27" width="9.140625" style="14"/>
    <col min="28" max="16384" width="9.140625" style="1"/>
  </cols>
  <sheetData>
    <row r="1" spans="2:25" ht="13.5" thickBot="1">
      <c r="B1" s="1"/>
      <c r="C1" s="1"/>
      <c r="D1" s="1"/>
      <c r="E1" s="1"/>
      <c r="F1" s="1"/>
      <c r="G1" s="1"/>
      <c r="H1" s="1"/>
      <c r="I1" s="8"/>
    </row>
    <row r="2" spans="2:25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5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5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5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5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5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5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5" ht="12.75">
      <c r="B9" s="109" t="s">
        <v>14</v>
      </c>
      <c r="C9" s="28">
        <v>9510</v>
      </c>
      <c r="D9" s="29">
        <v>9508</v>
      </c>
      <c r="E9" s="30">
        <f>C9+D9</f>
        <v>19018</v>
      </c>
      <c r="F9" s="28">
        <v>8845</v>
      </c>
      <c r="G9" s="29">
        <v>8846</v>
      </c>
      <c r="H9" s="30">
        <f>+F9+G9</f>
        <v>17691</v>
      </c>
      <c r="I9" s="31">
        <f t="shared" ref="I9:I17" si="0">IF(E9=0,0,((H9/E9)-1)*100)</f>
        <v>-6.9776001682616435</v>
      </c>
      <c r="J9" s="17"/>
      <c r="K9" s="32"/>
      <c r="L9" s="109" t="s">
        <v>14</v>
      </c>
      <c r="M9" s="33">
        <v>1412258</v>
      </c>
      <c r="N9" s="34">
        <v>1439679</v>
      </c>
      <c r="O9" s="94">
        <f>M9+N9</f>
        <v>2851937</v>
      </c>
      <c r="P9" s="35">
        <v>146871</v>
      </c>
      <c r="Q9" s="97">
        <f>O9+P9</f>
        <v>2998808</v>
      </c>
      <c r="R9" s="33">
        <v>1567482</v>
      </c>
      <c r="S9" s="34">
        <v>1500434</v>
      </c>
      <c r="T9" s="94">
        <f>R9+S9</f>
        <v>3067916</v>
      </c>
      <c r="U9" s="35">
        <v>115524</v>
      </c>
      <c r="V9" s="99">
        <f>T9+U9</f>
        <v>3183440</v>
      </c>
      <c r="W9" s="31">
        <f t="shared" ref="W9:W21" si="1">IF(Q9=0,0,((V9/Q9)-1)*100)</f>
        <v>6.1568463202712476</v>
      </c>
    </row>
    <row r="10" spans="2:25" ht="12.75">
      <c r="B10" s="109" t="s">
        <v>15</v>
      </c>
      <c r="C10" s="28">
        <v>8540</v>
      </c>
      <c r="D10" s="29">
        <v>8598</v>
      </c>
      <c r="E10" s="30">
        <f>C10+D10</f>
        <v>17138</v>
      </c>
      <c r="F10" s="28">
        <v>9055</v>
      </c>
      <c r="G10" s="29">
        <v>9111</v>
      </c>
      <c r="H10" s="30">
        <f>+F10+G10</f>
        <v>18166</v>
      </c>
      <c r="I10" s="31">
        <f t="shared" si="0"/>
        <v>5.9983662037577323</v>
      </c>
      <c r="J10" s="17"/>
      <c r="K10" s="32"/>
      <c r="L10" s="109" t="s">
        <v>15</v>
      </c>
      <c r="M10" s="33">
        <v>1134099</v>
      </c>
      <c r="N10" s="34">
        <v>1056330</v>
      </c>
      <c r="O10" s="94">
        <f>M10+N10</f>
        <v>2190429</v>
      </c>
      <c r="P10" s="35">
        <v>119785</v>
      </c>
      <c r="Q10" s="97">
        <f>O10+P10</f>
        <v>2310214</v>
      </c>
      <c r="R10" s="33">
        <v>1746827</v>
      </c>
      <c r="S10" s="34">
        <v>1635309</v>
      </c>
      <c r="T10" s="94">
        <f>R10+S10</f>
        <v>3382136</v>
      </c>
      <c r="U10" s="35">
        <v>96261</v>
      </c>
      <c r="V10" s="99">
        <f>T10+U10</f>
        <v>3478397</v>
      </c>
      <c r="W10" s="31">
        <f t="shared" si="1"/>
        <v>50.56600817067163</v>
      </c>
    </row>
    <row r="11" spans="2:25" ht="13.5" thickBot="1">
      <c r="B11" s="116" t="s">
        <v>16</v>
      </c>
      <c r="C11" s="36">
        <v>9543</v>
      </c>
      <c r="D11" s="37">
        <v>9558</v>
      </c>
      <c r="E11" s="30">
        <f>C11+D11</f>
        <v>19101</v>
      </c>
      <c r="F11" s="36">
        <v>9533</v>
      </c>
      <c r="G11" s="37">
        <v>9573</v>
      </c>
      <c r="H11" s="30">
        <f>+F11+G11</f>
        <v>19106</v>
      </c>
      <c r="I11" s="31">
        <f t="shared" si="0"/>
        <v>2.6176639966490889E-2</v>
      </c>
      <c r="J11" s="17"/>
      <c r="K11" s="32"/>
      <c r="L11" s="116" t="s">
        <v>16</v>
      </c>
      <c r="M11" s="33">
        <v>1561776</v>
      </c>
      <c r="N11" s="34">
        <v>1356971</v>
      </c>
      <c r="O11" s="94">
        <f>M11+N11</f>
        <v>2918747</v>
      </c>
      <c r="P11" s="35">
        <v>124081</v>
      </c>
      <c r="Q11" s="97">
        <f>O11+P11</f>
        <v>3042828</v>
      </c>
      <c r="R11" s="33">
        <v>1881218</v>
      </c>
      <c r="S11" s="34">
        <v>1729367</v>
      </c>
      <c r="T11" s="94">
        <f>R11+S11</f>
        <v>3610585</v>
      </c>
      <c r="U11" s="35">
        <v>99721</v>
      </c>
      <c r="V11" s="99">
        <f>T11+U11</f>
        <v>3710306</v>
      </c>
      <c r="W11" s="31">
        <f t="shared" si="1"/>
        <v>21.936106805905563</v>
      </c>
    </row>
    <row r="12" spans="2:25" ht="14.25" thickTop="1" thickBot="1">
      <c r="B12" s="178" t="s">
        <v>17</v>
      </c>
      <c r="C12" s="38">
        <f t="shared" ref="C12:H12" si="2">+C9+C10+C11</f>
        <v>27593</v>
      </c>
      <c r="D12" s="39">
        <f t="shared" si="2"/>
        <v>27664</v>
      </c>
      <c r="E12" s="40">
        <f t="shared" si="2"/>
        <v>55257</v>
      </c>
      <c r="F12" s="38">
        <f t="shared" si="2"/>
        <v>27433</v>
      </c>
      <c r="G12" s="39">
        <f t="shared" si="2"/>
        <v>27530</v>
      </c>
      <c r="H12" s="40">
        <f t="shared" si="2"/>
        <v>54963</v>
      </c>
      <c r="I12" s="41">
        <f t="shared" si="0"/>
        <v>-0.53205928660622348</v>
      </c>
      <c r="J12" s="17"/>
      <c r="K12" s="17"/>
      <c r="L12" s="170" t="s">
        <v>17</v>
      </c>
      <c r="M12" s="100">
        <f>+M9+M10+M11</f>
        <v>4108133</v>
      </c>
      <c r="N12" s="101">
        <f>+N9+N10+N11</f>
        <v>3852980</v>
      </c>
      <c r="O12" s="100">
        <f>+O9+O10+O11</f>
        <v>7961113</v>
      </c>
      <c r="P12" s="100">
        <f>+P9+P10+P11</f>
        <v>390737</v>
      </c>
      <c r="Q12" s="100">
        <f t="shared" ref="Q12:V12" si="3">+Q9+Q10+Q11</f>
        <v>8351850</v>
      </c>
      <c r="R12" s="100">
        <f t="shared" si="3"/>
        <v>5195527</v>
      </c>
      <c r="S12" s="101">
        <f t="shared" si="3"/>
        <v>4865110</v>
      </c>
      <c r="T12" s="100">
        <f t="shared" si="3"/>
        <v>10060637</v>
      </c>
      <c r="U12" s="100">
        <f t="shared" si="3"/>
        <v>311506</v>
      </c>
      <c r="V12" s="102">
        <f t="shared" si="3"/>
        <v>10372143</v>
      </c>
      <c r="W12" s="103">
        <f t="shared" si="1"/>
        <v>24.189766339194318</v>
      </c>
    </row>
    <row r="13" spans="2:25" ht="13.5" thickTop="1">
      <c r="B13" s="109" t="s">
        <v>18</v>
      </c>
      <c r="C13" s="28">
        <v>10059</v>
      </c>
      <c r="D13" s="29">
        <v>10087</v>
      </c>
      <c r="E13" s="30">
        <f>C13+D13</f>
        <v>20146</v>
      </c>
      <c r="F13" s="28">
        <v>9630</v>
      </c>
      <c r="G13" s="29">
        <v>9588</v>
      </c>
      <c r="H13" s="30">
        <f>F13+G13</f>
        <v>19218</v>
      </c>
      <c r="I13" s="31">
        <f t="shared" si="0"/>
        <v>-4.6063734736424111</v>
      </c>
      <c r="J13" s="17"/>
      <c r="K13" s="17"/>
      <c r="L13" s="109" t="s">
        <v>18</v>
      </c>
      <c r="M13" s="33">
        <f>196+1669482</f>
        <v>1669678</v>
      </c>
      <c r="N13" s="34">
        <v>1659490</v>
      </c>
      <c r="O13" s="94">
        <f>M13+N13</f>
        <v>3329168</v>
      </c>
      <c r="P13" s="35">
        <v>128927</v>
      </c>
      <c r="Q13" s="97">
        <f>O13+P13</f>
        <v>3458095</v>
      </c>
      <c r="R13" s="33">
        <v>1801152</v>
      </c>
      <c r="S13" s="34">
        <v>1810252</v>
      </c>
      <c r="T13" s="94">
        <f>R13+S13</f>
        <v>3611404</v>
      </c>
      <c r="U13" s="35">
        <v>95921</v>
      </c>
      <c r="V13" s="99">
        <f>T13+U13</f>
        <v>3707325</v>
      </c>
      <c r="W13" s="31">
        <f t="shared" si="1"/>
        <v>7.2071472877407894</v>
      </c>
      <c r="Y13" s="16"/>
    </row>
    <row r="14" spans="2:25" ht="12.75">
      <c r="B14" s="109" t="s">
        <v>19</v>
      </c>
      <c r="C14" s="33">
        <v>9426</v>
      </c>
      <c r="D14" s="42">
        <v>9416</v>
      </c>
      <c r="E14" s="30">
        <f>C14+D14</f>
        <v>18842</v>
      </c>
      <c r="F14" s="33">
        <v>9053</v>
      </c>
      <c r="G14" s="42">
        <v>9005</v>
      </c>
      <c r="H14" s="43">
        <f>F14+G14</f>
        <v>18058</v>
      </c>
      <c r="I14" s="31">
        <f>IF(E14=0,0,((H14/E14)-1)*100)</f>
        <v>-4.1609171000955296</v>
      </c>
      <c r="J14" s="17"/>
      <c r="K14" s="17"/>
      <c r="L14" s="109" t="s">
        <v>19</v>
      </c>
      <c r="M14" s="33">
        <v>1597636</v>
      </c>
      <c r="N14" s="34">
        <v>1647357</v>
      </c>
      <c r="O14" s="94">
        <f>M14+N14</f>
        <v>3244993</v>
      </c>
      <c r="P14" s="35">
        <v>109180</v>
      </c>
      <c r="Q14" s="97">
        <f>O14+P14</f>
        <v>3354173</v>
      </c>
      <c r="R14" s="33">
        <v>1705106</v>
      </c>
      <c r="S14" s="34">
        <v>1746888</v>
      </c>
      <c r="T14" s="94">
        <f>R14+S14</f>
        <v>3451994</v>
      </c>
      <c r="U14" s="35">
        <v>87189</v>
      </c>
      <c r="V14" s="99">
        <f>T14+U14</f>
        <v>3539183</v>
      </c>
      <c r="W14" s="31">
        <f t="shared" si="1"/>
        <v>5.5158156720002127</v>
      </c>
    </row>
    <row r="15" spans="2:25" ht="13.5" thickBot="1">
      <c r="B15" s="109" t="s">
        <v>20</v>
      </c>
      <c r="C15" s="33">
        <v>9995</v>
      </c>
      <c r="D15" s="42">
        <v>10039</v>
      </c>
      <c r="E15" s="30">
        <f>C15+D15</f>
        <v>20034</v>
      </c>
      <c r="F15" s="33">
        <v>9747</v>
      </c>
      <c r="G15" s="42">
        <v>9678</v>
      </c>
      <c r="H15" s="43">
        <f>F15+G15</f>
        <v>19425</v>
      </c>
      <c r="I15" s="31">
        <f>IF(E15=0,0,((H15/E15)-1)*100)</f>
        <v>-3.039832285115307</v>
      </c>
      <c r="J15" s="44"/>
      <c r="K15" s="17"/>
      <c r="L15" s="109" t="s">
        <v>20</v>
      </c>
      <c r="M15" s="33">
        <v>1708266</v>
      </c>
      <c r="N15" s="34">
        <v>1806442</v>
      </c>
      <c r="O15" s="94">
        <f>M15+N15</f>
        <v>3514708</v>
      </c>
      <c r="P15" s="35">
        <v>120321</v>
      </c>
      <c r="Q15" s="97">
        <f>O15+P15</f>
        <v>3635029</v>
      </c>
      <c r="R15" s="33">
        <v>1852253</v>
      </c>
      <c r="S15" s="34">
        <v>1944358</v>
      </c>
      <c r="T15" s="94">
        <f>R15+S15</f>
        <v>3796611</v>
      </c>
      <c r="U15" s="35">
        <v>97583</v>
      </c>
      <c r="V15" s="99">
        <f>T15+U15</f>
        <v>3894194</v>
      </c>
      <c r="W15" s="31">
        <f t="shared" si="1"/>
        <v>7.1296542613552782</v>
      </c>
    </row>
    <row r="16" spans="2:25" ht="14.25" thickTop="1" thickBot="1">
      <c r="B16" s="179" t="s">
        <v>66</v>
      </c>
      <c r="C16" s="45">
        <f>+C13+C14+C15</f>
        <v>29480</v>
      </c>
      <c r="D16" s="46">
        <f t="shared" ref="D16:H16" si="4">+D13+D14+D15</f>
        <v>29542</v>
      </c>
      <c r="E16" s="47">
        <f t="shared" si="4"/>
        <v>59022</v>
      </c>
      <c r="F16" s="45">
        <f t="shared" si="4"/>
        <v>28430</v>
      </c>
      <c r="G16" s="46">
        <f t="shared" si="4"/>
        <v>28271</v>
      </c>
      <c r="H16" s="47">
        <f t="shared" si="4"/>
        <v>56701</v>
      </c>
      <c r="I16" s="48">
        <f>IF(E16=0,0,((H16/E16)-1)*100)</f>
        <v>-3.9324319745179803</v>
      </c>
      <c r="J16" s="17"/>
      <c r="K16" s="17"/>
      <c r="L16" s="170" t="s">
        <v>66</v>
      </c>
      <c r="M16" s="100">
        <f t="shared" ref="M16:V16" si="5">+M13+M14+M15</f>
        <v>4975580</v>
      </c>
      <c r="N16" s="101">
        <f t="shared" si="5"/>
        <v>5113289</v>
      </c>
      <c r="O16" s="100">
        <f t="shared" si="5"/>
        <v>10088869</v>
      </c>
      <c r="P16" s="100">
        <f t="shared" si="5"/>
        <v>358428</v>
      </c>
      <c r="Q16" s="100">
        <f t="shared" si="5"/>
        <v>10447297</v>
      </c>
      <c r="R16" s="100">
        <f t="shared" si="5"/>
        <v>5358511</v>
      </c>
      <c r="S16" s="101">
        <f t="shared" si="5"/>
        <v>5501498</v>
      </c>
      <c r="T16" s="100">
        <f t="shared" si="5"/>
        <v>10860009</v>
      </c>
      <c r="U16" s="100">
        <f t="shared" si="5"/>
        <v>280693</v>
      </c>
      <c r="V16" s="102">
        <f t="shared" si="5"/>
        <v>11140702</v>
      </c>
      <c r="W16" s="103">
        <f>IF(Q16=0,0,((V16/Q16)-1)*100)</f>
        <v>6.6371713180930936</v>
      </c>
    </row>
    <row r="17" spans="2:25" ht="13.5" thickTop="1">
      <c r="B17" s="109" t="s">
        <v>21</v>
      </c>
      <c r="C17" s="49">
        <v>9626</v>
      </c>
      <c r="D17" s="50">
        <v>9610</v>
      </c>
      <c r="E17" s="30">
        <f>C17+D17</f>
        <v>19236</v>
      </c>
      <c r="F17" s="49">
        <v>9692</v>
      </c>
      <c r="G17" s="50">
        <v>9630</v>
      </c>
      <c r="H17" s="43">
        <f>F17+G17</f>
        <v>19322</v>
      </c>
      <c r="I17" s="31">
        <f t="shared" si="0"/>
        <v>0.44707839467665877</v>
      </c>
      <c r="J17" s="17"/>
      <c r="K17" s="17"/>
      <c r="L17" s="109" t="s">
        <v>21</v>
      </c>
      <c r="M17" s="33">
        <v>1674283</v>
      </c>
      <c r="N17" s="34">
        <v>1717023</v>
      </c>
      <c r="O17" s="94">
        <f>M17+N17</f>
        <v>3391306</v>
      </c>
      <c r="P17" s="35">
        <v>103141</v>
      </c>
      <c r="Q17" s="97">
        <f>O17+P17</f>
        <v>3494447</v>
      </c>
      <c r="R17" s="33">
        <v>1712427</v>
      </c>
      <c r="S17" s="34">
        <v>1776439</v>
      </c>
      <c r="T17" s="94">
        <f>R17+S17</f>
        <v>3488866</v>
      </c>
      <c r="U17" s="35">
        <v>94446</v>
      </c>
      <c r="V17" s="99">
        <f>T17+U17</f>
        <v>3583312</v>
      </c>
      <c r="W17" s="31">
        <f t="shared" si="1"/>
        <v>2.5430347062067371</v>
      </c>
    </row>
    <row r="18" spans="2:25" ht="12.75">
      <c r="B18" s="109" t="s">
        <v>67</v>
      </c>
      <c r="C18" s="49">
        <v>9470</v>
      </c>
      <c r="D18" s="50">
        <v>9470</v>
      </c>
      <c r="E18" s="30">
        <f>C18+D18</f>
        <v>18940</v>
      </c>
      <c r="F18" s="49">
        <v>9704</v>
      </c>
      <c r="G18" s="50">
        <v>9628</v>
      </c>
      <c r="H18" s="43">
        <f>F18+G18</f>
        <v>19332</v>
      </c>
      <c r="I18" s="31">
        <f t="shared" ref="I18:I26" si="6">IF(E18=0,0,((H18/E18)-1)*100)</f>
        <v>2.0696937697993745</v>
      </c>
      <c r="J18" s="17"/>
      <c r="K18" s="17"/>
      <c r="L18" s="109" t="s">
        <v>67</v>
      </c>
      <c r="M18" s="33">
        <v>1497178</v>
      </c>
      <c r="N18" s="34">
        <v>1544977</v>
      </c>
      <c r="O18" s="94">
        <f>M18+N18</f>
        <v>3042155</v>
      </c>
      <c r="P18" s="35">
        <v>109083</v>
      </c>
      <c r="Q18" s="97">
        <f>O18+P18</f>
        <v>3151238</v>
      </c>
      <c r="R18" s="33">
        <v>1554373</v>
      </c>
      <c r="S18" s="34">
        <v>1612199</v>
      </c>
      <c r="T18" s="94">
        <f>R18+S18</f>
        <v>3166572</v>
      </c>
      <c r="U18" s="35">
        <v>98419</v>
      </c>
      <c r="V18" s="99">
        <f>T18+U18</f>
        <v>3264991</v>
      </c>
      <c r="W18" s="31">
        <f t="shared" si="1"/>
        <v>3.6097876453635047</v>
      </c>
      <c r="Y18" s="5"/>
    </row>
    <row r="19" spans="2:25" ht="13.5" thickBot="1">
      <c r="B19" s="109" t="s">
        <v>22</v>
      </c>
      <c r="C19" s="49">
        <v>9031</v>
      </c>
      <c r="D19" s="50">
        <v>9040</v>
      </c>
      <c r="E19" s="30">
        <f>C19+D19</f>
        <v>18071</v>
      </c>
      <c r="F19" s="49">
        <v>9389</v>
      </c>
      <c r="G19" s="50">
        <v>9336</v>
      </c>
      <c r="H19" s="43">
        <f>F19+G19</f>
        <v>18725</v>
      </c>
      <c r="I19" s="31">
        <f>IF(E19=0,0,((H19/E19)-1)*100)</f>
        <v>3.619058159482047</v>
      </c>
      <c r="J19" s="51"/>
      <c r="K19" s="17"/>
      <c r="L19" s="109" t="s">
        <v>22</v>
      </c>
      <c r="M19" s="33">
        <v>1536342</v>
      </c>
      <c r="N19" s="34">
        <v>1468194</v>
      </c>
      <c r="O19" s="95">
        <f>M19+N19</f>
        <v>3004536</v>
      </c>
      <c r="P19" s="52">
        <v>113733</v>
      </c>
      <c r="Q19" s="97">
        <f>O19+P19</f>
        <v>3118269</v>
      </c>
      <c r="R19" s="33">
        <v>1618316</v>
      </c>
      <c r="S19" s="34">
        <v>1554053</v>
      </c>
      <c r="T19" s="95">
        <f>R19+S19</f>
        <v>3172369</v>
      </c>
      <c r="U19" s="52">
        <v>109303</v>
      </c>
      <c r="V19" s="99">
        <f>T19+U19</f>
        <v>3281672</v>
      </c>
      <c r="W19" s="31">
        <f>IF(Q19=0,0,((V19/Q19)-1)*100)</f>
        <v>5.2401829348269757</v>
      </c>
    </row>
    <row r="20" spans="2:25" ht="14.25" customHeight="1" thickTop="1" thickBot="1">
      <c r="B20" s="180" t="s">
        <v>23</v>
      </c>
      <c r="C20" s="53">
        <f>+C17+C18+C19</f>
        <v>28127</v>
      </c>
      <c r="D20" s="54">
        <f t="shared" ref="D20:H20" si="7">+D17+D18+D19</f>
        <v>28120</v>
      </c>
      <c r="E20" s="55">
        <f t="shared" si="7"/>
        <v>56247</v>
      </c>
      <c r="F20" s="56">
        <f t="shared" si="7"/>
        <v>28785</v>
      </c>
      <c r="G20" s="57">
        <f t="shared" si="7"/>
        <v>28594</v>
      </c>
      <c r="H20" s="57">
        <f t="shared" si="7"/>
        <v>57379</v>
      </c>
      <c r="I20" s="41">
        <f t="shared" si="6"/>
        <v>2.0125517805394066</v>
      </c>
      <c r="J20" s="58"/>
      <c r="K20" s="59"/>
      <c r="L20" s="171" t="s">
        <v>23</v>
      </c>
      <c r="M20" s="104">
        <f t="shared" ref="M20:V20" si="8">+M17+M18+M19</f>
        <v>4707803</v>
      </c>
      <c r="N20" s="104">
        <f t="shared" si="8"/>
        <v>4730194</v>
      </c>
      <c r="O20" s="105">
        <f t="shared" si="8"/>
        <v>9437997</v>
      </c>
      <c r="P20" s="105">
        <f t="shared" si="8"/>
        <v>325957</v>
      </c>
      <c r="Q20" s="105">
        <f t="shared" si="8"/>
        <v>9763954</v>
      </c>
      <c r="R20" s="104">
        <f t="shared" si="8"/>
        <v>4885116</v>
      </c>
      <c r="S20" s="104">
        <f t="shared" si="8"/>
        <v>4942691</v>
      </c>
      <c r="T20" s="105">
        <f t="shared" si="8"/>
        <v>9827807</v>
      </c>
      <c r="U20" s="105">
        <f t="shared" si="8"/>
        <v>302168</v>
      </c>
      <c r="V20" s="105">
        <f t="shared" si="8"/>
        <v>10129975</v>
      </c>
      <c r="W20" s="106">
        <f t="shared" si="1"/>
        <v>3.7486964809543277</v>
      </c>
    </row>
    <row r="21" spans="2:25" ht="13.5" thickTop="1">
      <c r="B21" s="109" t="s">
        <v>24</v>
      </c>
      <c r="C21" s="33">
        <v>9566</v>
      </c>
      <c r="D21" s="42">
        <v>9566</v>
      </c>
      <c r="E21" s="60">
        <f>C21+D21</f>
        <v>19132</v>
      </c>
      <c r="F21" s="33">
        <v>9984</v>
      </c>
      <c r="G21" s="42">
        <v>9919</v>
      </c>
      <c r="H21" s="61">
        <f>F21+G21</f>
        <v>19903</v>
      </c>
      <c r="I21" s="31">
        <f t="shared" si="6"/>
        <v>4.0298975538365145</v>
      </c>
      <c r="J21" s="17"/>
      <c r="K21" s="17"/>
      <c r="L21" s="109" t="s">
        <v>25</v>
      </c>
      <c r="M21" s="33">
        <f>154+1674837</f>
        <v>1674991</v>
      </c>
      <c r="N21" s="34">
        <v>1636752</v>
      </c>
      <c r="O21" s="95">
        <f>+M21+N21</f>
        <v>3311743</v>
      </c>
      <c r="P21" s="62">
        <v>123967</v>
      </c>
      <c r="Q21" s="97">
        <f>O21+P21</f>
        <v>3435710</v>
      </c>
      <c r="R21" s="33">
        <v>1715405</v>
      </c>
      <c r="S21" s="34">
        <v>1648695</v>
      </c>
      <c r="T21" s="95">
        <f>+R21+S21</f>
        <v>3364100</v>
      </c>
      <c r="U21" s="62">
        <v>114456</v>
      </c>
      <c r="V21" s="99">
        <f>+T21+U21</f>
        <v>3478556</v>
      </c>
      <c r="W21" s="31">
        <f t="shared" si="1"/>
        <v>1.2470784786841715</v>
      </c>
    </row>
    <row r="22" spans="2:25" ht="12.75">
      <c r="B22" s="109" t="s">
        <v>26</v>
      </c>
      <c r="C22" s="33">
        <v>9750</v>
      </c>
      <c r="D22" s="42">
        <v>9742</v>
      </c>
      <c r="E22" s="63">
        <f>C22+D22</f>
        <v>19492</v>
      </c>
      <c r="F22" s="33">
        <v>10200</v>
      </c>
      <c r="G22" s="42">
        <v>10140</v>
      </c>
      <c r="H22" s="63">
        <f>F22+G22</f>
        <v>20340</v>
      </c>
      <c r="I22" s="31">
        <f t="shared" si="6"/>
        <v>4.350502770367326</v>
      </c>
      <c r="J22" s="17"/>
      <c r="K22" s="17"/>
      <c r="L22" s="109" t="s">
        <v>26</v>
      </c>
      <c r="M22" s="33">
        <v>1678314</v>
      </c>
      <c r="N22" s="34">
        <v>1726363</v>
      </c>
      <c r="O22" s="95">
        <f>+M22+N22</f>
        <v>3404677</v>
      </c>
      <c r="P22" s="35">
        <v>111478</v>
      </c>
      <c r="Q22" s="97">
        <f>O22+P22</f>
        <v>3516155</v>
      </c>
      <c r="R22" s="33">
        <v>1751349</v>
      </c>
      <c r="S22" s="34">
        <v>1830121</v>
      </c>
      <c r="T22" s="95">
        <f>+R22+S22</f>
        <v>3581470</v>
      </c>
      <c r="U22" s="35">
        <v>106821</v>
      </c>
      <c r="V22" s="99">
        <f>+T22+U22</f>
        <v>3688291</v>
      </c>
      <c r="W22" s="31">
        <f>IF(Q22=0,0,((V22/Q22)-1)*100)</f>
        <v>4.8955748537820476</v>
      </c>
    </row>
    <row r="23" spans="2:25" ht="13.5" thickBot="1">
      <c r="B23" s="109" t="s">
        <v>27</v>
      </c>
      <c r="C23" s="33">
        <v>9488</v>
      </c>
      <c r="D23" s="64">
        <v>9464</v>
      </c>
      <c r="E23" s="65">
        <f>C23+D23</f>
        <v>18952</v>
      </c>
      <c r="F23" s="33">
        <v>9625</v>
      </c>
      <c r="G23" s="64">
        <v>9557</v>
      </c>
      <c r="H23" s="65">
        <f>F23+G23</f>
        <v>19182</v>
      </c>
      <c r="I23" s="66">
        <f t="shared" si="6"/>
        <v>1.2135922330097193</v>
      </c>
      <c r="J23" s="17"/>
      <c r="K23" s="17"/>
      <c r="L23" s="109" t="s">
        <v>27</v>
      </c>
      <c r="M23" s="33">
        <v>1519247</v>
      </c>
      <c r="N23" s="34">
        <v>1535169</v>
      </c>
      <c r="O23" s="95">
        <f>+M23+N23</f>
        <v>3054416</v>
      </c>
      <c r="P23" s="52">
        <v>118374</v>
      </c>
      <c r="Q23" s="97">
        <f>O23+P23</f>
        <v>3172790</v>
      </c>
      <c r="R23" s="33">
        <v>1577492</v>
      </c>
      <c r="S23" s="34">
        <v>1599488</v>
      </c>
      <c r="T23" s="95">
        <f>+R23+S23</f>
        <v>3176980</v>
      </c>
      <c r="U23" s="52">
        <v>108665</v>
      </c>
      <c r="V23" s="99">
        <f>+T23+U23</f>
        <v>3285645</v>
      </c>
      <c r="W23" s="31">
        <f>IF(Q23=0,0,((V23/Q23)-1)*100)</f>
        <v>3.5569640600228825</v>
      </c>
    </row>
    <row r="24" spans="2:25" ht="14.25" thickTop="1" thickBot="1">
      <c r="B24" s="178" t="s">
        <v>28</v>
      </c>
      <c r="C24" s="56">
        <f>+C21+C22+C23</f>
        <v>28804</v>
      </c>
      <c r="D24" s="67">
        <f t="shared" ref="D24:H24" si="9">+D21+D22+D23</f>
        <v>28772</v>
      </c>
      <c r="E24" s="56">
        <f t="shared" si="9"/>
        <v>57576</v>
      </c>
      <c r="F24" s="56">
        <f t="shared" si="9"/>
        <v>29809</v>
      </c>
      <c r="G24" s="67">
        <f t="shared" si="9"/>
        <v>29616</v>
      </c>
      <c r="H24" s="56">
        <f t="shared" si="9"/>
        <v>59425</v>
      </c>
      <c r="I24" s="41">
        <f t="shared" si="6"/>
        <v>3.2114075309156664</v>
      </c>
      <c r="J24" s="17"/>
      <c r="K24" s="17"/>
      <c r="L24" s="170" t="s">
        <v>28</v>
      </c>
      <c r="M24" s="100">
        <f t="shared" ref="M24:V24" si="10">+M21+M22+M23</f>
        <v>4872552</v>
      </c>
      <c r="N24" s="101">
        <f t="shared" si="10"/>
        <v>4898284</v>
      </c>
      <c r="O24" s="100">
        <f t="shared" si="10"/>
        <v>9770836</v>
      </c>
      <c r="P24" s="100">
        <f t="shared" si="10"/>
        <v>353819</v>
      </c>
      <c r="Q24" s="100">
        <f t="shared" si="10"/>
        <v>10124655</v>
      </c>
      <c r="R24" s="100">
        <f t="shared" si="10"/>
        <v>5044246</v>
      </c>
      <c r="S24" s="101">
        <f t="shared" si="10"/>
        <v>5078304</v>
      </c>
      <c r="T24" s="100">
        <f t="shared" si="10"/>
        <v>10122550</v>
      </c>
      <c r="U24" s="100">
        <f t="shared" si="10"/>
        <v>329942</v>
      </c>
      <c r="V24" s="100">
        <f t="shared" si="10"/>
        <v>10452492</v>
      </c>
      <c r="W24" s="103">
        <f t="shared" ref="W24:W26" si="11">IF(Q24=0,0,((V24/Q24)-1)*100)</f>
        <v>3.2380066283740128</v>
      </c>
    </row>
    <row r="25" spans="2:25" ht="14.25" thickTop="1" thickBot="1">
      <c r="B25" s="178" t="s">
        <v>68</v>
      </c>
      <c r="C25" s="38">
        <f>+C16+C20+C24</f>
        <v>86411</v>
      </c>
      <c r="D25" s="39">
        <f t="shared" ref="D25:H25" si="12">+D16+D20+D24</f>
        <v>86434</v>
      </c>
      <c r="E25" s="40">
        <f t="shared" si="12"/>
        <v>172845</v>
      </c>
      <c r="F25" s="38">
        <f t="shared" si="12"/>
        <v>87024</v>
      </c>
      <c r="G25" s="39">
        <f t="shared" si="12"/>
        <v>86481</v>
      </c>
      <c r="H25" s="40">
        <f t="shared" si="12"/>
        <v>173505</v>
      </c>
      <c r="I25" s="41">
        <f t="shared" si="6"/>
        <v>0.38184500564089063</v>
      </c>
      <c r="J25" s="17"/>
      <c r="K25" s="17"/>
      <c r="L25" s="170" t="s">
        <v>68</v>
      </c>
      <c r="M25" s="100">
        <f t="shared" ref="M25:V25" si="13">+M16+M20+M24</f>
        <v>14555935</v>
      </c>
      <c r="N25" s="101">
        <f t="shared" si="13"/>
        <v>14741767</v>
      </c>
      <c r="O25" s="100">
        <f t="shared" si="13"/>
        <v>29297702</v>
      </c>
      <c r="P25" s="100">
        <f t="shared" si="13"/>
        <v>1038204</v>
      </c>
      <c r="Q25" s="100">
        <f t="shared" si="13"/>
        <v>30335906</v>
      </c>
      <c r="R25" s="100">
        <f t="shared" si="13"/>
        <v>15287873</v>
      </c>
      <c r="S25" s="101">
        <f t="shared" si="13"/>
        <v>15522493</v>
      </c>
      <c r="T25" s="100">
        <f t="shared" si="13"/>
        <v>30810366</v>
      </c>
      <c r="U25" s="100">
        <f t="shared" si="13"/>
        <v>912803</v>
      </c>
      <c r="V25" s="102">
        <f t="shared" si="13"/>
        <v>31723169</v>
      </c>
      <c r="W25" s="103">
        <f>IF(Q25=0,0,((V25/Q25)-1)*100)</f>
        <v>4.5730066542268411</v>
      </c>
    </row>
    <row r="26" spans="2:25" ht="14.25" thickTop="1" thickBot="1">
      <c r="B26" s="178" t="s">
        <v>9</v>
      </c>
      <c r="C26" s="56">
        <f>+C20+C16+C24+C12</f>
        <v>114004</v>
      </c>
      <c r="D26" s="67">
        <f t="shared" ref="D26:H26" si="14">+D20+D16+D24+D12</f>
        <v>114098</v>
      </c>
      <c r="E26" s="56">
        <f t="shared" si="14"/>
        <v>228102</v>
      </c>
      <c r="F26" s="56">
        <f t="shared" si="14"/>
        <v>114457</v>
      </c>
      <c r="G26" s="67">
        <f t="shared" si="14"/>
        <v>114011</v>
      </c>
      <c r="H26" s="56">
        <f t="shared" si="14"/>
        <v>228468</v>
      </c>
      <c r="I26" s="41">
        <f t="shared" si="6"/>
        <v>0.16045453349817773</v>
      </c>
      <c r="J26" s="17"/>
      <c r="K26" s="17"/>
      <c r="L26" s="170" t="s">
        <v>9</v>
      </c>
      <c r="M26" s="100">
        <f t="shared" ref="M26:V26" si="15">+M20+M16+M24+M12</f>
        <v>18664068</v>
      </c>
      <c r="N26" s="101">
        <f t="shared" si="15"/>
        <v>18594747</v>
      </c>
      <c r="O26" s="100">
        <f t="shared" si="15"/>
        <v>37258815</v>
      </c>
      <c r="P26" s="100">
        <f t="shared" si="15"/>
        <v>1428941</v>
      </c>
      <c r="Q26" s="100">
        <f t="shared" si="15"/>
        <v>38687756</v>
      </c>
      <c r="R26" s="100">
        <f t="shared" si="15"/>
        <v>20483400</v>
      </c>
      <c r="S26" s="101">
        <f t="shared" si="15"/>
        <v>20387603</v>
      </c>
      <c r="T26" s="100">
        <f t="shared" si="15"/>
        <v>40871003</v>
      </c>
      <c r="U26" s="100">
        <f t="shared" si="15"/>
        <v>1224309</v>
      </c>
      <c r="V26" s="100">
        <f t="shared" si="15"/>
        <v>42095312</v>
      </c>
      <c r="W26" s="103">
        <f t="shared" si="11"/>
        <v>8.8078409096666199</v>
      </c>
    </row>
    <row r="27" spans="2:25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5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5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5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5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5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3" ht="13.5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3" ht="5.25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3" ht="12.75">
      <c r="B35" s="109" t="s">
        <v>14</v>
      </c>
      <c r="C35" s="28">
        <v>3600</v>
      </c>
      <c r="D35" s="29">
        <v>3580</v>
      </c>
      <c r="E35" s="30">
        <f>C35+D35</f>
        <v>7180</v>
      </c>
      <c r="F35" s="28">
        <v>2307</v>
      </c>
      <c r="G35" s="29">
        <v>2312</v>
      </c>
      <c r="H35" s="30">
        <f>F35+G35</f>
        <v>4619</v>
      </c>
      <c r="I35" s="31">
        <f t="shared" ref="I35:I43" si="16">IF(E35=0,0,((H35/E35)-1)*100)</f>
        <v>-35.668523676880227</v>
      </c>
      <c r="J35" s="17"/>
      <c r="K35" s="32"/>
      <c r="L35" s="109" t="s">
        <v>14</v>
      </c>
      <c r="M35" s="33">
        <v>462369</v>
      </c>
      <c r="N35" s="34">
        <v>516226</v>
      </c>
      <c r="O35" s="94">
        <f>M35+N35</f>
        <v>978595</v>
      </c>
      <c r="P35" s="35">
        <v>788</v>
      </c>
      <c r="Q35" s="97">
        <f>O35+P35</f>
        <v>979383</v>
      </c>
      <c r="R35" s="33">
        <v>335232</v>
      </c>
      <c r="S35" s="34">
        <v>333958</v>
      </c>
      <c r="T35" s="94">
        <f>R35+S35</f>
        <v>669190</v>
      </c>
      <c r="U35" s="35">
        <v>284</v>
      </c>
      <c r="V35" s="99">
        <f>T35+U35</f>
        <v>669474</v>
      </c>
      <c r="W35" s="31">
        <f t="shared" ref="W35:W47" si="17">IF(Q35=0,0,((V35/Q35)-1)*100)</f>
        <v>-31.643289703823729</v>
      </c>
    </row>
    <row r="36" spans="2:23" ht="12.75">
      <c r="B36" s="109" t="s">
        <v>15</v>
      </c>
      <c r="C36" s="28">
        <v>4565</v>
      </c>
      <c r="D36" s="29">
        <v>4506</v>
      </c>
      <c r="E36" s="30">
        <f>C36+D36</f>
        <v>9071</v>
      </c>
      <c r="F36" s="28">
        <v>2335</v>
      </c>
      <c r="G36" s="29">
        <v>2276</v>
      </c>
      <c r="H36" s="30">
        <f>F36+G36</f>
        <v>4611</v>
      </c>
      <c r="I36" s="31">
        <f t="shared" si="16"/>
        <v>-49.167677213096681</v>
      </c>
      <c r="J36" s="17"/>
      <c r="K36" s="32"/>
      <c r="L36" s="109" t="s">
        <v>15</v>
      </c>
      <c r="M36" s="33">
        <v>590840</v>
      </c>
      <c r="N36" s="34">
        <v>566685</v>
      </c>
      <c r="O36" s="94">
        <f>M36+N36</f>
        <v>1157525</v>
      </c>
      <c r="P36" s="35">
        <v>769</v>
      </c>
      <c r="Q36" s="97">
        <f>O36+P36</f>
        <v>1158294</v>
      </c>
      <c r="R36" s="33">
        <v>350494</v>
      </c>
      <c r="S36" s="34">
        <v>353699</v>
      </c>
      <c r="T36" s="94">
        <f>R36+S36</f>
        <v>704193</v>
      </c>
      <c r="U36" s="35">
        <v>372</v>
      </c>
      <c r="V36" s="99">
        <f>T36+U36</f>
        <v>704565</v>
      </c>
      <c r="W36" s="31">
        <f t="shared" si="17"/>
        <v>-39.172179084066741</v>
      </c>
    </row>
    <row r="37" spans="2:23" ht="13.5" thickBot="1">
      <c r="B37" s="116" t="s">
        <v>16</v>
      </c>
      <c r="C37" s="36">
        <v>5279</v>
      </c>
      <c r="D37" s="37">
        <v>5247</v>
      </c>
      <c r="E37" s="30">
        <f>C37+D37</f>
        <v>10526</v>
      </c>
      <c r="F37" s="36">
        <v>2562</v>
      </c>
      <c r="G37" s="37">
        <v>2508</v>
      </c>
      <c r="H37" s="30">
        <f>F37+G37</f>
        <v>5070</v>
      </c>
      <c r="I37" s="31">
        <f t="shared" si="16"/>
        <v>-51.833555006650201</v>
      </c>
      <c r="J37" s="17"/>
      <c r="K37" s="32"/>
      <c r="L37" s="116" t="s">
        <v>16</v>
      </c>
      <c r="M37" s="33">
        <v>658882</v>
      </c>
      <c r="N37" s="34">
        <v>731015</v>
      </c>
      <c r="O37" s="94">
        <f>M37+N37</f>
        <v>1389897</v>
      </c>
      <c r="P37" s="35">
        <v>739</v>
      </c>
      <c r="Q37" s="97">
        <f>O37+P37</f>
        <v>1390636</v>
      </c>
      <c r="R37" s="33">
        <v>363671</v>
      </c>
      <c r="S37" s="34">
        <v>402992</v>
      </c>
      <c r="T37" s="94">
        <f>R37+S37</f>
        <v>766663</v>
      </c>
      <c r="U37" s="35">
        <v>934</v>
      </c>
      <c r="V37" s="99">
        <f>T37+U37</f>
        <v>767597</v>
      </c>
      <c r="W37" s="31">
        <f t="shared" si="17"/>
        <v>-44.802450101967729</v>
      </c>
    </row>
    <row r="38" spans="2:23" ht="14.25" thickTop="1" thickBot="1">
      <c r="B38" s="178" t="s">
        <v>17</v>
      </c>
      <c r="C38" s="38">
        <f t="shared" ref="C38:H38" si="18">+C35+C36+C37</f>
        <v>13444</v>
      </c>
      <c r="D38" s="39">
        <f t="shared" si="18"/>
        <v>13333</v>
      </c>
      <c r="E38" s="40">
        <f t="shared" si="18"/>
        <v>26777</v>
      </c>
      <c r="F38" s="38">
        <f t="shared" si="18"/>
        <v>7204</v>
      </c>
      <c r="G38" s="39">
        <f t="shared" si="18"/>
        <v>7096</v>
      </c>
      <c r="H38" s="40">
        <f t="shared" si="18"/>
        <v>14300</v>
      </c>
      <c r="I38" s="41">
        <f t="shared" si="16"/>
        <v>-46.595959218732496</v>
      </c>
      <c r="J38" s="17"/>
      <c r="K38" s="17"/>
      <c r="L38" s="170" t="s">
        <v>17</v>
      </c>
      <c r="M38" s="100">
        <f>+M35+M36+M37</f>
        <v>1712091</v>
      </c>
      <c r="N38" s="101">
        <f>+N35+N36+N37</f>
        <v>1813926</v>
      </c>
      <c r="O38" s="100">
        <f>+O35+O36+O37</f>
        <v>3526017</v>
      </c>
      <c r="P38" s="100">
        <f>+P35+P36+P37</f>
        <v>2296</v>
      </c>
      <c r="Q38" s="100">
        <f t="shared" ref="Q38:V38" si="19">+Q35+Q36+Q37</f>
        <v>3528313</v>
      </c>
      <c r="R38" s="100">
        <f t="shared" si="19"/>
        <v>1049397</v>
      </c>
      <c r="S38" s="101">
        <f t="shared" si="19"/>
        <v>1090649</v>
      </c>
      <c r="T38" s="100">
        <f t="shared" si="19"/>
        <v>2140046</v>
      </c>
      <c r="U38" s="100">
        <f t="shared" si="19"/>
        <v>1590</v>
      </c>
      <c r="V38" s="102">
        <f t="shared" si="19"/>
        <v>2141636</v>
      </c>
      <c r="W38" s="103">
        <f t="shared" si="17"/>
        <v>-39.301416852756546</v>
      </c>
    </row>
    <row r="39" spans="2:23" ht="13.5" thickTop="1">
      <c r="B39" s="109" t="s">
        <v>18</v>
      </c>
      <c r="C39" s="28">
        <v>5454</v>
      </c>
      <c r="D39" s="29">
        <v>5437</v>
      </c>
      <c r="E39" s="30">
        <f>C39+D39</f>
        <v>10891</v>
      </c>
      <c r="F39" s="28">
        <v>2610</v>
      </c>
      <c r="G39" s="29">
        <v>2657</v>
      </c>
      <c r="H39" s="30">
        <f>F39+G39</f>
        <v>5267</v>
      </c>
      <c r="I39" s="31">
        <f t="shared" si="16"/>
        <v>-51.638967955192363</v>
      </c>
      <c r="J39" s="17"/>
      <c r="K39" s="17"/>
      <c r="L39" s="109" t="s">
        <v>18</v>
      </c>
      <c r="M39" s="33">
        <f>800446-196</f>
        <v>800250</v>
      </c>
      <c r="N39" s="34">
        <v>736097</v>
      </c>
      <c r="O39" s="94">
        <f>M39+N39</f>
        <v>1536347</v>
      </c>
      <c r="P39" s="35">
        <v>652</v>
      </c>
      <c r="Q39" s="97">
        <f>O39+P39</f>
        <v>1536999</v>
      </c>
      <c r="R39" s="33">
        <v>417017</v>
      </c>
      <c r="S39" s="34">
        <v>382301</v>
      </c>
      <c r="T39" s="94">
        <f>R39+S39</f>
        <v>799318</v>
      </c>
      <c r="U39" s="35">
        <v>748</v>
      </c>
      <c r="V39" s="99">
        <f>T39+U39</f>
        <v>800066</v>
      </c>
      <c r="W39" s="31">
        <f t="shared" si="17"/>
        <v>-47.94622507887123</v>
      </c>
    </row>
    <row r="40" spans="2:23" ht="12.75">
      <c r="B40" s="109" t="s">
        <v>19</v>
      </c>
      <c r="C40" s="33">
        <v>4981</v>
      </c>
      <c r="D40" s="42">
        <v>4975</v>
      </c>
      <c r="E40" s="30">
        <f>C40+D40</f>
        <v>9956</v>
      </c>
      <c r="F40" s="33">
        <v>2483</v>
      </c>
      <c r="G40" s="42">
        <v>2532</v>
      </c>
      <c r="H40" s="43">
        <f>F40+G40</f>
        <v>5015</v>
      </c>
      <c r="I40" s="31">
        <f>IF(E40=0,0,((H40/E40)-1)*100)</f>
        <v>-49.628364805142631</v>
      </c>
      <c r="J40" s="17"/>
      <c r="K40" s="17"/>
      <c r="L40" s="109" t="s">
        <v>19</v>
      </c>
      <c r="M40" s="33">
        <v>727415</v>
      </c>
      <c r="N40" s="34">
        <v>697623</v>
      </c>
      <c r="O40" s="94">
        <f>M40+N40</f>
        <v>1425038</v>
      </c>
      <c r="P40" s="35">
        <v>677</v>
      </c>
      <c r="Q40" s="97">
        <f>O40+P40</f>
        <v>1425715</v>
      </c>
      <c r="R40" s="33">
        <v>396398</v>
      </c>
      <c r="S40" s="34">
        <v>377202</v>
      </c>
      <c r="T40" s="94">
        <f>R40+S40</f>
        <v>773600</v>
      </c>
      <c r="U40" s="35">
        <v>1622</v>
      </c>
      <c r="V40" s="99">
        <f>T40+U40</f>
        <v>775222</v>
      </c>
      <c r="W40" s="31">
        <f>IF(Q40=0,0,((V40/Q40)-1)*100)</f>
        <v>-45.62573866445959</v>
      </c>
    </row>
    <row r="41" spans="2:23" ht="13.5" thickBot="1">
      <c r="B41" s="109" t="s">
        <v>20</v>
      </c>
      <c r="C41" s="33">
        <v>4205</v>
      </c>
      <c r="D41" s="42">
        <v>4193</v>
      </c>
      <c r="E41" s="30">
        <f>C41+D41</f>
        <v>8398</v>
      </c>
      <c r="F41" s="33">
        <v>2617</v>
      </c>
      <c r="G41" s="42">
        <v>2681</v>
      </c>
      <c r="H41" s="43">
        <f>F41+G41</f>
        <v>5298</v>
      </c>
      <c r="I41" s="31">
        <f t="shared" si="16"/>
        <v>-36.913550845439389</v>
      </c>
      <c r="J41" s="17"/>
      <c r="K41" s="17"/>
      <c r="L41" s="109" t="s">
        <v>20</v>
      </c>
      <c r="M41" s="33">
        <v>623667</v>
      </c>
      <c r="N41" s="34">
        <v>584914</v>
      </c>
      <c r="O41" s="94">
        <f>M41+N41</f>
        <v>1208581</v>
      </c>
      <c r="P41" s="35">
        <v>733</v>
      </c>
      <c r="Q41" s="97">
        <f>O41+P41</f>
        <v>1209314</v>
      </c>
      <c r="R41" s="33">
        <v>417360</v>
      </c>
      <c r="S41" s="34">
        <v>391086</v>
      </c>
      <c r="T41" s="94">
        <f>R41+S41</f>
        <v>808446</v>
      </c>
      <c r="U41" s="35">
        <v>945</v>
      </c>
      <c r="V41" s="99">
        <f>T41+U41</f>
        <v>809391</v>
      </c>
      <c r="W41" s="31">
        <f t="shared" si="17"/>
        <v>-33.070236514255193</v>
      </c>
    </row>
    <row r="42" spans="2:23" ht="14.25" thickTop="1" thickBot="1">
      <c r="B42" s="179" t="s">
        <v>66</v>
      </c>
      <c r="C42" s="45">
        <f t="shared" ref="C42:H42" si="20">+C39+C40+C41</f>
        <v>14640</v>
      </c>
      <c r="D42" s="46">
        <f t="shared" si="20"/>
        <v>14605</v>
      </c>
      <c r="E42" s="47">
        <f t="shared" si="20"/>
        <v>29245</v>
      </c>
      <c r="F42" s="45">
        <f t="shared" si="20"/>
        <v>7710</v>
      </c>
      <c r="G42" s="46">
        <f t="shared" si="20"/>
        <v>7870</v>
      </c>
      <c r="H42" s="47">
        <f t="shared" si="20"/>
        <v>15580</v>
      </c>
      <c r="I42" s="48">
        <f>IF(E42=0,0,((H42/E42)-1)*100)</f>
        <v>-46.725936057445715</v>
      </c>
      <c r="J42" s="17"/>
      <c r="K42" s="17"/>
      <c r="L42" s="170" t="s">
        <v>66</v>
      </c>
      <c r="M42" s="100">
        <f t="shared" ref="M42:V42" si="21">+M39+M40+M41</f>
        <v>2151332</v>
      </c>
      <c r="N42" s="101">
        <f t="shared" si="21"/>
        <v>2018634</v>
      </c>
      <c r="O42" s="100">
        <f t="shared" si="21"/>
        <v>4169966</v>
      </c>
      <c r="P42" s="100">
        <f t="shared" si="21"/>
        <v>2062</v>
      </c>
      <c r="Q42" s="100">
        <f t="shared" si="21"/>
        <v>4172028</v>
      </c>
      <c r="R42" s="100">
        <f t="shared" si="21"/>
        <v>1230775</v>
      </c>
      <c r="S42" s="101">
        <f t="shared" si="21"/>
        <v>1150589</v>
      </c>
      <c r="T42" s="100">
        <f t="shared" si="21"/>
        <v>2381364</v>
      </c>
      <c r="U42" s="100">
        <f t="shared" si="21"/>
        <v>3315</v>
      </c>
      <c r="V42" s="102">
        <f t="shared" si="21"/>
        <v>2384679</v>
      </c>
      <c r="W42" s="103">
        <f>IF(Q42=0,0,((V42/Q42)-1)*100)</f>
        <v>-42.841251305120679</v>
      </c>
    </row>
    <row r="43" spans="2:23" ht="13.5" thickTop="1">
      <c r="B43" s="109" t="s">
        <v>33</v>
      </c>
      <c r="C43" s="49">
        <v>4030</v>
      </c>
      <c r="D43" s="50">
        <v>4037</v>
      </c>
      <c r="E43" s="30">
        <f>C43+D43</f>
        <v>8067</v>
      </c>
      <c r="F43" s="49">
        <v>2460</v>
      </c>
      <c r="G43" s="50">
        <v>2529</v>
      </c>
      <c r="H43" s="43">
        <f>F43+G43</f>
        <v>4989</v>
      </c>
      <c r="I43" s="31">
        <f t="shared" si="16"/>
        <v>-38.155448121978431</v>
      </c>
      <c r="J43" s="17"/>
      <c r="K43" s="17"/>
      <c r="L43" s="109" t="s">
        <v>21</v>
      </c>
      <c r="M43" s="33">
        <v>574265</v>
      </c>
      <c r="N43" s="34">
        <v>555753</v>
      </c>
      <c r="O43" s="94">
        <f>M43+N43</f>
        <v>1130018</v>
      </c>
      <c r="P43" s="35">
        <v>755</v>
      </c>
      <c r="Q43" s="97">
        <f>O43+P43</f>
        <v>1130773</v>
      </c>
      <c r="R43" s="33">
        <v>373807</v>
      </c>
      <c r="S43" s="34">
        <v>348408</v>
      </c>
      <c r="T43" s="94">
        <f>R43+S43</f>
        <v>722215</v>
      </c>
      <c r="U43" s="35">
        <v>642</v>
      </c>
      <c r="V43" s="99">
        <f>T43+U43</f>
        <v>722857</v>
      </c>
      <c r="W43" s="31">
        <f t="shared" si="17"/>
        <v>-36.074083834686533</v>
      </c>
    </row>
    <row r="44" spans="2:23" ht="12.75">
      <c r="B44" s="109" t="s">
        <v>67</v>
      </c>
      <c r="C44" s="49">
        <v>3732</v>
      </c>
      <c r="D44" s="50">
        <v>3735</v>
      </c>
      <c r="E44" s="30">
        <f>C44+D44</f>
        <v>7467</v>
      </c>
      <c r="F44" s="49">
        <v>2455</v>
      </c>
      <c r="G44" s="50">
        <v>2530</v>
      </c>
      <c r="H44" s="43">
        <f>F44+G44</f>
        <v>4985</v>
      </c>
      <c r="I44" s="31">
        <f t="shared" ref="I44:I52" si="22">IF(E44=0,0,((H44/E44)-1)*100)</f>
        <v>-33.239587518414361</v>
      </c>
      <c r="J44" s="17"/>
      <c r="K44" s="17"/>
      <c r="L44" s="109" t="s">
        <v>67</v>
      </c>
      <c r="M44" s="33">
        <v>505263</v>
      </c>
      <c r="N44" s="34">
        <v>479722</v>
      </c>
      <c r="O44" s="94">
        <f>M44+N44</f>
        <v>984985</v>
      </c>
      <c r="P44" s="35">
        <v>296</v>
      </c>
      <c r="Q44" s="97">
        <f>O44+P44</f>
        <v>985281</v>
      </c>
      <c r="R44" s="33">
        <v>358910</v>
      </c>
      <c r="S44" s="34">
        <v>328751</v>
      </c>
      <c r="T44" s="94">
        <f>R44+S44</f>
        <v>687661</v>
      </c>
      <c r="U44" s="35">
        <v>580</v>
      </c>
      <c r="V44" s="99">
        <f>T44+U44</f>
        <v>688241</v>
      </c>
      <c r="W44" s="31">
        <f t="shared" si="17"/>
        <v>-30.147744653555687</v>
      </c>
    </row>
    <row r="45" spans="2:23" ht="13.5" thickBot="1">
      <c r="B45" s="109" t="s">
        <v>22</v>
      </c>
      <c r="C45" s="49">
        <v>3360</v>
      </c>
      <c r="D45" s="50">
        <v>3370</v>
      </c>
      <c r="E45" s="30">
        <f>C45+D45</f>
        <v>6730</v>
      </c>
      <c r="F45" s="49">
        <v>2342</v>
      </c>
      <c r="G45" s="50">
        <v>2402</v>
      </c>
      <c r="H45" s="43">
        <f>F45+G45</f>
        <v>4744</v>
      </c>
      <c r="I45" s="31">
        <f t="shared" si="22"/>
        <v>-29.509658246656755</v>
      </c>
      <c r="J45" s="17"/>
      <c r="K45" s="17"/>
      <c r="L45" s="109" t="s">
        <v>22</v>
      </c>
      <c r="M45" s="33">
        <v>453957</v>
      </c>
      <c r="N45" s="34">
        <v>460679</v>
      </c>
      <c r="O45" s="95">
        <f>M45+N45</f>
        <v>914636</v>
      </c>
      <c r="P45" s="52">
        <v>791</v>
      </c>
      <c r="Q45" s="97">
        <f>O45+P45</f>
        <v>915427</v>
      </c>
      <c r="R45" s="33">
        <v>303814</v>
      </c>
      <c r="S45" s="34">
        <v>312284</v>
      </c>
      <c r="T45" s="95">
        <f>R45+S45</f>
        <v>616098</v>
      </c>
      <c r="U45" s="52">
        <v>1073</v>
      </c>
      <c r="V45" s="99">
        <f>T45+U45</f>
        <v>617171</v>
      </c>
      <c r="W45" s="31">
        <f t="shared" si="17"/>
        <v>-32.581079649169183</v>
      </c>
    </row>
    <row r="46" spans="2:23" ht="16.5" thickTop="1" thickBot="1">
      <c r="B46" s="180" t="s">
        <v>23</v>
      </c>
      <c r="C46" s="53">
        <f t="shared" ref="C46:H46" si="23">+C43+C44+C45</f>
        <v>11122</v>
      </c>
      <c r="D46" s="54">
        <f t="shared" si="23"/>
        <v>11142</v>
      </c>
      <c r="E46" s="55">
        <f t="shared" si="23"/>
        <v>22264</v>
      </c>
      <c r="F46" s="56">
        <f t="shared" si="23"/>
        <v>7257</v>
      </c>
      <c r="G46" s="57">
        <f t="shared" si="23"/>
        <v>7461</v>
      </c>
      <c r="H46" s="57">
        <f t="shared" si="23"/>
        <v>14718</v>
      </c>
      <c r="I46" s="41">
        <f t="shared" si="22"/>
        <v>-33.89328063241107</v>
      </c>
      <c r="J46" s="58"/>
      <c r="K46" s="59"/>
      <c r="L46" s="171" t="s">
        <v>23</v>
      </c>
      <c r="M46" s="104">
        <f t="shared" ref="M46:V46" si="24">+M43+M44+M45</f>
        <v>1533485</v>
      </c>
      <c r="N46" s="104">
        <f t="shared" si="24"/>
        <v>1496154</v>
      </c>
      <c r="O46" s="105">
        <f t="shared" si="24"/>
        <v>3029639</v>
      </c>
      <c r="P46" s="105">
        <f t="shared" si="24"/>
        <v>1842</v>
      </c>
      <c r="Q46" s="105">
        <f t="shared" si="24"/>
        <v>3031481</v>
      </c>
      <c r="R46" s="104">
        <f t="shared" si="24"/>
        <v>1036531</v>
      </c>
      <c r="S46" s="104">
        <f t="shared" si="24"/>
        <v>989443</v>
      </c>
      <c r="T46" s="105">
        <f t="shared" si="24"/>
        <v>2025974</v>
      </c>
      <c r="U46" s="105">
        <f t="shared" si="24"/>
        <v>2295</v>
      </c>
      <c r="V46" s="105">
        <f t="shared" si="24"/>
        <v>2028269</v>
      </c>
      <c r="W46" s="106">
        <f t="shared" si="17"/>
        <v>-33.093131706911571</v>
      </c>
    </row>
    <row r="47" spans="2:23" ht="13.5" thickTop="1">
      <c r="B47" s="109" t="s">
        <v>24</v>
      </c>
      <c r="C47" s="33">
        <v>3432</v>
      </c>
      <c r="D47" s="42">
        <v>3430</v>
      </c>
      <c r="E47" s="60">
        <f>C47+D47</f>
        <v>6862</v>
      </c>
      <c r="F47" s="33">
        <v>2434</v>
      </c>
      <c r="G47" s="42">
        <v>2499</v>
      </c>
      <c r="H47" s="61">
        <f>F47+G47</f>
        <v>4933</v>
      </c>
      <c r="I47" s="31">
        <f t="shared" si="22"/>
        <v>-28.111337802389968</v>
      </c>
      <c r="J47" s="17"/>
      <c r="K47" s="17"/>
      <c r="L47" s="109" t="s">
        <v>25</v>
      </c>
      <c r="M47" s="33">
        <f>485148-154</f>
        <v>484994</v>
      </c>
      <c r="N47" s="34">
        <v>496243</v>
      </c>
      <c r="O47" s="95">
        <f>+M47+N47</f>
        <v>981237</v>
      </c>
      <c r="P47" s="62">
        <v>1246</v>
      </c>
      <c r="Q47" s="97">
        <f>O47+P47</f>
        <v>982483</v>
      </c>
      <c r="R47" s="33">
        <v>355320</v>
      </c>
      <c r="S47" s="34">
        <v>363772</v>
      </c>
      <c r="T47" s="95">
        <f>+R47+S47</f>
        <v>719092</v>
      </c>
      <c r="U47" s="62">
        <v>1352</v>
      </c>
      <c r="V47" s="99">
        <f>+T47+U47</f>
        <v>720444</v>
      </c>
      <c r="W47" s="31">
        <f t="shared" si="17"/>
        <v>-26.671097616956217</v>
      </c>
    </row>
    <row r="48" spans="2:23" ht="12.75">
      <c r="B48" s="109" t="s">
        <v>26</v>
      </c>
      <c r="C48" s="33">
        <v>3589</v>
      </c>
      <c r="D48" s="42">
        <v>3588</v>
      </c>
      <c r="E48" s="63">
        <f>C48+D48</f>
        <v>7177</v>
      </c>
      <c r="F48" s="33">
        <v>2603</v>
      </c>
      <c r="G48" s="42">
        <v>2658</v>
      </c>
      <c r="H48" s="63">
        <f>F48+G48</f>
        <v>5261</v>
      </c>
      <c r="I48" s="31">
        <f t="shared" si="22"/>
        <v>-26.696391249825837</v>
      </c>
      <c r="J48" s="17"/>
      <c r="K48" s="17"/>
      <c r="L48" s="109" t="s">
        <v>26</v>
      </c>
      <c r="M48" s="33">
        <v>562623</v>
      </c>
      <c r="N48" s="34">
        <v>528456</v>
      </c>
      <c r="O48" s="95">
        <f>+M48+N48</f>
        <v>1091079</v>
      </c>
      <c r="P48" s="35">
        <v>2887</v>
      </c>
      <c r="Q48" s="97">
        <f>O48+P48</f>
        <v>1093966</v>
      </c>
      <c r="R48" s="33">
        <v>419383</v>
      </c>
      <c r="S48" s="34">
        <v>380985</v>
      </c>
      <c r="T48" s="95">
        <f>+R48+S48</f>
        <v>800368</v>
      </c>
      <c r="U48" s="35">
        <v>2322</v>
      </c>
      <c r="V48" s="99">
        <f>+T48+U48</f>
        <v>802690</v>
      </c>
      <c r="W48" s="31">
        <f>IF(Q48=0,0,((V48/Q48)-1)*100)</f>
        <v>-26.625690377945933</v>
      </c>
    </row>
    <row r="49" spans="2:23" ht="13.5" thickBot="1">
      <c r="B49" s="109" t="s">
        <v>27</v>
      </c>
      <c r="C49" s="33">
        <v>3255</v>
      </c>
      <c r="D49" s="64">
        <v>3288</v>
      </c>
      <c r="E49" s="65">
        <f>C49+D49</f>
        <v>6543</v>
      </c>
      <c r="F49" s="33">
        <v>2338</v>
      </c>
      <c r="G49" s="64">
        <v>2406</v>
      </c>
      <c r="H49" s="65">
        <f>F49+G49</f>
        <v>4744</v>
      </c>
      <c r="I49" s="66">
        <f t="shared" si="22"/>
        <v>-27.495032859544555</v>
      </c>
      <c r="J49" s="17"/>
      <c r="K49" s="17"/>
      <c r="L49" s="109" t="s">
        <v>27</v>
      </c>
      <c r="M49" s="33">
        <v>437149</v>
      </c>
      <c r="N49" s="34">
        <v>435133</v>
      </c>
      <c r="O49" s="95">
        <f>+M49+N49</f>
        <v>872282</v>
      </c>
      <c r="P49" s="52">
        <v>403</v>
      </c>
      <c r="Q49" s="97">
        <f>O49+P49</f>
        <v>872685</v>
      </c>
      <c r="R49" s="33">
        <v>365406</v>
      </c>
      <c r="S49" s="34">
        <v>361226</v>
      </c>
      <c r="T49" s="95">
        <f>+R49+S49</f>
        <v>726632</v>
      </c>
      <c r="U49" s="52">
        <v>1035</v>
      </c>
      <c r="V49" s="99">
        <f>+T49+U49</f>
        <v>727667</v>
      </c>
      <c r="W49" s="31">
        <f>IF(Q49=0,0,((V49/Q49)-1)*100)</f>
        <v>-16.6174507411036</v>
      </c>
    </row>
    <row r="50" spans="2:23" ht="14.25" thickTop="1" thickBot="1">
      <c r="B50" s="178" t="s">
        <v>28</v>
      </c>
      <c r="C50" s="56">
        <f t="shared" ref="C50:H50" si="25">+C47+C48+C49</f>
        <v>10276</v>
      </c>
      <c r="D50" s="67">
        <f t="shared" si="25"/>
        <v>10306</v>
      </c>
      <c r="E50" s="56">
        <f t="shared" si="25"/>
        <v>20582</v>
      </c>
      <c r="F50" s="56">
        <f t="shared" si="25"/>
        <v>7375</v>
      </c>
      <c r="G50" s="67">
        <f t="shared" si="25"/>
        <v>7563</v>
      </c>
      <c r="H50" s="56">
        <f t="shared" si="25"/>
        <v>14938</v>
      </c>
      <c r="I50" s="41">
        <f t="shared" si="22"/>
        <v>-27.422019240112718</v>
      </c>
      <c r="J50" s="17"/>
      <c r="K50" s="17"/>
      <c r="L50" s="170" t="s">
        <v>28</v>
      </c>
      <c r="M50" s="100">
        <f t="shared" ref="M50:V50" si="26">+M47+M48+M49</f>
        <v>1484766</v>
      </c>
      <c r="N50" s="101">
        <f t="shared" si="26"/>
        <v>1459832</v>
      </c>
      <c r="O50" s="100">
        <f t="shared" si="26"/>
        <v>2944598</v>
      </c>
      <c r="P50" s="100">
        <f t="shared" si="26"/>
        <v>4536</v>
      </c>
      <c r="Q50" s="100">
        <f t="shared" si="26"/>
        <v>2949134</v>
      </c>
      <c r="R50" s="100">
        <f t="shared" si="26"/>
        <v>1140109</v>
      </c>
      <c r="S50" s="101">
        <f t="shared" si="26"/>
        <v>1105983</v>
      </c>
      <c r="T50" s="100">
        <f t="shared" si="26"/>
        <v>2246092</v>
      </c>
      <c r="U50" s="100">
        <f t="shared" si="26"/>
        <v>4709</v>
      </c>
      <c r="V50" s="100">
        <f t="shared" si="26"/>
        <v>2250801</v>
      </c>
      <c r="W50" s="103">
        <f t="shared" ref="W50:W52" si="27">IF(Q50=0,0,((V50/Q50)-1)*100)</f>
        <v>-23.679256351186485</v>
      </c>
    </row>
    <row r="51" spans="2:23" ht="14.25" thickTop="1" thickBot="1">
      <c r="B51" s="178" t="s">
        <v>68</v>
      </c>
      <c r="C51" s="38">
        <f t="shared" ref="C51:H51" si="28">+C42+C46+C50</f>
        <v>36038</v>
      </c>
      <c r="D51" s="39">
        <f t="shared" si="28"/>
        <v>36053</v>
      </c>
      <c r="E51" s="40">
        <f t="shared" si="28"/>
        <v>72091</v>
      </c>
      <c r="F51" s="38">
        <f t="shared" si="28"/>
        <v>22342</v>
      </c>
      <c r="G51" s="39">
        <f t="shared" si="28"/>
        <v>22894</v>
      </c>
      <c r="H51" s="40">
        <f t="shared" si="28"/>
        <v>45236</v>
      </c>
      <c r="I51" s="41">
        <f t="shared" si="22"/>
        <v>-37.251529317113096</v>
      </c>
      <c r="J51" s="17"/>
      <c r="K51" s="17"/>
      <c r="L51" s="170" t="s">
        <v>68</v>
      </c>
      <c r="M51" s="100">
        <f t="shared" ref="M51:V51" si="29">+M42+M46+M50</f>
        <v>5169583</v>
      </c>
      <c r="N51" s="101">
        <f t="shared" si="29"/>
        <v>4974620</v>
      </c>
      <c r="O51" s="100">
        <f t="shared" si="29"/>
        <v>10144203</v>
      </c>
      <c r="P51" s="100">
        <f t="shared" si="29"/>
        <v>8440</v>
      </c>
      <c r="Q51" s="100">
        <f t="shared" si="29"/>
        <v>10152643</v>
      </c>
      <c r="R51" s="100">
        <f t="shared" si="29"/>
        <v>3407415</v>
      </c>
      <c r="S51" s="101">
        <f t="shared" si="29"/>
        <v>3246015</v>
      </c>
      <c r="T51" s="100">
        <f t="shared" si="29"/>
        <v>6653430</v>
      </c>
      <c r="U51" s="100">
        <f t="shared" si="29"/>
        <v>10319</v>
      </c>
      <c r="V51" s="102">
        <f t="shared" si="29"/>
        <v>6663749</v>
      </c>
      <c r="W51" s="103">
        <f>IF(Q51=0,0,((V51/Q51)-1)*100)</f>
        <v>-34.364391617040013</v>
      </c>
    </row>
    <row r="52" spans="2:23" ht="14.25" thickTop="1" thickBot="1">
      <c r="B52" s="178" t="s">
        <v>9</v>
      </c>
      <c r="C52" s="56">
        <f t="shared" ref="C52:H52" si="30">+C46+C42+C50+C38</f>
        <v>49482</v>
      </c>
      <c r="D52" s="67">
        <f t="shared" si="30"/>
        <v>49386</v>
      </c>
      <c r="E52" s="56">
        <f t="shared" si="30"/>
        <v>98868</v>
      </c>
      <c r="F52" s="56">
        <f t="shared" si="30"/>
        <v>29546</v>
      </c>
      <c r="G52" s="67">
        <f t="shared" si="30"/>
        <v>29990</v>
      </c>
      <c r="H52" s="56">
        <f t="shared" si="30"/>
        <v>59536</v>
      </c>
      <c r="I52" s="41">
        <f t="shared" si="22"/>
        <v>-39.782336044018287</v>
      </c>
      <c r="J52" s="17"/>
      <c r="K52" s="17"/>
      <c r="L52" s="170" t="s">
        <v>9</v>
      </c>
      <c r="M52" s="100">
        <f t="shared" ref="M52:V52" si="31">+M46+M42+M50+M38</f>
        <v>6881674</v>
      </c>
      <c r="N52" s="101">
        <f t="shared" si="31"/>
        <v>6788546</v>
      </c>
      <c r="O52" s="100">
        <f t="shared" si="31"/>
        <v>13670220</v>
      </c>
      <c r="P52" s="100">
        <f t="shared" si="31"/>
        <v>10736</v>
      </c>
      <c r="Q52" s="100">
        <f t="shared" si="31"/>
        <v>13680956</v>
      </c>
      <c r="R52" s="100">
        <f t="shared" si="31"/>
        <v>4456812</v>
      </c>
      <c r="S52" s="101">
        <f t="shared" si="31"/>
        <v>4336664</v>
      </c>
      <c r="T52" s="100">
        <f t="shared" si="31"/>
        <v>8793476</v>
      </c>
      <c r="U52" s="100">
        <f t="shared" si="31"/>
        <v>11909</v>
      </c>
      <c r="V52" s="100">
        <f t="shared" si="31"/>
        <v>8805385</v>
      </c>
      <c r="W52" s="103">
        <f t="shared" si="27"/>
        <v>-35.637648421645387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 ht="12.75">
      <c r="B61" s="109" t="s">
        <v>14</v>
      </c>
      <c r="C61" s="28">
        <f t="shared" ref="C61:H63" si="32">+C9+C35</f>
        <v>13110</v>
      </c>
      <c r="D61" s="29">
        <f t="shared" si="32"/>
        <v>13088</v>
      </c>
      <c r="E61" s="30">
        <f t="shared" si="32"/>
        <v>26198</v>
      </c>
      <c r="F61" s="28">
        <f t="shared" si="32"/>
        <v>11152</v>
      </c>
      <c r="G61" s="29">
        <f t="shared" si="32"/>
        <v>11158</v>
      </c>
      <c r="H61" s="30">
        <f t="shared" si="32"/>
        <v>22310</v>
      </c>
      <c r="I61" s="31">
        <f t="shared" ref="I61:I69" si="33">IF(E61=0,0,((H61/E61)-1)*100)</f>
        <v>-14.840827544087333</v>
      </c>
      <c r="J61" s="17"/>
      <c r="K61" s="32"/>
      <c r="L61" s="109" t="s">
        <v>14</v>
      </c>
      <c r="M61" s="33">
        <f t="shared" ref="M61:N63" si="34">+M9+M35</f>
        <v>1874627</v>
      </c>
      <c r="N61" s="34">
        <f t="shared" si="34"/>
        <v>1955905</v>
      </c>
      <c r="O61" s="94">
        <f>M61+N61</f>
        <v>3830532</v>
      </c>
      <c r="P61" s="35">
        <f>+P9+P35</f>
        <v>147659</v>
      </c>
      <c r="Q61" s="97">
        <f>O61+P61</f>
        <v>3978191</v>
      </c>
      <c r="R61" s="33">
        <f t="shared" ref="R61:S63" si="35">+R9+R35</f>
        <v>1902714</v>
      </c>
      <c r="S61" s="34">
        <f t="shared" si="35"/>
        <v>1834392</v>
      </c>
      <c r="T61" s="94">
        <f>R61+S61</f>
        <v>3737106</v>
      </c>
      <c r="U61" s="35">
        <f>+U9+U35</f>
        <v>115808</v>
      </c>
      <c r="V61" s="99">
        <f>T61+U61</f>
        <v>3852914</v>
      </c>
      <c r="W61" s="31">
        <f t="shared" ref="W61:W73" si="36">IF(Q61=0,0,((V61/Q61)-1)*100)</f>
        <v>-3.1490946513126228</v>
      </c>
    </row>
    <row r="62" spans="2:23" ht="12.75">
      <c r="B62" s="109" t="s">
        <v>15</v>
      </c>
      <c r="C62" s="28">
        <f t="shared" si="32"/>
        <v>13105</v>
      </c>
      <c r="D62" s="29">
        <f t="shared" si="32"/>
        <v>13104</v>
      </c>
      <c r="E62" s="30">
        <f t="shared" si="32"/>
        <v>26209</v>
      </c>
      <c r="F62" s="28">
        <f t="shared" si="32"/>
        <v>11390</v>
      </c>
      <c r="G62" s="29">
        <f t="shared" si="32"/>
        <v>11387</v>
      </c>
      <c r="H62" s="30">
        <f t="shared" si="32"/>
        <v>22777</v>
      </c>
      <c r="I62" s="31">
        <f t="shared" si="33"/>
        <v>-13.094738448624522</v>
      </c>
      <c r="J62" s="17"/>
      <c r="K62" s="32"/>
      <c r="L62" s="109" t="s">
        <v>15</v>
      </c>
      <c r="M62" s="33">
        <f t="shared" si="34"/>
        <v>1724939</v>
      </c>
      <c r="N62" s="34">
        <f t="shared" si="34"/>
        <v>1623015</v>
      </c>
      <c r="O62" s="94">
        <f>M62+N62</f>
        <v>3347954</v>
      </c>
      <c r="P62" s="35">
        <f>+P10+P36</f>
        <v>120554</v>
      </c>
      <c r="Q62" s="97">
        <f>O62+P62</f>
        <v>3468508</v>
      </c>
      <c r="R62" s="33">
        <f t="shared" si="35"/>
        <v>2097321</v>
      </c>
      <c r="S62" s="34">
        <f t="shared" si="35"/>
        <v>1989008</v>
      </c>
      <c r="T62" s="94">
        <f>R62+S62</f>
        <v>4086329</v>
      </c>
      <c r="U62" s="35">
        <f>+U10+U36</f>
        <v>96633</v>
      </c>
      <c r="V62" s="99">
        <f>T62+U62</f>
        <v>4182962</v>
      </c>
      <c r="W62" s="31">
        <f t="shared" si="36"/>
        <v>20.598309128881919</v>
      </c>
    </row>
    <row r="63" spans="2:23" ht="13.5" thickBot="1">
      <c r="B63" s="116" t="s">
        <v>16</v>
      </c>
      <c r="C63" s="36">
        <f t="shared" si="32"/>
        <v>14822</v>
      </c>
      <c r="D63" s="37">
        <f t="shared" si="32"/>
        <v>14805</v>
      </c>
      <c r="E63" s="30">
        <f t="shared" si="32"/>
        <v>29627</v>
      </c>
      <c r="F63" s="36">
        <f t="shared" si="32"/>
        <v>12095</v>
      </c>
      <c r="G63" s="37">
        <f t="shared" si="32"/>
        <v>12081</v>
      </c>
      <c r="H63" s="30">
        <f t="shared" si="32"/>
        <v>24176</v>
      </c>
      <c r="I63" s="31">
        <f t="shared" si="33"/>
        <v>-18.398757889762717</v>
      </c>
      <c r="J63" s="17"/>
      <c r="K63" s="32"/>
      <c r="L63" s="116" t="s">
        <v>16</v>
      </c>
      <c r="M63" s="33">
        <f t="shared" si="34"/>
        <v>2220658</v>
      </c>
      <c r="N63" s="34">
        <f t="shared" si="34"/>
        <v>2087986</v>
      </c>
      <c r="O63" s="94">
        <f>M63+N63</f>
        <v>4308644</v>
      </c>
      <c r="P63" s="35">
        <f>+P11+P37</f>
        <v>124820</v>
      </c>
      <c r="Q63" s="97">
        <f>O63+P63</f>
        <v>4433464</v>
      </c>
      <c r="R63" s="33">
        <f t="shared" si="35"/>
        <v>2244889</v>
      </c>
      <c r="S63" s="34">
        <f t="shared" si="35"/>
        <v>2132359</v>
      </c>
      <c r="T63" s="94">
        <f>R63+S63</f>
        <v>4377248</v>
      </c>
      <c r="U63" s="35">
        <f>+U11+U37</f>
        <v>100655</v>
      </c>
      <c r="V63" s="99">
        <f>T63+U63</f>
        <v>4477903</v>
      </c>
      <c r="W63" s="31">
        <f t="shared" si="36"/>
        <v>1.0023539155838312</v>
      </c>
    </row>
    <row r="64" spans="2:23" ht="14.25" thickTop="1" thickBot="1">
      <c r="B64" s="178" t="s">
        <v>17</v>
      </c>
      <c r="C64" s="38">
        <f>C63+C61+C62</f>
        <v>41037</v>
      </c>
      <c r="D64" s="39">
        <f>D63+D61+D62</f>
        <v>40997</v>
      </c>
      <c r="E64" s="40">
        <f>+E61+E62+E63</f>
        <v>82034</v>
      </c>
      <c r="F64" s="38">
        <f>F63+F61+F62</f>
        <v>34637</v>
      </c>
      <c r="G64" s="39">
        <f>G63+G61+G62</f>
        <v>34626</v>
      </c>
      <c r="H64" s="40">
        <f>+H61+H62+H63</f>
        <v>69263</v>
      </c>
      <c r="I64" s="41">
        <f>IF(E64=0,0,((H64/E64)-1)*100)</f>
        <v>-15.567935246361264</v>
      </c>
      <c r="J64" s="17"/>
      <c r="K64" s="17"/>
      <c r="L64" s="170" t="s">
        <v>17</v>
      </c>
      <c r="M64" s="100">
        <f t="shared" ref="M64:V64" si="37">+M61+M62+M63</f>
        <v>5820224</v>
      </c>
      <c r="N64" s="101">
        <f t="shared" si="37"/>
        <v>5666906</v>
      </c>
      <c r="O64" s="100">
        <f t="shared" si="37"/>
        <v>11487130</v>
      </c>
      <c r="P64" s="100">
        <f t="shared" si="37"/>
        <v>393033</v>
      </c>
      <c r="Q64" s="100">
        <f t="shared" si="37"/>
        <v>11880163</v>
      </c>
      <c r="R64" s="100">
        <f t="shared" si="37"/>
        <v>6244924</v>
      </c>
      <c r="S64" s="101">
        <f t="shared" si="37"/>
        <v>5955759</v>
      </c>
      <c r="T64" s="100">
        <f t="shared" si="37"/>
        <v>12200683</v>
      </c>
      <c r="U64" s="100">
        <f t="shared" si="37"/>
        <v>313096</v>
      </c>
      <c r="V64" s="102">
        <f t="shared" si="37"/>
        <v>12513779</v>
      </c>
      <c r="W64" s="103">
        <f>IF(Q64=0,0,((V64/Q64)-1)*100)</f>
        <v>5.3333948364176376</v>
      </c>
    </row>
    <row r="65" spans="2:25" ht="13.5" thickTop="1">
      <c r="B65" s="109" t="s">
        <v>18</v>
      </c>
      <c r="C65" s="28">
        <f t="shared" ref="C65:H66" si="38">+C13+C39</f>
        <v>15513</v>
      </c>
      <c r="D65" s="29">
        <f t="shared" si="38"/>
        <v>15524</v>
      </c>
      <c r="E65" s="30">
        <f t="shared" si="38"/>
        <v>31037</v>
      </c>
      <c r="F65" s="28">
        <f t="shared" si="38"/>
        <v>12240</v>
      </c>
      <c r="G65" s="29">
        <f t="shared" si="38"/>
        <v>12245</v>
      </c>
      <c r="H65" s="30">
        <f t="shared" si="38"/>
        <v>24485</v>
      </c>
      <c r="I65" s="31">
        <f t="shared" si="33"/>
        <v>-21.110287721107067</v>
      </c>
      <c r="J65" s="17"/>
      <c r="K65" s="17"/>
      <c r="L65" s="109" t="s">
        <v>18</v>
      </c>
      <c r="M65" s="33">
        <f t="shared" ref="M65:N67" si="39">+M13+M39</f>
        <v>2469928</v>
      </c>
      <c r="N65" s="34">
        <f t="shared" si="39"/>
        <v>2395587</v>
      </c>
      <c r="O65" s="94">
        <f>M65+N65</f>
        <v>4865515</v>
      </c>
      <c r="P65" s="35">
        <f>+P13+P39</f>
        <v>129579</v>
      </c>
      <c r="Q65" s="97">
        <f>O65+P65</f>
        <v>4995094</v>
      </c>
      <c r="R65" s="33">
        <f t="shared" ref="R65:S67" si="40">+R13+R39</f>
        <v>2218169</v>
      </c>
      <c r="S65" s="34">
        <f t="shared" si="40"/>
        <v>2192553</v>
      </c>
      <c r="T65" s="94">
        <f>R65+S65</f>
        <v>4410722</v>
      </c>
      <c r="U65" s="35">
        <f>+U13+U39</f>
        <v>96669</v>
      </c>
      <c r="V65" s="99">
        <f>T65+U65</f>
        <v>4507391</v>
      </c>
      <c r="W65" s="31">
        <f t="shared" si="36"/>
        <v>-9.763640083650083</v>
      </c>
    </row>
    <row r="66" spans="2:25" ht="12.75">
      <c r="B66" s="109" t="s">
        <v>19</v>
      </c>
      <c r="C66" s="33">
        <f t="shared" si="38"/>
        <v>14407</v>
      </c>
      <c r="D66" s="42">
        <f t="shared" si="38"/>
        <v>14391</v>
      </c>
      <c r="E66" s="30">
        <f t="shared" si="38"/>
        <v>28798</v>
      </c>
      <c r="F66" s="33">
        <f t="shared" si="38"/>
        <v>11536</v>
      </c>
      <c r="G66" s="42">
        <f t="shared" si="38"/>
        <v>11537</v>
      </c>
      <c r="H66" s="43">
        <f t="shared" si="38"/>
        <v>23073</v>
      </c>
      <c r="I66" s="31">
        <f>IF(E66=0,0,((H66/E66)-1)*100)</f>
        <v>-19.879852767553309</v>
      </c>
      <c r="J66" s="17"/>
      <c r="K66" s="17"/>
      <c r="L66" s="109" t="s">
        <v>19</v>
      </c>
      <c r="M66" s="33">
        <f t="shared" si="39"/>
        <v>2325051</v>
      </c>
      <c r="N66" s="34">
        <f t="shared" si="39"/>
        <v>2344980</v>
      </c>
      <c r="O66" s="94">
        <f>M66+N66</f>
        <v>4670031</v>
      </c>
      <c r="P66" s="35">
        <f>+P14+P40</f>
        <v>109857</v>
      </c>
      <c r="Q66" s="97">
        <f>O66+P66</f>
        <v>4779888</v>
      </c>
      <c r="R66" s="33">
        <f t="shared" si="40"/>
        <v>2101504</v>
      </c>
      <c r="S66" s="34">
        <f t="shared" si="40"/>
        <v>2124090</v>
      </c>
      <c r="T66" s="94">
        <f>R66+S66</f>
        <v>4225594</v>
      </c>
      <c r="U66" s="35">
        <f>+U14+U40</f>
        <v>88811</v>
      </c>
      <c r="V66" s="99">
        <f>T66+U66</f>
        <v>4314405</v>
      </c>
      <c r="W66" s="31">
        <f t="shared" si="36"/>
        <v>-9.7383662546068006</v>
      </c>
    </row>
    <row r="67" spans="2:25" ht="13.5" thickBot="1">
      <c r="B67" s="109" t="s">
        <v>20</v>
      </c>
      <c r="C67" s="33">
        <f>+C15+C41</f>
        <v>14200</v>
      </c>
      <c r="D67" s="42">
        <f>+D15+D41</f>
        <v>14232</v>
      </c>
      <c r="E67" s="30">
        <f>E15+E41</f>
        <v>28432</v>
      </c>
      <c r="F67" s="33">
        <f>+F15+F41</f>
        <v>12364</v>
      </c>
      <c r="G67" s="42">
        <f>+G15+G41</f>
        <v>12359</v>
      </c>
      <c r="H67" s="43">
        <f>+H15+H41</f>
        <v>24723</v>
      </c>
      <c r="I67" s="31">
        <f t="shared" si="33"/>
        <v>-13.045160382667421</v>
      </c>
      <c r="J67" s="17"/>
      <c r="K67" s="17"/>
      <c r="L67" s="109" t="s">
        <v>20</v>
      </c>
      <c r="M67" s="33">
        <f t="shared" si="39"/>
        <v>2331933</v>
      </c>
      <c r="N67" s="34">
        <f t="shared" si="39"/>
        <v>2391356</v>
      </c>
      <c r="O67" s="94">
        <f>M67+N67</f>
        <v>4723289</v>
      </c>
      <c r="P67" s="35">
        <f>+P15+P41</f>
        <v>121054</v>
      </c>
      <c r="Q67" s="97">
        <f>O67+P67</f>
        <v>4844343</v>
      </c>
      <c r="R67" s="33">
        <f t="shared" si="40"/>
        <v>2269613</v>
      </c>
      <c r="S67" s="34">
        <f t="shared" si="40"/>
        <v>2335444</v>
      </c>
      <c r="T67" s="94">
        <f>R67+S67</f>
        <v>4605057</v>
      </c>
      <c r="U67" s="35">
        <f>+U15+U41</f>
        <v>98528</v>
      </c>
      <c r="V67" s="99">
        <f>T67+U67</f>
        <v>4703585</v>
      </c>
      <c r="W67" s="31">
        <f t="shared" si="36"/>
        <v>-2.9056158905345852</v>
      </c>
    </row>
    <row r="68" spans="2:25" ht="14.25" thickTop="1" thickBot="1">
      <c r="B68" s="179" t="s">
        <v>66</v>
      </c>
      <c r="C68" s="45">
        <f t="shared" ref="C68" si="41">+C65+C66+C67</f>
        <v>44120</v>
      </c>
      <c r="D68" s="46">
        <f t="shared" ref="D68" si="42">+D65+D66+D67</f>
        <v>44147</v>
      </c>
      <c r="E68" s="47">
        <f t="shared" ref="E68" si="43">+E65+E66+E67</f>
        <v>88267</v>
      </c>
      <c r="F68" s="45">
        <f t="shared" ref="F68" si="44">+F65+F66+F67</f>
        <v>36140</v>
      </c>
      <c r="G68" s="46">
        <f t="shared" ref="G68" si="45">+G65+G66+G67</f>
        <v>36141</v>
      </c>
      <c r="H68" s="47">
        <f t="shared" ref="H68" si="46">+H65+H66+H67</f>
        <v>72281</v>
      </c>
      <c r="I68" s="48">
        <f>IF(E68=0,0,((H68/E68)-1)*100)</f>
        <v>-18.110958795472833</v>
      </c>
      <c r="J68" s="17"/>
      <c r="K68" s="17"/>
      <c r="L68" s="170" t="s">
        <v>66</v>
      </c>
      <c r="M68" s="100">
        <f t="shared" ref="M68" si="47">+M65+M66+M67</f>
        <v>7126912</v>
      </c>
      <c r="N68" s="101">
        <f t="shared" ref="N68" si="48">+N65+N66+N67</f>
        <v>7131923</v>
      </c>
      <c r="O68" s="100">
        <f t="shared" ref="O68" si="49">+O65+O66+O67</f>
        <v>14258835</v>
      </c>
      <c r="P68" s="100">
        <f t="shared" ref="P68" si="50">+P65+P66+P67</f>
        <v>360490</v>
      </c>
      <c r="Q68" s="100">
        <f t="shared" ref="Q68" si="51">+Q65+Q66+Q67</f>
        <v>14619325</v>
      </c>
      <c r="R68" s="100">
        <f t="shared" ref="R68" si="52">+R65+R66+R67</f>
        <v>6589286</v>
      </c>
      <c r="S68" s="101">
        <f t="shared" ref="S68" si="53">+S65+S66+S67</f>
        <v>6652087</v>
      </c>
      <c r="T68" s="100">
        <f t="shared" ref="T68" si="54">+T65+T66+T67</f>
        <v>13241373</v>
      </c>
      <c r="U68" s="100">
        <f t="shared" ref="U68" si="55">+U65+U66+U67</f>
        <v>284008</v>
      </c>
      <c r="V68" s="102">
        <f t="shared" ref="V68" si="56">+V65+V66+V67</f>
        <v>13525381</v>
      </c>
      <c r="W68" s="103">
        <f>IF(Q68=0,0,((V68/Q68)-1)*100)</f>
        <v>-7.4828625808647136</v>
      </c>
    </row>
    <row r="69" spans="2:25" ht="13.5" thickTop="1">
      <c r="B69" s="109" t="s">
        <v>21</v>
      </c>
      <c r="C69" s="49">
        <f t="shared" ref="C69:H69" si="57">+C17+C43</f>
        <v>13656</v>
      </c>
      <c r="D69" s="50">
        <f t="shared" si="57"/>
        <v>13647</v>
      </c>
      <c r="E69" s="30">
        <f t="shared" si="57"/>
        <v>27303</v>
      </c>
      <c r="F69" s="49">
        <f t="shared" si="57"/>
        <v>12152</v>
      </c>
      <c r="G69" s="50">
        <f t="shared" si="57"/>
        <v>12159</v>
      </c>
      <c r="H69" s="43">
        <f t="shared" si="57"/>
        <v>24311</v>
      </c>
      <c r="I69" s="31">
        <f t="shared" si="33"/>
        <v>-10.958502728637875</v>
      </c>
      <c r="J69" s="17"/>
      <c r="K69" s="17"/>
      <c r="L69" s="109" t="s">
        <v>21</v>
      </c>
      <c r="M69" s="33">
        <f t="shared" ref="M69:N71" si="58">+M17+M43</f>
        <v>2248548</v>
      </c>
      <c r="N69" s="34">
        <f t="shared" si="58"/>
        <v>2272776</v>
      </c>
      <c r="O69" s="94">
        <f>M69+N69</f>
        <v>4521324</v>
      </c>
      <c r="P69" s="35">
        <f>+P17+P43</f>
        <v>103896</v>
      </c>
      <c r="Q69" s="97">
        <f>O69+P69</f>
        <v>4625220</v>
      </c>
      <c r="R69" s="33">
        <f t="shared" ref="R69:S71" si="59">+R17+R43</f>
        <v>2086234</v>
      </c>
      <c r="S69" s="34">
        <f t="shared" si="59"/>
        <v>2124847</v>
      </c>
      <c r="T69" s="94">
        <f>R69+S69</f>
        <v>4211081</v>
      </c>
      <c r="U69" s="35">
        <f>+U17+U43</f>
        <v>95088</v>
      </c>
      <c r="V69" s="99">
        <f>T69+U69</f>
        <v>4306169</v>
      </c>
      <c r="W69" s="31">
        <f t="shared" si="36"/>
        <v>-6.8980718754999781</v>
      </c>
    </row>
    <row r="70" spans="2:25" ht="12.75">
      <c r="B70" s="109" t="s">
        <v>67</v>
      </c>
      <c r="C70" s="49">
        <f t="shared" ref="C70:G71" si="60">+C18+C44</f>
        <v>13202</v>
      </c>
      <c r="D70" s="50">
        <f t="shared" si="60"/>
        <v>13205</v>
      </c>
      <c r="E70" s="30">
        <f t="shared" si="60"/>
        <v>26407</v>
      </c>
      <c r="F70" s="49">
        <f t="shared" si="60"/>
        <v>12159</v>
      </c>
      <c r="G70" s="50">
        <f t="shared" si="60"/>
        <v>12158</v>
      </c>
      <c r="H70" s="43">
        <f>F70+G70</f>
        <v>24317</v>
      </c>
      <c r="I70" s="31">
        <f t="shared" ref="I70:I78" si="61">IF(E70=0,0,((H70/E70)-1)*100)</f>
        <v>-7.9145681069413438</v>
      </c>
      <c r="J70" s="17"/>
      <c r="K70" s="17"/>
      <c r="L70" s="109" t="s">
        <v>67</v>
      </c>
      <c r="M70" s="33">
        <f t="shared" si="58"/>
        <v>2002441</v>
      </c>
      <c r="N70" s="34">
        <f t="shared" si="58"/>
        <v>2024699</v>
      </c>
      <c r="O70" s="94">
        <f>M70+N70</f>
        <v>4027140</v>
      </c>
      <c r="P70" s="35">
        <f>+P18+P44</f>
        <v>109379</v>
      </c>
      <c r="Q70" s="97">
        <f>O70+P70</f>
        <v>4136519</v>
      </c>
      <c r="R70" s="33">
        <f t="shared" si="59"/>
        <v>1913283</v>
      </c>
      <c r="S70" s="34">
        <f t="shared" si="59"/>
        <v>1940950</v>
      </c>
      <c r="T70" s="94">
        <f>R70+S70</f>
        <v>3854233</v>
      </c>
      <c r="U70" s="35">
        <f>+U18+U44</f>
        <v>98999</v>
      </c>
      <c r="V70" s="99">
        <f>T70+U70</f>
        <v>3953232</v>
      </c>
      <c r="W70" s="31">
        <f t="shared" si="36"/>
        <v>-4.4309478573650978</v>
      </c>
    </row>
    <row r="71" spans="2:25" ht="13.5" thickBot="1">
      <c r="B71" s="109" t="s">
        <v>22</v>
      </c>
      <c r="C71" s="49">
        <f t="shared" si="60"/>
        <v>12391</v>
      </c>
      <c r="D71" s="50">
        <f t="shared" si="60"/>
        <v>12410</v>
      </c>
      <c r="E71" s="30">
        <f t="shared" si="60"/>
        <v>24801</v>
      </c>
      <c r="F71" s="49">
        <f t="shared" si="60"/>
        <v>11731</v>
      </c>
      <c r="G71" s="50">
        <f t="shared" si="60"/>
        <v>11738</v>
      </c>
      <c r="H71" s="43">
        <f>F71+G71</f>
        <v>23469</v>
      </c>
      <c r="I71" s="31">
        <f t="shared" si="61"/>
        <v>-5.3707511793879226</v>
      </c>
      <c r="J71" s="17"/>
      <c r="K71" s="17"/>
      <c r="L71" s="109" t="s">
        <v>22</v>
      </c>
      <c r="M71" s="33">
        <f t="shared" si="58"/>
        <v>1990299</v>
      </c>
      <c r="N71" s="34">
        <f t="shared" si="58"/>
        <v>1928873</v>
      </c>
      <c r="O71" s="95">
        <f>M71+N71</f>
        <v>3919172</v>
      </c>
      <c r="P71" s="52">
        <f>+P19+P45</f>
        <v>114524</v>
      </c>
      <c r="Q71" s="97">
        <f>O71+P71</f>
        <v>4033696</v>
      </c>
      <c r="R71" s="33">
        <f t="shared" si="59"/>
        <v>1922130</v>
      </c>
      <c r="S71" s="34">
        <f t="shared" si="59"/>
        <v>1866337</v>
      </c>
      <c r="T71" s="95">
        <f>R71+S71</f>
        <v>3788467</v>
      </c>
      <c r="U71" s="52">
        <f>+U19+U45</f>
        <v>110376</v>
      </c>
      <c r="V71" s="99">
        <f>T71+U71</f>
        <v>3898843</v>
      </c>
      <c r="W71" s="31">
        <f t="shared" si="36"/>
        <v>-3.3431622016136031</v>
      </c>
      <c r="Y71" s="5"/>
    </row>
    <row r="72" spans="2:25" ht="16.5" thickTop="1" thickBot="1">
      <c r="B72" s="180" t="s">
        <v>23</v>
      </c>
      <c r="C72" s="53">
        <f t="shared" ref="C72:H72" si="62">+C69+C70+C71</f>
        <v>39249</v>
      </c>
      <c r="D72" s="54">
        <f t="shared" si="62"/>
        <v>39262</v>
      </c>
      <c r="E72" s="55">
        <f t="shared" si="62"/>
        <v>78511</v>
      </c>
      <c r="F72" s="56">
        <f t="shared" si="62"/>
        <v>36042</v>
      </c>
      <c r="G72" s="57">
        <f t="shared" si="62"/>
        <v>36055</v>
      </c>
      <c r="H72" s="57">
        <f t="shared" si="62"/>
        <v>72097</v>
      </c>
      <c r="I72" s="41">
        <f t="shared" si="61"/>
        <v>-8.1695558584147463</v>
      </c>
      <c r="J72" s="58"/>
      <c r="K72" s="59"/>
      <c r="L72" s="171" t="s">
        <v>23</v>
      </c>
      <c r="M72" s="104">
        <f t="shared" ref="M72:V72" si="63">+M69+M70+M71</f>
        <v>6241288</v>
      </c>
      <c r="N72" s="104">
        <f t="shared" si="63"/>
        <v>6226348</v>
      </c>
      <c r="O72" s="105">
        <f t="shared" si="63"/>
        <v>12467636</v>
      </c>
      <c r="P72" s="105">
        <f t="shared" si="63"/>
        <v>327799</v>
      </c>
      <c r="Q72" s="105">
        <f t="shared" si="63"/>
        <v>12795435</v>
      </c>
      <c r="R72" s="104">
        <f t="shared" si="63"/>
        <v>5921647</v>
      </c>
      <c r="S72" s="104">
        <f t="shared" si="63"/>
        <v>5932134</v>
      </c>
      <c r="T72" s="105">
        <f t="shared" si="63"/>
        <v>11853781</v>
      </c>
      <c r="U72" s="105">
        <f t="shared" si="63"/>
        <v>304463</v>
      </c>
      <c r="V72" s="105">
        <f t="shared" si="63"/>
        <v>12158244</v>
      </c>
      <c r="W72" s="106">
        <f t="shared" si="36"/>
        <v>-4.9798306974323303</v>
      </c>
    </row>
    <row r="73" spans="2:25" ht="13.5" thickTop="1">
      <c r="B73" s="109" t="s">
        <v>25</v>
      </c>
      <c r="C73" s="33">
        <f t="shared" ref="C73:G75" si="64">+C21+C47</f>
        <v>12998</v>
      </c>
      <c r="D73" s="42">
        <f t="shared" si="64"/>
        <v>12996</v>
      </c>
      <c r="E73" s="60">
        <f t="shared" si="64"/>
        <v>25994</v>
      </c>
      <c r="F73" s="33">
        <f t="shared" si="64"/>
        <v>12418</v>
      </c>
      <c r="G73" s="42">
        <f t="shared" si="64"/>
        <v>12418</v>
      </c>
      <c r="H73" s="61">
        <f>F73+G73</f>
        <v>24836</v>
      </c>
      <c r="I73" s="31">
        <f t="shared" si="61"/>
        <v>-4.4548742017388676</v>
      </c>
      <c r="J73" s="17"/>
      <c r="K73" s="17"/>
      <c r="L73" s="109" t="s">
        <v>25</v>
      </c>
      <c r="M73" s="33">
        <f t="shared" ref="M73:N75" si="65">+M21+M47</f>
        <v>2159985</v>
      </c>
      <c r="N73" s="34">
        <f t="shared" si="65"/>
        <v>2132995</v>
      </c>
      <c r="O73" s="95">
        <f>M73+N73</f>
        <v>4292980</v>
      </c>
      <c r="P73" s="62">
        <f>+P21+P47</f>
        <v>125213</v>
      </c>
      <c r="Q73" s="97">
        <f>O73+P73</f>
        <v>4418193</v>
      </c>
      <c r="R73" s="33">
        <f t="shared" ref="R73:S75" si="66">+R21+R47</f>
        <v>2070725</v>
      </c>
      <c r="S73" s="34">
        <f t="shared" si="66"/>
        <v>2012467</v>
      </c>
      <c r="T73" s="95">
        <f>R73+S73</f>
        <v>4083192</v>
      </c>
      <c r="U73" s="62">
        <f>+U21+U47</f>
        <v>115808</v>
      </c>
      <c r="V73" s="99">
        <f>T73+U73</f>
        <v>4199000</v>
      </c>
      <c r="W73" s="31">
        <f t="shared" si="36"/>
        <v>-4.9611458802275017</v>
      </c>
    </row>
    <row r="74" spans="2:25" ht="12.75">
      <c r="B74" s="109" t="s">
        <v>26</v>
      </c>
      <c r="C74" s="33">
        <f t="shared" si="64"/>
        <v>13339</v>
      </c>
      <c r="D74" s="42">
        <f t="shared" si="64"/>
        <v>13330</v>
      </c>
      <c r="E74" s="63">
        <f t="shared" si="64"/>
        <v>26669</v>
      </c>
      <c r="F74" s="33">
        <f t="shared" si="64"/>
        <v>12803</v>
      </c>
      <c r="G74" s="42">
        <f t="shared" si="64"/>
        <v>12798</v>
      </c>
      <c r="H74" s="63">
        <f>+H22+H48</f>
        <v>25601</v>
      </c>
      <c r="I74" s="31">
        <f t="shared" si="61"/>
        <v>-4.004649593160603</v>
      </c>
      <c r="J74" s="17"/>
      <c r="K74" s="17"/>
      <c r="L74" s="109" t="s">
        <v>26</v>
      </c>
      <c r="M74" s="33">
        <f t="shared" si="65"/>
        <v>2240937</v>
      </c>
      <c r="N74" s="34">
        <f t="shared" si="65"/>
        <v>2254819</v>
      </c>
      <c r="O74" s="95">
        <f>+O22+O48</f>
        <v>4495756</v>
      </c>
      <c r="P74" s="35">
        <f>+P22+P48</f>
        <v>114365</v>
      </c>
      <c r="Q74" s="97">
        <f>+Q22+Q48</f>
        <v>4610121</v>
      </c>
      <c r="R74" s="33">
        <f t="shared" si="66"/>
        <v>2170732</v>
      </c>
      <c r="S74" s="34">
        <f t="shared" si="66"/>
        <v>2211106</v>
      </c>
      <c r="T74" s="95">
        <f>+T22+T48</f>
        <v>4381838</v>
      </c>
      <c r="U74" s="35">
        <f>+U22+U48</f>
        <v>109143</v>
      </c>
      <c r="V74" s="99">
        <f>+V22+V48</f>
        <v>4490981</v>
      </c>
      <c r="W74" s="31">
        <f>IF(Q74=0,0,((V74/Q74)-1)*100)</f>
        <v>-2.584313947508099</v>
      </c>
    </row>
    <row r="75" spans="2:25" ht="13.5" thickBot="1">
      <c r="B75" s="109" t="s">
        <v>27</v>
      </c>
      <c r="C75" s="33">
        <f t="shared" si="64"/>
        <v>12743</v>
      </c>
      <c r="D75" s="64">
        <f t="shared" si="64"/>
        <v>12752</v>
      </c>
      <c r="E75" s="65">
        <f t="shared" si="64"/>
        <v>25495</v>
      </c>
      <c r="F75" s="33">
        <f t="shared" si="64"/>
        <v>11963</v>
      </c>
      <c r="G75" s="64">
        <f t="shared" si="64"/>
        <v>11963</v>
      </c>
      <c r="H75" s="65">
        <f>+H23+H49</f>
        <v>23926</v>
      </c>
      <c r="I75" s="66">
        <f t="shared" si="61"/>
        <v>-6.1541478721317873</v>
      </c>
      <c r="J75" s="17"/>
      <c r="K75" s="17"/>
      <c r="L75" s="109" t="s">
        <v>27</v>
      </c>
      <c r="M75" s="33">
        <f t="shared" si="65"/>
        <v>1956396</v>
      </c>
      <c r="N75" s="34">
        <f t="shared" si="65"/>
        <v>1970302</v>
      </c>
      <c r="O75" s="95">
        <f>M75+N75</f>
        <v>3926698</v>
      </c>
      <c r="P75" s="52">
        <f>+P23+P49</f>
        <v>118777</v>
      </c>
      <c r="Q75" s="97">
        <f>O75+P75</f>
        <v>4045475</v>
      </c>
      <c r="R75" s="33">
        <f t="shared" si="66"/>
        <v>1942898</v>
      </c>
      <c r="S75" s="34">
        <f t="shared" si="66"/>
        <v>1960714</v>
      </c>
      <c r="T75" s="95">
        <f>R75+S75</f>
        <v>3903612</v>
      </c>
      <c r="U75" s="52">
        <f>+U23+U49</f>
        <v>109700</v>
      </c>
      <c r="V75" s="99">
        <f>T75+U75</f>
        <v>4013312</v>
      </c>
      <c r="W75" s="31">
        <f>IF(Q75=0,0,((V75/Q75)-1)*100)</f>
        <v>-0.79503642959108944</v>
      </c>
    </row>
    <row r="76" spans="2:25" ht="14.25" thickTop="1" thickBot="1">
      <c r="B76" s="178" t="s">
        <v>28</v>
      </c>
      <c r="C76" s="56">
        <f t="shared" ref="C76:H76" si="67">+C73+C74+C75</f>
        <v>39080</v>
      </c>
      <c r="D76" s="67">
        <f t="shared" si="67"/>
        <v>39078</v>
      </c>
      <c r="E76" s="56">
        <f t="shared" si="67"/>
        <v>78158</v>
      </c>
      <c r="F76" s="56">
        <f t="shared" si="67"/>
        <v>37184</v>
      </c>
      <c r="G76" s="67">
        <f t="shared" si="67"/>
        <v>37179</v>
      </c>
      <c r="H76" s="56">
        <f t="shared" si="67"/>
        <v>74363</v>
      </c>
      <c r="I76" s="41">
        <f t="shared" si="61"/>
        <v>-4.8555490160956065</v>
      </c>
      <c r="J76" s="17"/>
      <c r="K76" s="17"/>
      <c r="L76" s="170" t="s">
        <v>28</v>
      </c>
      <c r="M76" s="100">
        <f t="shared" ref="M76:V76" si="68">+M73+M74+M75</f>
        <v>6357318</v>
      </c>
      <c r="N76" s="101">
        <f t="shared" si="68"/>
        <v>6358116</v>
      </c>
      <c r="O76" s="100">
        <f t="shared" si="68"/>
        <v>12715434</v>
      </c>
      <c r="P76" s="100">
        <f t="shared" si="68"/>
        <v>358355</v>
      </c>
      <c r="Q76" s="100">
        <f t="shared" si="68"/>
        <v>13073789</v>
      </c>
      <c r="R76" s="100">
        <f t="shared" si="68"/>
        <v>6184355</v>
      </c>
      <c r="S76" s="101">
        <f t="shared" si="68"/>
        <v>6184287</v>
      </c>
      <c r="T76" s="100">
        <f t="shared" si="68"/>
        <v>12368642</v>
      </c>
      <c r="U76" s="100">
        <f t="shared" si="68"/>
        <v>334651</v>
      </c>
      <c r="V76" s="100">
        <f t="shared" si="68"/>
        <v>12703293</v>
      </c>
      <c r="W76" s="103">
        <f t="shared" ref="W76:W78" si="69">IF(Q76=0,0,((V76/Q76)-1)*100)</f>
        <v>-2.8338838878308348</v>
      </c>
    </row>
    <row r="77" spans="2:25" ht="14.25" thickTop="1" thickBot="1">
      <c r="B77" s="178" t="s">
        <v>68</v>
      </c>
      <c r="C77" s="38">
        <f t="shared" ref="C77:H77" si="70">+C68+C72+C76</f>
        <v>122449</v>
      </c>
      <c r="D77" s="39">
        <f t="shared" si="70"/>
        <v>122487</v>
      </c>
      <c r="E77" s="40">
        <f t="shared" si="70"/>
        <v>244936</v>
      </c>
      <c r="F77" s="38">
        <f t="shared" si="70"/>
        <v>109366</v>
      </c>
      <c r="G77" s="39">
        <f t="shared" si="70"/>
        <v>109375</v>
      </c>
      <c r="H77" s="40">
        <f t="shared" si="70"/>
        <v>218741</v>
      </c>
      <c r="I77" s="41">
        <f t="shared" si="61"/>
        <v>-10.694630434072572</v>
      </c>
      <c r="J77" s="17"/>
      <c r="K77" s="17"/>
      <c r="L77" s="170" t="s">
        <v>68</v>
      </c>
      <c r="M77" s="100">
        <f t="shared" ref="M77:V77" si="71">+M68+M72+M76</f>
        <v>19725518</v>
      </c>
      <c r="N77" s="101">
        <f t="shared" si="71"/>
        <v>19716387</v>
      </c>
      <c r="O77" s="100">
        <f t="shared" si="71"/>
        <v>39441905</v>
      </c>
      <c r="P77" s="100">
        <f t="shared" si="71"/>
        <v>1046644</v>
      </c>
      <c r="Q77" s="100">
        <f t="shared" si="71"/>
        <v>40488549</v>
      </c>
      <c r="R77" s="100">
        <f t="shared" si="71"/>
        <v>18695288</v>
      </c>
      <c r="S77" s="101">
        <f t="shared" si="71"/>
        <v>18768508</v>
      </c>
      <c r="T77" s="100">
        <f t="shared" si="71"/>
        <v>37463796</v>
      </c>
      <c r="U77" s="100">
        <f t="shared" si="71"/>
        <v>923122</v>
      </c>
      <c r="V77" s="102">
        <f t="shared" si="71"/>
        <v>38386918</v>
      </c>
      <c r="W77" s="103">
        <f>IF(Q77=0,0,((V77/Q77)-1)*100)</f>
        <v>-5.190679962376521</v>
      </c>
    </row>
    <row r="78" spans="2:25" ht="14.25" thickTop="1" thickBot="1">
      <c r="B78" s="178" t="s">
        <v>9</v>
      </c>
      <c r="C78" s="56">
        <f t="shared" ref="C78:H78" si="72">+C72+C68+C76+C64</f>
        <v>163486</v>
      </c>
      <c r="D78" s="67">
        <f t="shared" si="72"/>
        <v>163484</v>
      </c>
      <c r="E78" s="56">
        <f t="shared" si="72"/>
        <v>326970</v>
      </c>
      <c r="F78" s="56">
        <f t="shared" si="72"/>
        <v>144003</v>
      </c>
      <c r="G78" s="67">
        <f t="shared" si="72"/>
        <v>144001</v>
      </c>
      <c r="H78" s="56">
        <f t="shared" si="72"/>
        <v>288004</v>
      </c>
      <c r="I78" s="41">
        <f t="shared" si="61"/>
        <v>-11.917301281463132</v>
      </c>
      <c r="J78" s="17"/>
      <c r="K78" s="17"/>
      <c r="L78" s="170" t="s">
        <v>9</v>
      </c>
      <c r="M78" s="100">
        <f t="shared" ref="M78:V78" si="73">+M72+M68+M76+M64</f>
        <v>25545742</v>
      </c>
      <c r="N78" s="101">
        <f t="shared" si="73"/>
        <v>25383293</v>
      </c>
      <c r="O78" s="100">
        <f t="shared" si="73"/>
        <v>50929035</v>
      </c>
      <c r="P78" s="100">
        <f t="shared" si="73"/>
        <v>1439677</v>
      </c>
      <c r="Q78" s="100">
        <f t="shared" si="73"/>
        <v>52368712</v>
      </c>
      <c r="R78" s="100">
        <f t="shared" si="73"/>
        <v>24940212</v>
      </c>
      <c r="S78" s="101">
        <f t="shared" si="73"/>
        <v>24724267</v>
      </c>
      <c r="T78" s="100">
        <f t="shared" si="73"/>
        <v>49664479</v>
      </c>
      <c r="U78" s="100">
        <f t="shared" si="73"/>
        <v>1236218</v>
      </c>
      <c r="V78" s="100">
        <f t="shared" si="73"/>
        <v>50900697</v>
      </c>
      <c r="W78" s="103">
        <f t="shared" si="69"/>
        <v>-2.8032291494967443</v>
      </c>
    </row>
    <row r="79" spans="2:25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5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7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7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7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7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7" ht="13.5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7" ht="4.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7" s="6" customFormat="1" ht="12.75" customHeight="1">
      <c r="A87" s="10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v>47234</v>
      </c>
      <c r="N87" s="34">
        <v>57286</v>
      </c>
      <c r="O87" s="127">
        <f>M87+N87</f>
        <v>104520</v>
      </c>
      <c r="P87" s="35">
        <v>2896</v>
      </c>
      <c r="Q87" s="130">
        <f>O87+P87</f>
        <v>107416</v>
      </c>
      <c r="R87" s="33">
        <v>48040</v>
      </c>
      <c r="S87" s="34">
        <v>55733</v>
      </c>
      <c r="T87" s="127">
        <f>R87+S87</f>
        <v>103773</v>
      </c>
      <c r="U87" s="35">
        <v>2641</v>
      </c>
      <c r="V87" s="132">
        <f>T87+U87</f>
        <v>106414</v>
      </c>
      <c r="W87" s="31">
        <f t="shared" ref="W87:W99" si="74">IF(Q87=0,0,((V87/Q87)-1)*100)</f>
        <v>-0.93282192597006208</v>
      </c>
      <c r="X87" s="8"/>
      <c r="Y87" s="7"/>
      <c r="Z87" s="7"/>
      <c r="AA87" s="15"/>
    </row>
    <row r="88" spans="1:27" s="6" customFormat="1" ht="12.75" customHeight="1">
      <c r="A88" s="10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v>47265</v>
      </c>
      <c r="N88" s="34">
        <v>51742</v>
      </c>
      <c r="O88" s="127">
        <f>M88+N88</f>
        <v>99007</v>
      </c>
      <c r="P88" s="35">
        <v>2806</v>
      </c>
      <c r="Q88" s="130">
        <f>O88+P88</f>
        <v>101813</v>
      </c>
      <c r="R88" s="33">
        <v>46263</v>
      </c>
      <c r="S88" s="34">
        <v>56064</v>
      </c>
      <c r="T88" s="127">
        <f>R88+S88</f>
        <v>102327</v>
      </c>
      <c r="U88" s="35">
        <v>2702</v>
      </c>
      <c r="V88" s="132">
        <f>T88+U88</f>
        <v>105029</v>
      </c>
      <c r="W88" s="31">
        <f t="shared" si="74"/>
        <v>3.1587321854772865</v>
      </c>
      <c r="X88" s="13"/>
      <c r="AA88" s="15"/>
    </row>
    <row r="89" spans="1:27" s="6" customFormat="1" ht="12.75" customHeight="1" thickBot="1">
      <c r="A89" s="10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v>52678</v>
      </c>
      <c r="N89" s="34">
        <v>59549</v>
      </c>
      <c r="O89" s="127">
        <f>M89+N89</f>
        <v>112227</v>
      </c>
      <c r="P89" s="35">
        <v>2826</v>
      </c>
      <c r="Q89" s="130">
        <f>O89+P89</f>
        <v>115053</v>
      </c>
      <c r="R89" s="33">
        <v>45328</v>
      </c>
      <c r="S89" s="34">
        <v>55778</v>
      </c>
      <c r="T89" s="127">
        <f>R89+S89</f>
        <v>101106</v>
      </c>
      <c r="U89" s="35">
        <v>3285</v>
      </c>
      <c r="V89" s="132">
        <f>T89+U89</f>
        <v>104391</v>
      </c>
      <c r="W89" s="31">
        <f t="shared" si="74"/>
        <v>-9.2670334541472226</v>
      </c>
      <c r="X89" s="13"/>
      <c r="AA89" s="15"/>
    </row>
    <row r="90" spans="1:27" s="6" customFormat="1" ht="12.75" customHeight="1" thickTop="1" thickBot="1">
      <c r="A90" s="10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17</v>
      </c>
      <c r="M90" s="133">
        <f>+M87+M88+M89</f>
        <v>147177</v>
      </c>
      <c r="N90" s="134">
        <f>+N87+N88+N89</f>
        <v>168577</v>
      </c>
      <c r="O90" s="133">
        <f>+O87+O88+O89</f>
        <v>315754</v>
      </c>
      <c r="P90" s="133">
        <f>+P87+P88+P89</f>
        <v>8528</v>
      </c>
      <c r="Q90" s="133">
        <f t="shared" ref="Q90:V90" si="75">+Q87+Q88+Q89</f>
        <v>324282</v>
      </c>
      <c r="R90" s="133">
        <f t="shared" si="75"/>
        <v>139631</v>
      </c>
      <c r="S90" s="134">
        <f t="shared" si="75"/>
        <v>167575</v>
      </c>
      <c r="T90" s="133">
        <f t="shared" si="75"/>
        <v>307206</v>
      </c>
      <c r="U90" s="133">
        <f t="shared" si="75"/>
        <v>8628</v>
      </c>
      <c r="V90" s="135">
        <f t="shared" si="75"/>
        <v>315834</v>
      </c>
      <c r="W90" s="136">
        <f t="shared" si="74"/>
        <v>-2.6051399707661904</v>
      </c>
      <c r="X90" s="13"/>
      <c r="AA90" s="15"/>
    </row>
    <row r="91" spans="1:27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v>46353</v>
      </c>
      <c r="N91" s="34">
        <v>58541</v>
      </c>
      <c r="O91" s="127">
        <f>M91+N91</f>
        <v>104894</v>
      </c>
      <c r="P91" s="35">
        <v>2476</v>
      </c>
      <c r="Q91" s="130">
        <f>O91+P91</f>
        <v>107370</v>
      </c>
      <c r="R91" s="33">
        <v>42948</v>
      </c>
      <c r="S91" s="34">
        <v>50081</v>
      </c>
      <c r="T91" s="127">
        <f>R91+S91</f>
        <v>93029</v>
      </c>
      <c r="U91" s="35">
        <v>2933</v>
      </c>
      <c r="V91" s="132">
        <f>T91+U91</f>
        <v>95962</v>
      </c>
      <c r="W91" s="31">
        <f t="shared" si="74"/>
        <v>-10.624941790071718</v>
      </c>
      <c r="Y91" s="5"/>
      <c r="Z91" s="5"/>
    </row>
    <row r="92" spans="1:27" ht="12.75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v>49891</v>
      </c>
      <c r="N92" s="34">
        <v>59682</v>
      </c>
      <c r="O92" s="127">
        <f>M92+N92</f>
        <v>109573</v>
      </c>
      <c r="P92" s="35">
        <v>3001</v>
      </c>
      <c r="Q92" s="130">
        <f>O92+P92</f>
        <v>112574</v>
      </c>
      <c r="R92" s="33">
        <v>40349</v>
      </c>
      <c r="S92" s="34">
        <v>49750</v>
      </c>
      <c r="T92" s="127">
        <f>R92+S92</f>
        <v>90099</v>
      </c>
      <c r="U92" s="35">
        <v>2324</v>
      </c>
      <c r="V92" s="132">
        <f>T92+U92</f>
        <v>92423</v>
      </c>
      <c r="W92" s="31">
        <f>IF(Q92=0,0,((V92/Q92)-1)*100)</f>
        <v>-17.900225629363796</v>
      </c>
      <c r="Y92" s="5"/>
      <c r="Z92" s="5"/>
    </row>
    <row r="93" spans="1:27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v>55127</v>
      </c>
      <c r="N93" s="34">
        <v>67495</v>
      </c>
      <c r="O93" s="127">
        <f>M93+N93</f>
        <v>122622</v>
      </c>
      <c r="P93" s="35">
        <v>3050</v>
      </c>
      <c r="Q93" s="130">
        <f>O93+P93</f>
        <v>125672</v>
      </c>
      <c r="R93" s="33">
        <v>51045</v>
      </c>
      <c r="S93" s="34">
        <v>59361</v>
      </c>
      <c r="T93" s="127">
        <f>R93+S93</f>
        <v>110406</v>
      </c>
      <c r="U93" s="35">
        <v>3365</v>
      </c>
      <c r="V93" s="132">
        <f>T93+U93</f>
        <v>113771</v>
      </c>
      <c r="W93" s="31">
        <f t="shared" si="74"/>
        <v>-9.4698898720478653</v>
      </c>
    </row>
    <row r="94" spans="1:27" s="6" customFormat="1" ht="12.75" customHeight="1" thickTop="1" thickBot="1">
      <c r="A94" s="10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76">+M91+M92+M93</f>
        <v>151371</v>
      </c>
      <c r="N94" s="134">
        <f t="shared" ref="N94" si="77">+N91+N92+N93</f>
        <v>185718</v>
      </c>
      <c r="O94" s="133">
        <f t="shared" ref="O94" si="78">+O91+O92+O93</f>
        <v>337089</v>
      </c>
      <c r="P94" s="133">
        <f t="shared" ref="P94" si="79">+P91+P92+P93</f>
        <v>8527</v>
      </c>
      <c r="Q94" s="133">
        <f t="shared" ref="Q94" si="80">+Q91+Q92+Q93</f>
        <v>345616</v>
      </c>
      <c r="R94" s="133">
        <f t="shared" ref="R94" si="81">+R91+R92+R93</f>
        <v>134342</v>
      </c>
      <c r="S94" s="134">
        <f t="shared" ref="S94" si="82">+S91+S92+S93</f>
        <v>159192</v>
      </c>
      <c r="T94" s="133">
        <f t="shared" ref="T94" si="83">+T91+T92+T93</f>
        <v>293534</v>
      </c>
      <c r="U94" s="133">
        <f t="shared" ref="U94" si="84">+U91+U92+U93</f>
        <v>8622</v>
      </c>
      <c r="V94" s="135">
        <f t="shared" ref="V94" si="85">+V91+V92+V93</f>
        <v>302156</v>
      </c>
      <c r="W94" s="136">
        <f>IF(Q94=0,0,((V94/Q94)-1)*100)</f>
        <v>-12.574649321790654</v>
      </c>
      <c r="X94" s="8"/>
      <c r="Y94" s="5"/>
      <c r="Z94" s="5"/>
      <c r="AA94" s="14"/>
    </row>
    <row r="95" spans="1:27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v>49580</v>
      </c>
      <c r="N95" s="34">
        <v>60367</v>
      </c>
      <c r="O95" s="127">
        <f>M95+N95</f>
        <v>109947</v>
      </c>
      <c r="P95" s="35">
        <v>2861</v>
      </c>
      <c r="Q95" s="130">
        <f>O95+P95</f>
        <v>112808</v>
      </c>
      <c r="R95" s="33">
        <v>44082</v>
      </c>
      <c r="S95" s="34">
        <v>50875</v>
      </c>
      <c r="T95" s="127">
        <f>R95+S95</f>
        <v>94957</v>
      </c>
      <c r="U95" s="35">
        <v>3048</v>
      </c>
      <c r="V95" s="132">
        <f>T95+U95</f>
        <v>98005</v>
      </c>
      <c r="W95" s="31">
        <f t="shared" si="74"/>
        <v>-13.12229629104319</v>
      </c>
      <c r="Y95" s="7"/>
      <c r="Z95" s="7"/>
      <c r="AA95" s="15"/>
    </row>
    <row r="96" spans="1:27" ht="12.75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v>49473</v>
      </c>
      <c r="N96" s="34">
        <v>64437</v>
      </c>
      <c r="O96" s="127">
        <f>+M96+N96</f>
        <v>113910</v>
      </c>
      <c r="P96" s="35">
        <v>2721</v>
      </c>
      <c r="Q96" s="130">
        <f>O96+P96</f>
        <v>116631</v>
      </c>
      <c r="R96" s="33">
        <v>43513</v>
      </c>
      <c r="S96" s="34">
        <v>54817</v>
      </c>
      <c r="T96" s="127">
        <f>+R96+S96</f>
        <v>98330</v>
      </c>
      <c r="U96" s="35">
        <v>2874</v>
      </c>
      <c r="V96" s="132">
        <f>T96+U96</f>
        <v>101204</v>
      </c>
      <c r="W96" s="31">
        <f t="shared" si="74"/>
        <v>-13.227186597045382</v>
      </c>
      <c r="Y96" s="7"/>
      <c r="Z96" s="7"/>
      <c r="AA96" s="15"/>
    </row>
    <row r="97" spans="1:27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v>47868</v>
      </c>
      <c r="N97" s="34">
        <v>60597</v>
      </c>
      <c r="O97" s="128">
        <f>+M97+N97</f>
        <v>108465</v>
      </c>
      <c r="P97" s="52">
        <v>3013</v>
      </c>
      <c r="Q97" s="130">
        <f>O97+P97</f>
        <v>111478</v>
      </c>
      <c r="R97" s="33">
        <v>44145</v>
      </c>
      <c r="S97" s="34">
        <v>53287</v>
      </c>
      <c r="T97" s="128">
        <f>+R97+S97</f>
        <v>97432</v>
      </c>
      <c r="U97" s="52">
        <v>3335</v>
      </c>
      <c r="V97" s="132">
        <f>T97+U97</f>
        <v>100767</v>
      </c>
      <c r="W97" s="31">
        <f t="shared" si="74"/>
        <v>-9.6081738100791227</v>
      </c>
      <c r="Y97" s="7"/>
      <c r="Z97" s="7"/>
      <c r="AA97" s="15"/>
    </row>
    <row r="98" spans="1:27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23</v>
      </c>
      <c r="M98" s="137">
        <f t="shared" ref="M98" si="86">+M95+M96+M97</f>
        <v>146921</v>
      </c>
      <c r="N98" s="137">
        <f t="shared" ref="N98" si="87">+N95+N96+N97</f>
        <v>185401</v>
      </c>
      <c r="O98" s="138">
        <f t="shared" ref="O98" si="88">+O95+O96+O97</f>
        <v>332322</v>
      </c>
      <c r="P98" s="138">
        <f t="shared" ref="P98" si="89">+P95+P96+P97</f>
        <v>8595</v>
      </c>
      <c r="Q98" s="138">
        <f t="shared" ref="Q98" si="90">+Q95+Q96+Q97</f>
        <v>340917</v>
      </c>
      <c r="R98" s="137">
        <f t="shared" ref="R98" si="91">+R95+R96+R97</f>
        <v>131740</v>
      </c>
      <c r="S98" s="137">
        <f t="shared" ref="S98" si="92">+S95+S96+S97</f>
        <v>158979</v>
      </c>
      <c r="T98" s="138">
        <f t="shared" ref="T98" si="93">+T95+T96+T97</f>
        <v>290719</v>
      </c>
      <c r="U98" s="138">
        <f t="shared" ref="U98" si="94">+U95+U96+U97</f>
        <v>9257</v>
      </c>
      <c r="V98" s="138">
        <f t="shared" ref="V98" si="95">+V95+V96+V97</f>
        <v>299976</v>
      </c>
      <c r="W98" s="139">
        <f t="shared" si="74"/>
        <v>-12.00908138931177</v>
      </c>
    </row>
    <row r="99" spans="1:27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25</v>
      </c>
      <c r="M99" s="33">
        <v>48778</v>
      </c>
      <c r="N99" s="34">
        <v>57829</v>
      </c>
      <c r="O99" s="128">
        <f>+M99+N99</f>
        <v>106607</v>
      </c>
      <c r="P99" s="62">
        <v>2870</v>
      </c>
      <c r="Q99" s="130">
        <f>O99+P99</f>
        <v>109477</v>
      </c>
      <c r="R99" s="33">
        <v>43841</v>
      </c>
      <c r="S99" s="34">
        <v>51724</v>
      </c>
      <c r="T99" s="128">
        <f>+R99+S99</f>
        <v>95565</v>
      </c>
      <c r="U99" s="62">
        <v>4029</v>
      </c>
      <c r="V99" s="132">
        <f>+T99+U99</f>
        <v>99594</v>
      </c>
      <c r="W99" s="31">
        <f t="shared" si="74"/>
        <v>-9.0274669565296843</v>
      </c>
    </row>
    <row r="100" spans="1:27" ht="12.75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v>46382</v>
      </c>
      <c r="N100" s="34">
        <v>54409</v>
      </c>
      <c r="O100" s="128">
        <f>+M100+N100</f>
        <v>100791</v>
      </c>
      <c r="P100" s="35">
        <v>2876</v>
      </c>
      <c r="Q100" s="130">
        <f>O100+P100</f>
        <v>103667</v>
      </c>
      <c r="R100" s="33">
        <v>43263</v>
      </c>
      <c r="S100" s="34">
        <v>51656</v>
      </c>
      <c r="T100" s="128">
        <f>+R100+S100</f>
        <v>94919</v>
      </c>
      <c r="U100" s="35">
        <v>4055</v>
      </c>
      <c r="V100" s="132">
        <f>+T100+U100</f>
        <v>98974</v>
      </c>
      <c r="W100" s="31">
        <f>IF(Q100=0,0,((V100/Q100)-1)*100)</f>
        <v>-4.5269950900479472</v>
      </c>
    </row>
    <row r="101" spans="1:27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v>49020</v>
      </c>
      <c r="N101" s="34">
        <v>56724</v>
      </c>
      <c r="O101" s="128">
        <f>+M101+N101</f>
        <v>105744</v>
      </c>
      <c r="P101" s="35">
        <v>2746</v>
      </c>
      <c r="Q101" s="130">
        <f>O101+P101</f>
        <v>108490</v>
      </c>
      <c r="R101" s="33">
        <v>46070</v>
      </c>
      <c r="S101" s="34">
        <v>54932</v>
      </c>
      <c r="T101" s="128">
        <f>+R101+S101</f>
        <v>101002</v>
      </c>
      <c r="U101" s="35">
        <v>4187</v>
      </c>
      <c r="V101" s="132">
        <f>T101+U101</f>
        <v>105189</v>
      </c>
      <c r="W101" s="31">
        <f>IF(Q101=0,0,((V101/Q101)-1)*100)</f>
        <v>-3.0426767444004077</v>
      </c>
    </row>
    <row r="102" spans="1:27" s="6" customFormat="1" ht="12.75" customHeight="1" thickTop="1" thickBot="1">
      <c r="A102" s="10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28</v>
      </c>
      <c r="M102" s="133">
        <f t="shared" ref="M102:V102" si="96">+M99+M100+M101</f>
        <v>144180</v>
      </c>
      <c r="N102" s="134">
        <f t="shared" si="96"/>
        <v>168962</v>
      </c>
      <c r="O102" s="133">
        <f t="shared" si="96"/>
        <v>313142</v>
      </c>
      <c r="P102" s="133">
        <f t="shared" si="96"/>
        <v>8492</v>
      </c>
      <c r="Q102" s="133">
        <f t="shared" si="96"/>
        <v>321634</v>
      </c>
      <c r="R102" s="133">
        <f t="shared" si="96"/>
        <v>133174</v>
      </c>
      <c r="S102" s="134">
        <f t="shared" si="96"/>
        <v>158312</v>
      </c>
      <c r="T102" s="133">
        <f t="shared" si="96"/>
        <v>291486</v>
      </c>
      <c r="U102" s="133">
        <f t="shared" si="96"/>
        <v>12271</v>
      </c>
      <c r="V102" s="133">
        <f t="shared" si="96"/>
        <v>303757</v>
      </c>
      <c r="W102" s="136">
        <f t="shared" ref="W102:W104" si="97">IF(Q102=0,0,((V102/Q102)-1)*100)</f>
        <v>-5.558181038074328</v>
      </c>
      <c r="X102" s="13"/>
      <c r="AA102" s="15"/>
    </row>
    <row r="103" spans="1:27" s="6" customFormat="1" ht="12.75" customHeight="1" thickTop="1" thickBot="1">
      <c r="A103" s="10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98">+M94+M98+M102</f>
        <v>442472</v>
      </c>
      <c r="N103" s="134">
        <f t="shared" si="98"/>
        <v>540081</v>
      </c>
      <c r="O103" s="133">
        <f t="shared" si="98"/>
        <v>982553</v>
      </c>
      <c r="P103" s="133">
        <f t="shared" si="98"/>
        <v>25614</v>
      </c>
      <c r="Q103" s="133">
        <f t="shared" si="98"/>
        <v>1008167</v>
      </c>
      <c r="R103" s="133">
        <f t="shared" si="98"/>
        <v>399256</v>
      </c>
      <c r="S103" s="134">
        <f t="shared" si="98"/>
        <v>476483</v>
      </c>
      <c r="T103" s="133">
        <f t="shared" si="98"/>
        <v>875739</v>
      </c>
      <c r="U103" s="133">
        <f t="shared" si="98"/>
        <v>30150</v>
      </c>
      <c r="V103" s="135">
        <f t="shared" si="98"/>
        <v>905889</v>
      </c>
      <c r="W103" s="136">
        <f>IF(Q103=0,0,((V103/Q103)-1)*100)</f>
        <v>-10.144946224187068</v>
      </c>
      <c r="X103" s="8"/>
      <c r="Y103" s="5"/>
      <c r="Z103" s="5"/>
      <c r="AA103" s="14"/>
    </row>
    <row r="104" spans="1:27" s="6" customFormat="1" ht="12.75" customHeight="1" thickTop="1" thickBot="1">
      <c r="A104" s="10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99">+M98+M94+M102+M90</f>
        <v>589649</v>
      </c>
      <c r="N104" s="134">
        <f t="shared" si="99"/>
        <v>708658</v>
      </c>
      <c r="O104" s="133">
        <f t="shared" si="99"/>
        <v>1298307</v>
      </c>
      <c r="P104" s="133">
        <f t="shared" si="99"/>
        <v>34142</v>
      </c>
      <c r="Q104" s="133">
        <f t="shared" si="99"/>
        <v>1332449</v>
      </c>
      <c r="R104" s="133">
        <f t="shared" si="99"/>
        <v>538887</v>
      </c>
      <c r="S104" s="134">
        <f t="shared" si="99"/>
        <v>644058</v>
      </c>
      <c r="T104" s="133">
        <f t="shared" si="99"/>
        <v>1182945</v>
      </c>
      <c r="U104" s="133">
        <f t="shared" si="99"/>
        <v>38778</v>
      </c>
      <c r="V104" s="133">
        <f t="shared" si="99"/>
        <v>1221723</v>
      </c>
      <c r="W104" s="136">
        <f t="shared" si="97"/>
        <v>-8.3099615820192767</v>
      </c>
      <c r="X104" s="8"/>
      <c r="Y104" s="7"/>
      <c r="Z104" s="7"/>
      <c r="AA104" s="15"/>
    </row>
    <row r="105" spans="1:27" ht="15.75" customHeight="1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</row>
    <row r="106" spans="1:27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7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7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7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7" ht="13.5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7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7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7" ht="12.75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v>1616</v>
      </c>
      <c r="N113" s="34">
        <v>3477</v>
      </c>
      <c r="O113" s="127">
        <f>M113+N113</f>
        <v>5093</v>
      </c>
      <c r="P113" s="35">
        <v>12</v>
      </c>
      <c r="Q113" s="130">
        <f>O113+P113</f>
        <v>5105</v>
      </c>
      <c r="R113" s="33">
        <v>1452</v>
      </c>
      <c r="S113" s="34">
        <v>2950</v>
      </c>
      <c r="T113" s="127">
        <f>R113+S113</f>
        <v>4402</v>
      </c>
      <c r="U113" s="35">
        <v>0</v>
      </c>
      <c r="V113" s="132">
        <f>T113+U113</f>
        <v>4402</v>
      </c>
      <c r="W113" s="31">
        <f t="shared" ref="W113:W125" si="100">IF(Q113=0,0,((V113/Q113)-1)*100)</f>
        <v>-13.770812928501474</v>
      </c>
    </row>
    <row r="114" spans="2:27" ht="12.75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v>1967</v>
      </c>
      <c r="N114" s="34">
        <v>3629</v>
      </c>
      <c r="O114" s="127">
        <f>M114+N114</f>
        <v>5596</v>
      </c>
      <c r="P114" s="35">
        <v>3</v>
      </c>
      <c r="Q114" s="130">
        <f>O114+P114</f>
        <v>5599</v>
      </c>
      <c r="R114" s="33">
        <v>1578</v>
      </c>
      <c r="S114" s="34">
        <v>3000</v>
      </c>
      <c r="T114" s="127">
        <f>R114+S114</f>
        <v>4578</v>
      </c>
      <c r="U114" s="35">
        <v>0</v>
      </c>
      <c r="V114" s="132">
        <f>T114+U114</f>
        <v>4578</v>
      </c>
      <c r="W114" s="31">
        <f t="shared" si="100"/>
        <v>-18.235399178424714</v>
      </c>
      <c r="Y114" s="5"/>
    </row>
    <row r="115" spans="2:27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v>1996</v>
      </c>
      <c r="N115" s="34">
        <v>3940</v>
      </c>
      <c r="O115" s="127">
        <f>M115+N115</f>
        <v>5936</v>
      </c>
      <c r="P115" s="35">
        <v>1</v>
      </c>
      <c r="Q115" s="130">
        <f>O115+P115</f>
        <v>5937</v>
      </c>
      <c r="R115" s="33">
        <v>1680</v>
      </c>
      <c r="S115" s="34">
        <v>2908</v>
      </c>
      <c r="T115" s="127">
        <f>R115+S115</f>
        <v>4588</v>
      </c>
      <c r="U115" s="35">
        <v>0</v>
      </c>
      <c r="V115" s="132">
        <f>T115+U115</f>
        <v>4588</v>
      </c>
      <c r="W115" s="31">
        <f t="shared" si="100"/>
        <v>-22.721913424288363</v>
      </c>
      <c r="Y115" s="5"/>
    </row>
    <row r="116" spans="2:27" ht="14.25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17</v>
      </c>
      <c r="M116" s="133">
        <f>+M113+M114+M115</f>
        <v>5579</v>
      </c>
      <c r="N116" s="134">
        <f>+N113+N114+N115</f>
        <v>11046</v>
      </c>
      <c r="O116" s="133">
        <f>+O113+O114+O115</f>
        <v>16625</v>
      </c>
      <c r="P116" s="133">
        <f>+P113+P114+P115</f>
        <v>16</v>
      </c>
      <c r="Q116" s="133">
        <f t="shared" ref="Q116:V116" si="101">+Q113+Q114+Q115</f>
        <v>16641</v>
      </c>
      <c r="R116" s="133">
        <f t="shared" si="101"/>
        <v>4710</v>
      </c>
      <c r="S116" s="134">
        <f t="shared" si="101"/>
        <v>8858</v>
      </c>
      <c r="T116" s="133">
        <f t="shared" si="101"/>
        <v>13568</v>
      </c>
      <c r="U116" s="133">
        <f t="shared" si="101"/>
        <v>0</v>
      </c>
      <c r="V116" s="135">
        <f t="shared" si="101"/>
        <v>13568</v>
      </c>
      <c r="W116" s="136">
        <f t="shared" si="100"/>
        <v>-18.466438315005107</v>
      </c>
      <c r="Y116" s="5"/>
    </row>
    <row r="117" spans="2:27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v>1871</v>
      </c>
      <c r="N117" s="34">
        <v>3645</v>
      </c>
      <c r="O117" s="127">
        <f>M117+N117</f>
        <v>5516</v>
      </c>
      <c r="P117" s="35">
        <v>0</v>
      </c>
      <c r="Q117" s="130">
        <f>O117+P117</f>
        <v>5516</v>
      </c>
      <c r="R117" s="33">
        <v>1640</v>
      </c>
      <c r="S117" s="34">
        <v>2904</v>
      </c>
      <c r="T117" s="127">
        <f>R117+S117</f>
        <v>4544</v>
      </c>
      <c r="U117" s="35">
        <v>0</v>
      </c>
      <c r="V117" s="132">
        <f>T117+U117</f>
        <v>4544</v>
      </c>
      <c r="W117" s="31">
        <f t="shared" si="100"/>
        <v>-17.621464829586653</v>
      </c>
      <c r="Y117" s="5"/>
      <c r="Z117" s="5"/>
    </row>
    <row r="118" spans="2:27" ht="12.75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v>1763</v>
      </c>
      <c r="N118" s="34">
        <v>3582</v>
      </c>
      <c r="O118" s="127">
        <f>M118+N118</f>
        <v>5345</v>
      </c>
      <c r="P118" s="35">
        <v>0</v>
      </c>
      <c r="Q118" s="130">
        <f>O118+P118</f>
        <v>5345</v>
      </c>
      <c r="R118" s="33">
        <v>1691</v>
      </c>
      <c r="S118" s="34">
        <v>2415</v>
      </c>
      <c r="T118" s="127">
        <f>R118+S118</f>
        <v>4106</v>
      </c>
      <c r="U118" s="35">
        <v>3</v>
      </c>
      <c r="V118" s="132">
        <f>T118+U118</f>
        <v>4109</v>
      </c>
      <c r="W118" s="31">
        <f>IF(Q118=0,0,((V118/Q118)-1)*100)</f>
        <v>-23.124415341440596</v>
      </c>
      <c r="Y118" s="5"/>
      <c r="Z118" s="5"/>
    </row>
    <row r="119" spans="2:27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v>1676</v>
      </c>
      <c r="N119" s="34">
        <v>3393</v>
      </c>
      <c r="O119" s="127">
        <f>M119+N119</f>
        <v>5069</v>
      </c>
      <c r="P119" s="35">
        <v>0</v>
      </c>
      <c r="Q119" s="130">
        <f>O119+P119</f>
        <v>5069</v>
      </c>
      <c r="R119" s="33">
        <v>1549</v>
      </c>
      <c r="S119" s="34">
        <v>2746</v>
      </c>
      <c r="T119" s="127">
        <f>R119+S119</f>
        <v>4295</v>
      </c>
      <c r="U119" s="35">
        <v>2</v>
      </c>
      <c r="V119" s="132">
        <f>T119+U119</f>
        <v>4297</v>
      </c>
      <c r="W119" s="31">
        <f t="shared" si="100"/>
        <v>-15.229828368514497</v>
      </c>
      <c r="Y119" s="5"/>
      <c r="Z119" s="5"/>
    </row>
    <row r="120" spans="2:27" ht="14.25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102">+M117+M118+M119</f>
        <v>5310</v>
      </c>
      <c r="N120" s="134">
        <f t="shared" ref="N120" si="103">+N117+N118+N119</f>
        <v>10620</v>
      </c>
      <c r="O120" s="133">
        <f t="shared" ref="O120" si="104">+O117+O118+O119</f>
        <v>15930</v>
      </c>
      <c r="P120" s="133">
        <f t="shared" ref="P120" si="105">+P117+P118+P119</f>
        <v>0</v>
      </c>
      <c r="Q120" s="133">
        <f t="shared" ref="Q120" si="106">+Q117+Q118+Q119</f>
        <v>15930</v>
      </c>
      <c r="R120" s="133">
        <f t="shared" ref="R120" si="107">+R117+R118+R119</f>
        <v>4880</v>
      </c>
      <c r="S120" s="134">
        <f t="shared" ref="S120" si="108">+S117+S118+S119</f>
        <v>8065</v>
      </c>
      <c r="T120" s="133">
        <f t="shared" ref="T120" si="109">+T117+T118+T119</f>
        <v>12945</v>
      </c>
      <c r="U120" s="133">
        <f t="shared" ref="U120" si="110">+U117+U118+U119</f>
        <v>5</v>
      </c>
      <c r="V120" s="135">
        <f t="shared" ref="V120" si="111">+V117+V118+V119</f>
        <v>12950</v>
      </c>
      <c r="W120" s="136">
        <f>IF(Q120=0,0,((V120/Q120)-1)*100)</f>
        <v>-18.706842435655989</v>
      </c>
      <c r="Y120" s="5"/>
      <c r="Z120" s="5"/>
    </row>
    <row r="121" spans="2:27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v>1288</v>
      </c>
      <c r="N121" s="34">
        <v>2762</v>
      </c>
      <c r="O121" s="127">
        <f>M121+N121</f>
        <v>4050</v>
      </c>
      <c r="P121" s="35">
        <v>0</v>
      </c>
      <c r="Q121" s="130">
        <f>O121+P121</f>
        <v>4050</v>
      </c>
      <c r="R121" s="33">
        <v>1349</v>
      </c>
      <c r="S121" s="34">
        <v>2299</v>
      </c>
      <c r="T121" s="127">
        <f>R121+S121</f>
        <v>3648</v>
      </c>
      <c r="U121" s="35">
        <v>0</v>
      </c>
      <c r="V121" s="132">
        <f>T121+U121</f>
        <v>3648</v>
      </c>
      <c r="W121" s="31">
        <f t="shared" si="100"/>
        <v>-9.9259259259259274</v>
      </c>
      <c r="Y121" s="7"/>
      <c r="Z121" s="7"/>
      <c r="AA121" s="15"/>
    </row>
    <row r="122" spans="2:27" ht="12.75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v>1342</v>
      </c>
      <c r="N122" s="34">
        <v>2962</v>
      </c>
      <c r="O122" s="127">
        <f>+M122+N122</f>
        <v>4304</v>
      </c>
      <c r="P122" s="35">
        <v>0</v>
      </c>
      <c r="Q122" s="130">
        <f>O122+P122</f>
        <v>4304</v>
      </c>
      <c r="R122" s="33">
        <v>1366</v>
      </c>
      <c r="S122" s="34">
        <v>2133</v>
      </c>
      <c r="T122" s="127">
        <f>+R122+S122</f>
        <v>3499</v>
      </c>
      <c r="U122" s="35">
        <v>0</v>
      </c>
      <c r="V122" s="132">
        <f>+T122+U122</f>
        <v>3499</v>
      </c>
      <c r="W122" s="31">
        <f t="shared" si="100"/>
        <v>-18.703531598513013</v>
      </c>
      <c r="Y122" s="7"/>
      <c r="Z122" s="7"/>
      <c r="AA122" s="15"/>
    </row>
    <row r="123" spans="2:27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v>1120</v>
      </c>
      <c r="N123" s="34">
        <v>2821</v>
      </c>
      <c r="O123" s="128">
        <f>+M123+N123</f>
        <v>3941</v>
      </c>
      <c r="P123" s="52">
        <v>1</v>
      </c>
      <c r="Q123" s="130">
        <f>O123+P123</f>
        <v>3942</v>
      </c>
      <c r="R123" s="33">
        <v>1398</v>
      </c>
      <c r="S123" s="34">
        <v>2004</v>
      </c>
      <c r="T123" s="128">
        <f>+R123+S123</f>
        <v>3402</v>
      </c>
      <c r="U123" s="52">
        <v>14</v>
      </c>
      <c r="V123" s="132">
        <f>+T123+U123</f>
        <v>3416</v>
      </c>
      <c r="W123" s="31">
        <f t="shared" si="100"/>
        <v>-13.343480466768142</v>
      </c>
      <c r="Y123" s="7"/>
      <c r="Z123" s="7"/>
      <c r="AA123" s="15"/>
    </row>
    <row r="124" spans="2:27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23</v>
      </c>
      <c r="M124" s="137">
        <f t="shared" ref="M124" si="112">+M121+M122+M123</f>
        <v>3750</v>
      </c>
      <c r="N124" s="137">
        <f t="shared" ref="N124" si="113">+N121+N122+N123</f>
        <v>8545</v>
      </c>
      <c r="O124" s="138">
        <f t="shared" ref="O124" si="114">+O121+O122+O123</f>
        <v>12295</v>
      </c>
      <c r="P124" s="138">
        <f t="shared" ref="P124" si="115">+P121+P122+P123</f>
        <v>1</v>
      </c>
      <c r="Q124" s="138">
        <f t="shared" ref="Q124" si="116">+Q121+Q122+Q123</f>
        <v>12296</v>
      </c>
      <c r="R124" s="137">
        <f t="shared" ref="R124" si="117">+R121+R122+R123</f>
        <v>4113</v>
      </c>
      <c r="S124" s="137">
        <f t="shared" ref="S124" si="118">+S121+S122+S123</f>
        <v>6436</v>
      </c>
      <c r="T124" s="138">
        <f t="shared" ref="T124" si="119">+T121+T122+T123</f>
        <v>10549</v>
      </c>
      <c r="U124" s="138">
        <f t="shared" ref="U124" si="120">+U121+U122+U123</f>
        <v>14</v>
      </c>
      <c r="V124" s="138">
        <f t="shared" ref="V124" si="121">+V121+V122+V123</f>
        <v>10563</v>
      </c>
      <c r="W124" s="139">
        <f t="shared" si="100"/>
        <v>-14.094014313597913</v>
      </c>
      <c r="Y124" s="5"/>
    </row>
    <row r="125" spans="2:27" s="6" customFormat="1" ht="12.75" customHeight="1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25</v>
      </c>
      <c r="M125" s="33">
        <v>1327</v>
      </c>
      <c r="N125" s="34">
        <v>2760</v>
      </c>
      <c r="O125" s="128">
        <f>+M125+N125</f>
        <v>4087</v>
      </c>
      <c r="P125" s="62">
        <v>6</v>
      </c>
      <c r="Q125" s="130">
        <f>O125+P125</f>
        <v>4093</v>
      </c>
      <c r="R125" s="33">
        <v>1316</v>
      </c>
      <c r="S125" s="34">
        <v>2204</v>
      </c>
      <c r="T125" s="128">
        <f>+R125+S125</f>
        <v>3520</v>
      </c>
      <c r="U125" s="62">
        <v>1</v>
      </c>
      <c r="V125" s="132">
        <f>+T125+U125</f>
        <v>3521</v>
      </c>
      <c r="W125" s="31">
        <f t="shared" si="100"/>
        <v>-13.975079403860246</v>
      </c>
      <c r="X125" s="13"/>
      <c r="Y125" s="5"/>
      <c r="AA125" s="15"/>
    </row>
    <row r="126" spans="2:27" s="6" customFormat="1" ht="12.7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v>1240</v>
      </c>
      <c r="N126" s="34">
        <v>2701</v>
      </c>
      <c r="O126" s="128">
        <f>+M126+N126</f>
        <v>3941</v>
      </c>
      <c r="P126" s="35">
        <v>3</v>
      </c>
      <c r="Q126" s="130">
        <f>O126+P126</f>
        <v>3944</v>
      </c>
      <c r="R126" s="33">
        <v>1394</v>
      </c>
      <c r="S126" s="34">
        <v>2150</v>
      </c>
      <c r="T126" s="128">
        <f>+R126+S126</f>
        <v>3544</v>
      </c>
      <c r="U126" s="35">
        <v>14</v>
      </c>
      <c r="V126" s="132">
        <f>+T126+U126</f>
        <v>3558</v>
      </c>
      <c r="W126" s="31">
        <f t="shared" ref="W126:W130" si="122">IF(Q126=0,0,((V126/Q126)-1)*100)</f>
        <v>-9.7870182555780953</v>
      </c>
      <c r="X126" s="13"/>
      <c r="Y126" s="5"/>
      <c r="AA126" s="15"/>
    </row>
    <row r="127" spans="2:27" s="6" customFormat="1" ht="12.7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v>1352</v>
      </c>
      <c r="N127" s="34">
        <v>2748</v>
      </c>
      <c r="O127" s="128">
        <f>+M127+N127</f>
        <v>4100</v>
      </c>
      <c r="P127" s="35">
        <v>0</v>
      </c>
      <c r="Q127" s="130">
        <f>O127+P127</f>
        <v>4100</v>
      </c>
      <c r="R127" s="33">
        <v>1519</v>
      </c>
      <c r="S127" s="34">
        <v>1938</v>
      </c>
      <c r="T127" s="128">
        <f>+R127+S127</f>
        <v>3457</v>
      </c>
      <c r="U127" s="35">
        <v>1</v>
      </c>
      <c r="V127" s="132">
        <f>T127+U127</f>
        <v>3458</v>
      </c>
      <c r="W127" s="31">
        <f t="shared" si="122"/>
        <v>-15.658536585365857</v>
      </c>
      <c r="X127" s="13"/>
      <c r="Y127" s="5"/>
      <c r="AA127" s="15"/>
    </row>
    <row r="128" spans="2:27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28</v>
      </c>
      <c r="M128" s="133">
        <f t="shared" ref="M128:V128" si="123">+M125+M126+M127</f>
        <v>3919</v>
      </c>
      <c r="N128" s="134">
        <f t="shared" si="123"/>
        <v>8209</v>
      </c>
      <c r="O128" s="133">
        <f t="shared" si="123"/>
        <v>12128</v>
      </c>
      <c r="P128" s="133">
        <f t="shared" si="123"/>
        <v>9</v>
      </c>
      <c r="Q128" s="133">
        <f t="shared" si="123"/>
        <v>12137</v>
      </c>
      <c r="R128" s="133">
        <f t="shared" si="123"/>
        <v>4229</v>
      </c>
      <c r="S128" s="134">
        <f t="shared" si="123"/>
        <v>6292</v>
      </c>
      <c r="T128" s="133">
        <f t="shared" si="123"/>
        <v>10521</v>
      </c>
      <c r="U128" s="133">
        <f t="shared" si="123"/>
        <v>16</v>
      </c>
      <c r="V128" s="133">
        <f t="shared" si="123"/>
        <v>10537</v>
      </c>
      <c r="W128" s="136">
        <f t="shared" si="122"/>
        <v>-13.182829364752413</v>
      </c>
    </row>
    <row r="129" spans="2:26" ht="14.25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4">+M120+M124+M128</f>
        <v>12979</v>
      </c>
      <c r="N129" s="134">
        <f t="shared" si="124"/>
        <v>27374</v>
      </c>
      <c r="O129" s="133">
        <f t="shared" si="124"/>
        <v>40353</v>
      </c>
      <c r="P129" s="133">
        <f t="shared" si="124"/>
        <v>10</v>
      </c>
      <c r="Q129" s="133">
        <f t="shared" si="124"/>
        <v>40363</v>
      </c>
      <c r="R129" s="133">
        <f t="shared" si="124"/>
        <v>13222</v>
      </c>
      <c r="S129" s="134">
        <f t="shared" si="124"/>
        <v>20793</v>
      </c>
      <c r="T129" s="133">
        <f t="shared" si="124"/>
        <v>34015</v>
      </c>
      <c r="U129" s="133">
        <f t="shared" si="124"/>
        <v>35</v>
      </c>
      <c r="V129" s="135">
        <f t="shared" si="124"/>
        <v>34050</v>
      </c>
      <c r="W129" s="136">
        <f>IF(Q129=0,0,((V129/Q129)-1)*100)</f>
        <v>-15.640561900750683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25">+M124+M120+M128+M116</f>
        <v>18558</v>
      </c>
      <c r="N130" s="134">
        <f t="shared" si="125"/>
        <v>38420</v>
      </c>
      <c r="O130" s="133">
        <f t="shared" si="125"/>
        <v>56978</v>
      </c>
      <c r="P130" s="133">
        <f t="shared" si="125"/>
        <v>26</v>
      </c>
      <c r="Q130" s="133">
        <f t="shared" si="125"/>
        <v>57004</v>
      </c>
      <c r="R130" s="133">
        <f t="shared" si="125"/>
        <v>17932</v>
      </c>
      <c r="S130" s="134">
        <f t="shared" si="125"/>
        <v>29651</v>
      </c>
      <c r="T130" s="133">
        <f>+T124+T120+T128+T116</f>
        <v>47583</v>
      </c>
      <c r="U130" s="133">
        <f t="shared" si="125"/>
        <v>35</v>
      </c>
      <c r="V130" s="133">
        <f t="shared" si="125"/>
        <v>47618</v>
      </c>
      <c r="W130" s="136">
        <f t="shared" si="122"/>
        <v>-16.465511192197035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48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4.25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14.25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 ht="12.75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N141" si="126">+M87+M113</f>
        <v>48850</v>
      </c>
      <c r="N139" s="34">
        <f t="shared" si="126"/>
        <v>60763</v>
      </c>
      <c r="O139" s="127">
        <f>M139+N139</f>
        <v>109613</v>
      </c>
      <c r="P139" s="35">
        <f>+P87+P113</f>
        <v>2908</v>
      </c>
      <c r="Q139" s="130">
        <f>O139+P139</f>
        <v>112521</v>
      </c>
      <c r="R139" s="33">
        <f t="shared" ref="R139:S141" si="127">+R87+R113</f>
        <v>49492</v>
      </c>
      <c r="S139" s="34">
        <f t="shared" si="127"/>
        <v>58683</v>
      </c>
      <c r="T139" s="127">
        <f>R139+S139</f>
        <v>108175</v>
      </c>
      <c r="U139" s="35">
        <f>+U87+U113</f>
        <v>2641</v>
      </c>
      <c r="V139" s="132">
        <f>T139+U139</f>
        <v>110816</v>
      </c>
      <c r="W139" s="31">
        <f t="shared" ref="W139:W151" si="128">IF(Q139=0,0,((V139/Q139)-1)*100)</f>
        <v>-1.5152727046506831</v>
      </c>
    </row>
    <row r="140" spans="2:26" ht="12.75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si="126"/>
        <v>49232</v>
      </c>
      <c r="N140" s="34">
        <f t="shared" si="126"/>
        <v>55371</v>
      </c>
      <c r="O140" s="127">
        <f>M140+N140</f>
        <v>104603</v>
      </c>
      <c r="P140" s="35">
        <f>+P88+P114</f>
        <v>2809</v>
      </c>
      <c r="Q140" s="130">
        <f>O140+P140</f>
        <v>107412</v>
      </c>
      <c r="R140" s="33">
        <f t="shared" si="127"/>
        <v>47841</v>
      </c>
      <c r="S140" s="34">
        <f t="shared" si="127"/>
        <v>59064</v>
      </c>
      <c r="T140" s="127">
        <f>R140+S140</f>
        <v>106905</v>
      </c>
      <c r="U140" s="35">
        <f>+U88+U114</f>
        <v>2702</v>
      </c>
      <c r="V140" s="132">
        <f>T140+U140</f>
        <v>109607</v>
      </c>
      <c r="W140" s="31">
        <f t="shared" si="128"/>
        <v>2.0435333109894538</v>
      </c>
      <c r="Y140" s="5"/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si="126"/>
        <v>54674</v>
      </c>
      <c r="N141" s="34">
        <f t="shared" si="126"/>
        <v>63489</v>
      </c>
      <c r="O141" s="127">
        <f>M141+N141</f>
        <v>118163</v>
      </c>
      <c r="P141" s="35">
        <f>+P89+P115</f>
        <v>2827</v>
      </c>
      <c r="Q141" s="130">
        <f>O141+P141</f>
        <v>120990</v>
      </c>
      <c r="R141" s="33">
        <f t="shared" si="127"/>
        <v>47008</v>
      </c>
      <c r="S141" s="34">
        <f t="shared" si="127"/>
        <v>58686</v>
      </c>
      <c r="T141" s="127">
        <f>R141+S141</f>
        <v>105694</v>
      </c>
      <c r="U141" s="35">
        <f>+U89+U115</f>
        <v>3285</v>
      </c>
      <c r="V141" s="132">
        <f>T141+U141</f>
        <v>108979</v>
      </c>
      <c r="W141" s="31">
        <f t="shared" si="128"/>
        <v>-9.9272667162575434</v>
      </c>
      <c r="Y141" s="5"/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17</v>
      </c>
      <c r="M142" s="133">
        <f t="shared" ref="M142:V142" si="129">+M139+M140+M141</f>
        <v>152756</v>
      </c>
      <c r="N142" s="134">
        <f t="shared" si="129"/>
        <v>179623</v>
      </c>
      <c r="O142" s="133">
        <f t="shared" si="129"/>
        <v>332379</v>
      </c>
      <c r="P142" s="133">
        <f t="shared" si="129"/>
        <v>8544</v>
      </c>
      <c r="Q142" s="133">
        <f t="shared" si="129"/>
        <v>340923</v>
      </c>
      <c r="R142" s="133">
        <f t="shared" si="129"/>
        <v>144341</v>
      </c>
      <c r="S142" s="134">
        <f t="shared" si="129"/>
        <v>176433</v>
      </c>
      <c r="T142" s="133">
        <f t="shared" si="129"/>
        <v>320774</v>
      </c>
      <c r="U142" s="133">
        <f t="shared" si="129"/>
        <v>8628</v>
      </c>
      <c r="V142" s="135">
        <f t="shared" si="129"/>
        <v>329402</v>
      </c>
      <c r="W142" s="136">
        <f t="shared" si="128"/>
        <v>-3.3793554556307392</v>
      </c>
      <c r="Y142" s="5"/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N145" si="130">+M91+M117</f>
        <v>48224</v>
      </c>
      <c r="N143" s="34">
        <f t="shared" si="130"/>
        <v>62186</v>
      </c>
      <c r="O143" s="127">
        <f>M143+N143</f>
        <v>110410</v>
      </c>
      <c r="P143" s="35">
        <f>+P91+P117</f>
        <v>2476</v>
      </c>
      <c r="Q143" s="130">
        <f>O143+P143</f>
        <v>112886</v>
      </c>
      <c r="R143" s="33">
        <f t="shared" ref="R143:S145" si="131">+R91+R117</f>
        <v>44588</v>
      </c>
      <c r="S143" s="34">
        <f t="shared" si="131"/>
        <v>52985</v>
      </c>
      <c r="T143" s="127">
        <f>R143+S143</f>
        <v>97573</v>
      </c>
      <c r="U143" s="35">
        <f>+U91+U117</f>
        <v>2933</v>
      </c>
      <c r="V143" s="132">
        <f>T143+U143</f>
        <v>100506</v>
      </c>
      <c r="W143" s="31">
        <f t="shared" si="128"/>
        <v>-10.966816079939058</v>
      </c>
      <c r="Y143" s="5"/>
      <c r="Z143" s="5"/>
    </row>
    <row r="144" spans="2:26" ht="12.75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si="130"/>
        <v>51654</v>
      </c>
      <c r="N144" s="34">
        <f t="shared" si="130"/>
        <v>63264</v>
      </c>
      <c r="O144" s="127">
        <f>M144+N144</f>
        <v>114918</v>
      </c>
      <c r="P144" s="35">
        <f>+P92+P118</f>
        <v>3001</v>
      </c>
      <c r="Q144" s="130">
        <f>O144+P144</f>
        <v>117919</v>
      </c>
      <c r="R144" s="33">
        <f t="shared" si="131"/>
        <v>42040</v>
      </c>
      <c r="S144" s="34">
        <f t="shared" si="131"/>
        <v>52165</v>
      </c>
      <c r="T144" s="127">
        <f>R144+S144</f>
        <v>94205</v>
      </c>
      <c r="U144" s="35">
        <f>+U92+U118</f>
        <v>2327</v>
      </c>
      <c r="V144" s="132">
        <f>T144+U144</f>
        <v>96532</v>
      </c>
      <c r="W144" s="31">
        <f t="shared" si="128"/>
        <v>-18.137026263791245</v>
      </c>
      <c r="Y144" s="5"/>
      <c r="Z144" s="5"/>
    </row>
    <row r="145" spans="2:27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si="130"/>
        <v>56803</v>
      </c>
      <c r="N145" s="34">
        <f t="shared" si="130"/>
        <v>70888</v>
      </c>
      <c r="O145" s="127">
        <f>M145+N145</f>
        <v>127691</v>
      </c>
      <c r="P145" s="35">
        <f>+P93+P119</f>
        <v>3050</v>
      </c>
      <c r="Q145" s="130">
        <f>O145+P145</f>
        <v>130741</v>
      </c>
      <c r="R145" s="33">
        <f t="shared" si="131"/>
        <v>52594</v>
      </c>
      <c r="S145" s="34">
        <f t="shared" si="131"/>
        <v>62107</v>
      </c>
      <c r="T145" s="127">
        <f>R145+S145</f>
        <v>114701</v>
      </c>
      <c r="U145" s="35">
        <f>+U93+U119</f>
        <v>3367</v>
      </c>
      <c r="V145" s="132">
        <f>T145+U145</f>
        <v>118068</v>
      </c>
      <c r="W145" s="31">
        <f t="shared" si="128"/>
        <v>-9.6932102400930091</v>
      </c>
      <c r="Y145" s="7"/>
      <c r="Z145" s="7"/>
      <c r="AA145" s="15"/>
    </row>
    <row r="146" spans="2:27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32">+M143+M144+M145</f>
        <v>156681</v>
      </c>
      <c r="N146" s="134">
        <f t="shared" ref="N146" si="133">+N143+N144+N145</f>
        <v>196338</v>
      </c>
      <c r="O146" s="133">
        <f t="shared" ref="O146" si="134">+O143+O144+O145</f>
        <v>353019</v>
      </c>
      <c r="P146" s="133">
        <f t="shared" ref="P146" si="135">+P143+P144+P145</f>
        <v>8527</v>
      </c>
      <c r="Q146" s="133">
        <f t="shared" ref="Q146" si="136">+Q143+Q144+Q145</f>
        <v>361546</v>
      </c>
      <c r="R146" s="133">
        <f t="shared" ref="R146" si="137">+R143+R144+R145</f>
        <v>139222</v>
      </c>
      <c r="S146" s="134">
        <f t="shared" ref="S146" si="138">+S143+S144+S145</f>
        <v>167257</v>
      </c>
      <c r="T146" s="133">
        <f t="shared" ref="T146" si="139">+T143+T144+T145</f>
        <v>306479</v>
      </c>
      <c r="U146" s="133">
        <f t="shared" ref="U146" si="140">+U143+U144+U145</f>
        <v>8627</v>
      </c>
      <c r="V146" s="135">
        <f t="shared" ref="V146" si="141">+V143+V144+V145</f>
        <v>315106</v>
      </c>
      <c r="W146" s="136">
        <f>IF(Q146=0,0,((V146/Q146)-1)*100)</f>
        <v>-12.844838554430138</v>
      </c>
      <c r="Y146" s="5"/>
      <c r="Z146" s="5"/>
    </row>
    <row r="147" spans="2:27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 t="shared" ref="M147:N149" si="142">+M95+M121</f>
        <v>50868</v>
      </c>
      <c r="N147" s="34">
        <f t="shared" si="142"/>
        <v>63129</v>
      </c>
      <c r="O147" s="127">
        <f>M147+N147</f>
        <v>113997</v>
      </c>
      <c r="P147" s="35">
        <f>+P95+P121</f>
        <v>2861</v>
      </c>
      <c r="Q147" s="130">
        <f>O147+P147</f>
        <v>116858</v>
      </c>
      <c r="R147" s="33">
        <f t="shared" ref="R147:S149" si="143">+R95+R121</f>
        <v>45431</v>
      </c>
      <c r="S147" s="34">
        <f t="shared" si="143"/>
        <v>53174</v>
      </c>
      <c r="T147" s="127">
        <f>R147+S147</f>
        <v>98605</v>
      </c>
      <c r="U147" s="35">
        <f>+U95+U121</f>
        <v>3048</v>
      </c>
      <c r="V147" s="132">
        <f>T147+U147</f>
        <v>101653</v>
      </c>
      <c r="W147" s="31">
        <f t="shared" si="128"/>
        <v>-13.01151825292235</v>
      </c>
      <c r="Y147" s="7"/>
      <c r="Z147" s="7"/>
      <c r="AA147" s="15"/>
    </row>
    <row r="148" spans="2:27" ht="12.75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 t="shared" si="142"/>
        <v>50815</v>
      </c>
      <c r="N148" s="34">
        <f t="shared" si="142"/>
        <v>67399</v>
      </c>
      <c r="O148" s="127">
        <f>M148+N148</f>
        <v>118214</v>
      </c>
      <c r="P148" s="35">
        <f>+P96+P122</f>
        <v>2721</v>
      </c>
      <c r="Q148" s="130">
        <f>O148+P148</f>
        <v>120935</v>
      </c>
      <c r="R148" s="33">
        <f t="shared" si="143"/>
        <v>44879</v>
      </c>
      <c r="S148" s="34">
        <f t="shared" si="143"/>
        <v>56950</v>
      </c>
      <c r="T148" s="127">
        <f>R148+S148</f>
        <v>101829</v>
      </c>
      <c r="U148" s="35">
        <f>+U96+U122</f>
        <v>2874</v>
      </c>
      <c r="V148" s="132">
        <f>T148+U148</f>
        <v>104703</v>
      </c>
      <c r="W148" s="31">
        <f t="shared" si="128"/>
        <v>-13.42208624467689</v>
      </c>
      <c r="Y148" s="7"/>
      <c r="Z148" s="7"/>
      <c r="AA148" s="15"/>
    </row>
    <row r="149" spans="2:27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 t="shared" si="142"/>
        <v>48988</v>
      </c>
      <c r="N149" s="34">
        <f t="shared" si="142"/>
        <v>63418</v>
      </c>
      <c r="O149" s="128">
        <f>M149+N149</f>
        <v>112406</v>
      </c>
      <c r="P149" s="52">
        <f>+P97+P123</f>
        <v>3014</v>
      </c>
      <c r="Q149" s="130">
        <f>O149+P149</f>
        <v>115420</v>
      </c>
      <c r="R149" s="33">
        <f t="shared" si="143"/>
        <v>45543</v>
      </c>
      <c r="S149" s="34">
        <f t="shared" si="143"/>
        <v>55291</v>
      </c>
      <c r="T149" s="128">
        <f>R149+S149</f>
        <v>100834</v>
      </c>
      <c r="U149" s="52">
        <f>+U97+U123</f>
        <v>3349</v>
      </c>
      <c r="V149" s="132">
        <f>T149+U149</f>
        <v>104183</v>
      </c>
      <c r="W149" s="31">
        <f t="shared" si="128"/>
        <v>-9.7357477040374345</v>
      </c>
      <c r="Y149" s="7"/>
      <c r="Z149" s="7"/>
      <c r="AA149" s="15"/>
    </row>
    <row r="150" spans="2:27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23</v>
      </c>
      <c r="M150" s="137">
        <f t="shared" ref="M150" si="144">+M147+M148+M149</f>
        <v>150671</v>
      </c>
      <c r="N150" s="137">
        <f t="shared" ref="N150" si="145">+N147+N148+N149</f>
        <v>193946</v>
      </c>
      <c r="O150" s="138">
        <f t="shared" ref="O150" si="146">+O147+O148+O149</f>
        <v>344617</v>
      </c>
      <c r="P150" s="138">
        <f t="shared" ref="P150" si="147">+P147+P148+P149</f>
        <v>8596</v>
      </c>
      <c r="Q150" s="138">
        <f t="shared" ref="Q150" si="148">+Q147+Q148+Q149</f>
        <v>353213</v>
      </c>
      <c r="R150" s="137">
        <f t="shared" ref="R150" si="149">+R147+R148+R149</f>
        <v>135853</v>
      </c>
      <c r="S150" s="137">
        <f t="shared" ref="S150" si="150">+S147+S148+S149</f>
        <v>165415</v>
      </c>
      <c r="T150" s="138">
        <f t="shared" ref="T150" si="151">+T147+T148+T149</f>
        <v>301268</v>
      </c>
      <c r="U150" s="138">
        <f t="shared" ref="U150" si="152">+U147+U148+U149</f>
        <v>9271</v>
      </c>
      <c r="V150" s="138">
        <f t="shared" ref="V150" si="153">+V147+V148+V149</f>
        <v>310539</v>
      </c>
      <c r="W150" s="139">
        <f t="shared" si="128"/>
        <v>-12.081661773490781</v>
      </c>
      <c r="Y150" s="7"/>
      <c r="Z150" s="7"/>
      <c r="AA150" s="15"/>
    </row>
    <row r="151" spans="2:27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25</v>
      </c>
      <c r="M151" s="33">
        <f t="shared" ref="M151:N153" si="154">+M99+M125</f>
        <v>50105</v>
      </c>
      <c r="N151" s="34">
        <f t="shared" si="154"/>
        <v>60589</v>
      </c>
      <c r="O151" s="128">
        <f>M151+N151</f>
        <v>110694</v>
      </c>
      <c r="P151" s="62">
        <f>+P99+P125</f>
        <v>2876</v>
      </c>
      <c r="Q151" s="130">
        <f>O151+P151</f>
        <v>113570</v>
      </c>
      <c r="R151" s="33">
        <f t="shared" ref="R151:S153" si="155">+R99+R125</f>
        <v>45157</v>
      </c>
      <c r="S151" s="34">
        <f t="shared" si="155"/>
        <v>53928</v>
      </c>
      <c r="T151" s="128">
        <f>R151+S151</f>
        <v>99085</v>
      </c>
      <c r="U151" s="62">
        <f>+U99+U125</f>
        <v>4030</v>
      </c>
      <c r="V151" s="132">
        <f>T151+U151</f>
        <v>103115</v>
      </c>
      <c r="W151" s="31">
        <f t="shared" si="128"/>
        <v>-9.2057761732851962</v>
      </c>
      <c r="Y151" s="5"/>
    </row>
    <row r="152" spans="2:27" ht="12.75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si="154"/>
        <v>47622</v>
      </c>
      <c r="N152" s="34">
        <f t="shared" si="154"/>
        <v>57110</v>
      </c>
      <c r="O152" s="128">
        <f>+O100+O126</f>
        <v>104732</v>
      </c>
      <c r="P152" s="35">
        <f>+P100+P126</f>
        <v>2879</v>
      </c>
      <c r="Q152" s="130">
        <f>+Q100+Q126</f>
        <v>107611</v>
      </c>
      <c r="R152" s="33">
        <f t="shared" si="155"/>
        <v>44657</v>
      </c>
      <c r="S152" s="34">
        <f t="shared" si="155"/>
        <v>53806</v>
      </c>
      <c r="T152" s="128">
        <f>+T100+T126</f>
        <v>98463</v>
      </c>
      <c r="U152" s="35">
        <f>+U100+U126</f>
        <v>4069</v>
      </c>
      <c r="V152" s="132">
        <f>+V100+V126</f>
        <v>102532</v>
      </c>
      <c r="W152" s="31">
        <f>IF(Q152=0,0,((V152/Q152)-1)*100)</f>
        <v>-4.7197777178912936</v>
      </c>
    </row>
    <row r="153" spans="2:27" s="6" customFormat="1" ht="12.7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si="154"/>
        <v>50372</v>
      </c>
      <c r="N153" s="34">
        <f t="shared" si="154"/>
        <v>59472</v>
      </c>
      <c r="O153" s="128">
        <f>M153+N153</f>
        <v>109844</v>
      </c>
      <c r="P153" s="35">
        <f>+P101+P127</f>
        <v>2746</v>
      </c>
      <c r="Q153" s="130">
        <f>O153+P153</f>
        <v>112590</v>
      </c>
      <c r="R153" s="33">
        <f t="shared" si="155"/>
        <v>47589</v>
      </c>
      <c r="S153" s="34">
        <f t="shared" si="155"/>
        <v>56870</v>
      </c>
      <c r="T153" s="128">
        <f>R153+S153</f>
        <v>104459</v>
      </c>
      <c r="U153" s="35">
        <f>+U101+U127</f>
        <v>4188</v>
      </c>
      <c r="V153" s="132">
        <f>T153+U153</f>
        <v>108647</v>
      </c>
      <c r="W153" s="31">
        <f>IF(Q153=0,0,((V153/Q153)-1)*100)</f>
        <v>-3.5020872191136032</v>
      </c>
      <c r="X153" s="13"/>
      <c r="Y153" s="5"/>
      <c r="AA153" s="15"/>
    </row>
    <row r="154" spans="2:27" s="6" customFormat="1" ht="12.75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28</v>
      </c>
      <c r="M154" s="133">
        <f t="shared" ref="M154:V154" si="156">+M151+M152+M153</f>
        <v>148099</v>
      </c>
      <c r="N154" s="134">
        <f t="shared" si="156"/>
        <v>177171</v>
      </c>
      <c r="O154" s="133">
        <f t="shared" si="156"/>
        <v>325270</v>
      </c>
      <c r="P154" s="133">
        <f t="shared" si="156"/>
        <v>8501</v>
      </c>
      <c r="Q154" s="133">
        <f t="shared" si="156"/>
        <v>333771</v>
      </c>
      <c r="R154" s="133">
        <f t="shared" si="156"/>
        <v>137403</v>
      </c>
      <c r="S154" s="134">
        <f t="shared" si="156"/>
        <v>164604</v>
      </c>
      <c r="T154" s="133">
        <f t="shared" si="156"/>
        <v>302007</v>
      </c>
      <c r="U154" s="133">
        <f t="shared" si="156"/>
        <v>12287</v>
      </c>
      <c r="V154" s="133">
        <f t="shared" si="156"/>
        <v>314294</v>
      </c>
      <c r="W154" s="136">
        <f>IF(Q154=0,0,((V154/Q154)-1)*100)</f>
        <v>-5.8354380698143355</v>
      </c>
      <c r="X154" s="13"/>
      <c r="AA154" s="15"/>
    </row>
    <row r="155" spans="2:27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57">+M146+M150+M154</f>
        <v>455451</v>
      </c>
      <c r="N155" s="134">
        <f t="shared" si="157"/>
        <v>567455</v>
      </c>
      <c r="O155" s="133">
        <f t="shared" si="157"/>
        <v>1022906</v>
      </c>
      <c r="P155" s="133">
        <f t="shared" si="157"/>
        <v>25624</v>
      </c>
      <c r="Q155" s="133">
        <f t="shared" si="157"/>
        <v>1048530</v>
      </c>
      <c r="R155" s="133">
        <f t="shared" si="157"/>
        <v>412478</v>
      </c>
      <c r="S155" s="134">
        <f t="shared" si="157"/>
        <v>497276</v>
      </c>
      <c r="T155" s="133">
        <f t="shared" si="157"/>
        <v>909754</v>
      </c>
      <c r="U155" s="133">
        <f t="shared" si="157"/>
        <v>30185</v>
      </c>
      <c r="V155" s="135">
        <f t="shared" si="157"/>
        <v>939939</v>
      </c>
      <c r="W155" s="136">
        <f>IF(Q155=0,0,((V155/Q155)-1)*100)</f>
        <v>-10.356499098738237</v>
      </c>
      <c r="Y155" s="5"/>
      <c r="Z155" s="5"/>
    </row>
    <row r="156" spans="2:27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58">+M150+M146+M154+M142</f>
        <v>608207</v>
      </c>
      <c r="N156" s="134">
        <f t="shared" si="158"/>
        <v>747078</v>
      </c>
      <c r="O156" s="133">
        <f t="shared" si="158"/>
        <v>1355285</v>
      </c>
      <c r="P156" s="133">
        <f t="shared" si="158"/>
        <v>34168</v>
      </c>
      <c r="Q156" s="133">
        <f t="shared" si="158"/>
        <v>1389453</v>
      </c>
      <c r="R156" s="133">
        <f t="shared" si="158"/>
        <v>556819</v>
      </c>
      <c r="S156" s="134">
        <f t="shared" si="158"/>
        <v>673709</v>
      </c>
      <c r="T156" s="133">
        <f t="shared" si="158"/>
        <v>1230528</v>
      </c>
      <c r="U156" s="133">
        <f t="shared" si="158"/>
        <v>38813</v>
      </c>
      <c r="V156" s="133">
        <f t="shared" si="158"/>
        <v>1269341</v>
      </c>
      <c r="W156" s="136">
        <f t="shared" ref="W156" si="159">IF(Q156=0,0,((V156/Q156)-1)*100)</f>
        <v>-8.644552928382609</v>
      </c>
    </row>
    <row r="157" spans="2:27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7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7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7" ht="14.25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3.7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 ht="12.75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v>34</v>
      </c>
      <c r="N165" s="34">
        <v>112</v>
      </c>
      <c r="O165" s="144">
        <f>M165+N165</f>
        <v>146</v>
      </c>
      <c r="P165" s="35">
        <v>1</v>
      </c>
      <c r="Q165" s="150">
        <f>O165+P165</f>
        <v>147</v>
      </c>
      <c r="R165" s="33">
        <v>29</v>
      </c>
      <c r="S165" s="34">
        <v>84</v>
      </c>
      <c r="T165" s="144">
        <f>R165+S165</f>
        <v>113</v>
      </c>
      <c r="U165" s="35">
        <v>0</v>
      </c>
      <c r="V165" s="154">
        <f>T165+U165</f>
        <v>113</v>
      </c>
      <c r="W165" s="31">
        <f t="shared" ref="W165:W177" si="160">IF(Q165=0,0,((V165/Q165)-1)*100)</f>
        <v>-23.129251700680275</v>
      </c>
    </row>
    <row r="166" spans="2:23" ht="12.75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v>32</v>
      </c>
      <c r="N166" s="34">
        <v>97</v>
      </c>
      <c r="O166" s="144">
        <f>M166+N166</f>
        <v>129</v>
      </c>
      <c r="P166" s="35">
        <v>1</v>
      </c>
      <c r="Q166" s="150">
        <f>O166+P166</f>
        <v>130</v>
      </c>
      <c r="R166" s="33">
        <v>30</v>
      </c>
      <c r="S166" s="34">
        <v>87</v>
      </c>
      <c r="T166" s="144">
        <f>R166+S166</f>
        <v>117</v>
      </c>
      <c r="U166" s="35">
        <v>0</v>
      </c>
      <c r="V166" s="154">
        <f>T166+U166</f>
        <v>117</v>
      </c>
      <c r="W166" s="31">
        <f t="shared" si="160"/>
        <v>-9.9999999999999982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v>42</v>
      </c>
      <c r="N167" s="34">
        <v>122</v>
      </c>
      <c r="O167" s="144">
        <f>M167+N167</f>
        <v>164</v>
      </c>
      <c r="P167" s="35">
        <v>1</v>
      </c>
      <c r="Q167" s="150">
        <f>O167+P167</f>
        <v>165</v>
      </c>
      <c r="R167" s="33">
        <v>27</v>
      </c>
      <c r="S167" s="34">
        <v>107</v>
      </c>
      <c r="T167" s="144">
        <f>R167+S167</f>
        <v>134</v>
      </c>
      <c r="U167" s="35">
        <v>1</v>
      </c>
      <c r="V167" s="154">
        <f>T167+U167</f>
        <v>135</v>
      </c>
      <c r="W167" s="31">
        <f t="shared" si="160"/>
        <v>-18.181818181818176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17</v>
      </c>
      <c r="M168" s="156">
        <f>+M165+M166+M167</f>
        <v>108</v>
      </c>
      <c r="N168" s="157">
        <f>+N165+N166+N167</f>
        <v>331</v>
      </c>
      <c r="O168" s="156">
        <f>+O165+O166+O167</f>
        <v>439</v>
      </c>
      <c r="P168" s="156">
        <f>+P165+P166+P167</f>
        <v>3</v>
      </c>
      <c r="Q168" s="156">
        <f t="shared" ref="Q168:V168" si="161">+Q165+Q166+Q167</f>
        <v>442</v>
      </c>
      <c r="R168" s="156">
        <f t="shared" si="161"/>
        <v>86</v>
      </c>
      <c r="S168" s="157">
        <f t="shared" si="161"/>
        <v>278</v>
      </c>
      <c r="T168" s="156">
        <f t="shared" si="161"/>
        <v>364</v>
      </c>
      <c r="U168" s="156">
        <f t="shared" si="161"/>
        <v>1</v>
      </c>
      <c r="V168" s="158">
        <f t="shared" si="161"/>
        <v>365</v>
      </c>
      <c r="W168" s="159">
        <f t="shared" si="160"/>
        <v>-17.420814479638015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v>35</v>
      </c>
      <c r="N169" s="92">
        <v>109</v>
      </c>
      <c r="O169" s="145">
        <f>M169+N169</f>
        <v>144</v>
      </c>
      <c r="P169" s="35">
        <v>1</v>
      </c>
      <c r="Q169" s="151">
        <f>O169+P169</f>
        <v>145</v>
      </c>
      <c r="R169" s="91">
        <v>23</v>
      </c>
      <c r="S169" s="92">
        <v>104</v>
      </c>
      <c r="T169" s="145">
        <f>R169+S169</f>
        <v>127</v>
      </c>
      <c r="U169" s="35">
        <v>0</v>
      </c>
      <c r="V169" s="154">
        <f>T169+U169</f>
        <v>127</v>
      </c>
      <c r="W169" s="31">
        <f t="shared" si="160"/>
        <v>-12.413793103448278</v>
      </c>
    </row>
    <row r="170" spans="2:23" ht="12.75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v>36</v>
      </c>
      <c r="N170" s="34">
        <v>112</v>
      </c>
      <c r="O170" s="144">
        <f>M170+N170</f>
        <v>148</v>
      </c>
      <c r="P170" s="35">
        <v>0</v>
      </c>
      <c r="Q170" s="150">
        <f>O170+P170</f>
        <v>148</v>
      </c>
      <c r="R170" s="33">
        <v>24</v>
      </c>
      <c r="S170" s="34">
        <v>87</v>
      </c>
      <c r="T170" s="144">
        <f>R170+S170</f>
        <v>111</v>
      </c>
      <c r="U170" s="35">
        <v>0</v>
      </c>
      <c r="V170" s="154">
        <f>T170+U170</f>
        <v>111</v>
      </c>
      <c r="W170" s="31">
        <f t="shared" si="160"/>
        <v>-25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v>42</v>
      </c>
      <c r="N171" s="34">
        <v>127</v>
      </c>
      <c r="O171" s="144">
        <f>M171+N171</f>
        <v>169</v>
      </c>
      <c r="P171" s="35">
        <v>0</v>
      </c>
      <c r="Q171" s="150">
        <f>O171+P171</f>
        <v>169</v>
      </c>
      <c r="R171" s="33">
        <v>23</v>
      </c>
      <c r="S171" s="34">
        <v>107</v>
      </c>
      <c r="T171" s="144">
        <f>R171+S171</f>
        <v>130</v>
      </c>
      <c r="U171" s="35">
        <v>1</v>
      </c>
      <c r="V171" s="154">
        <f>T171+U171</f>
        <v>131</v>
      </c>
      <c r="W171" s="31">
        <f t="shared" si="160"/>
        <v>-22.485207100591719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62">+M169+M170+M171</f>
        <v>113</v>
      </c>
      <c r="N172" s="157">
        <f t="shared" si="162"/>
        <v>348</v>
      </c>
      <c r="O172" s="156">
        <f t="shared" si="162"/>
        <v>461</v>
      </c>
      <c r="P172" s="156">
        <f t="shared" si="162"/>
        <v>1</v>
      </c>
      <c r="Q172" s="156">
        <f t="shared" si="162"/>
        <v>462</v>
      </c>
      <c r="R172" s="156">
        <f t="shared" si="162"/>
        <v>70</v>
      </c>
      <c r="S172" s="157">
        <f t="shared" si="162"/>
        <v>298</v>
      </c>
      <c r="T172" s="156">
        <f t="shared" si="162"/>
        <v>368</v>
      </c>
      <c r="U172" s="156">
        <f t="shared" si="162"/>
        <v>1</v>
      </c>
      <c r="V172" s="158">
        <f t="shared" si="162"/>
        <v>369</v>
      </c>
      <c r="W172" s="159">
        <f>IF(Q172=0,0,((V172/Q172)-1)*100)</f>
        <v>-20.129870129870131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v>36</v>
      </c>
      <c r="N173" s="34">
        <v>107</v>
      </c>
      <c r="O173" s="144">
        <f>M173+N173</f>
        <v>143</v>
      </c>
      <c r="P173" s="35">
        <v>0</v>
      </c>
      <c r="Q173" s="150">
        <f>O173+P173</f>
        <v>143</v>
      </c>
      <c r="R173" s="33">
        <v>31</v>
      </c>
      <c r="S173" s="34">
        <v>83</v>
      </c>
      <c r="T173" s="144">
        <f>R173+S173</f>
        <v>114</v>
      </c>
      <c r="U173" s="35">
        <v>1</v>
      </c>
      <c r="V173" s="154">
        <f>T173+U173</f>
        <v>115</v>
      </c>
      <c r="W173" s="31">
        <f t="shared" si="160"/>
        <v>-19.580419580419584</v>
      </c>
    </row>
    <row r="174" spans="2:23" ht="12.75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v>34</v>
      </c>
      <c r="N174" s="34">
        <v>136</v>
      </c>
      <c r="O174" s="144">
        <f>+M174+N174</f>
        <v>170</v>
      </c>
      <c r="P174" s="35">
        <v>1</v>
      </c>
      <c r="Q174" s="150">
        <f>O174+P174</f>
        <v>171</v>
      </c>
      <c r="R174" s="33">
        <v>56</v>
      </c>
      <c r="S174" s="34">
        <v>91</v>
      </c>
      <c r="T174" s="144">
        <f>+R174+S174</f>
        <v>147</v>
      </c>
      <c r="U174" s="35">
        <v>1</v>
      </c>
      <c r="V174" s="154">
        <f>+T174+U174</f>
        <v>148</v>
      </c>
      <c r="W174" s="31">
        <f t="shared" si="160"/>
        <v>-13.450292397660824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v>36</v>
      </c>
      <c r="N175" s="34">
        <v>109</v>
      </c>
      <c r="O175" s="146">
        <f>+M175+N175</f>
        <v>145</v>
      </c>
      <c r="P175" s="52">
        <v>1</v>
      </c>
      <c r="Q175" s="150">
        <f>O175+P175</f>
        <v>146</v>
      </c>
      <c r="R175" s="33">
        <v>19</v>
      </c>
      <c r="S175" s="34">
        <v>85</v>
      </c>
      <c r="T175" s="146">
        <f>+R175+S175</f>
        <v>104</v>
      </c>
      <c r="U175" s="52">
        <v>1</v>
      </c>
      <c r="V175" s="154">
        <f>+T175+U175</f>
        <v>105</v>
      </c>
      <c r="W175" s="31">
        <f t="shared" si="160"/>
        <v>-28.082191780821919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23</v>
      </c>
      <c r="M176" s="160">
        <f t="shared" ref="M176" si="163">+M173+M174+M175</f>
        <v>106</v>
      </c>
      <c r="N176" s="160">
        <f t="shared" ref="N176" si="164">+N173+N174+N175</f>
        <v>352</v>
      </c>
      <c r="O176" s="161">
        <f t="shared" ref="O176" si="165">+O173+O174+O175</f>
        <v>458</v>
      </c>
      <c r="P176" s="162">
        <f t="shared" ref="P176" si="166">+P173+P174+P175</f>
        <v>2</v>
      </c>
      <c r="Q176" s="163">
        <f t="shared" ref="Q176" si="167">+Q173+Q174+Q175</f>
        <v>460</v>
      </c>
      <c r="R176" s="160">
        <f t="shared" ref="R176" si="168">+R173+R174+R175</f>
        <v>106</v>
      </c>
      <c r="S176" s="160">
        <f t="shared" ref="S176" si="169">+S173+S174+S175</f>
        <v>259</v>
      </c>
      <c r="T176" s="164">
        <f t="shared" ref="T176" si="170">+T173+T174+T175</f>
        <v>365</v>
      </c>
      <c r="U176" s="164">
        <f t="shared" ref="U176" si="171">+U173+U174+U175</f>
        <v>3</v>
      </c>
      <c r="V176" s="164">
        <f t="shared" ref="V176" si="172">+V173+V174+V175</f>
        <v>368</v>
      </c>
      <c r="W176" s="165">
        <f t="shared" si="160"/>
        <v>-19.999999999999996</v>
      </c>
    </row>
    <row r="177" spans="2:27" s="6" customFormat="1" ht="12.75" customHeight="1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v>36</v>
      </c>
      <c r="N177" s="79">
        <v>97</v>
      </c>
      <c r="O177" s="147">
        <f>+M177+N177</f>
        <v>133</v>
      </c>
      <c r="P177" s="80">
        <v>21</v>
      </c>
      <c r="Q177" s="152">
        <f>O177+P177</f>
        <v>154</v>
      </c>
      <c r="R177" s="78">
        <v>18</v>
      </c>
      <c r="S177" s="79">
        <v>72</v>
      </c>
      <c r="T177" s="147">
        <f>+R177+S177</f>
        <v>90</v>
      </c>
      <c r="U177" s="80">
        <v>1</v>
      </c>
      <c r="V177" s="155">
        <f>+T177+U177</f>
        <v>91</v>
      </c>
      <c r="W177" s="81">
        <f t="shared" si="160"/>
        <v>-40.909090909090907</v>
      </c>
      <c r="X177" s="13"/>
      <c r="AA177" s="15"/>
    </row>
    <row r="178" spans="2:27" s="6" customFormat="1" ht="12.7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v>31</v>
      </c>
      <c r="N178" s="79">
        <v>99</v>
      </c>
      <c r="O178" s="147">
        <f>+M178+N178</f>
        <v>130</v>
      </c>
      <c r="P178" s="84">
        <v>0</v>
      </c>
      <c r="Q178" s="152">
        <f>O178+P178</f>
        <v>130</v>
      </c>
      <c r="R178" s="78">
        <v>23</v>
      </c>
      <c r="S178" s="79">
        <v>72</v>
      </c>
      <c r="T178" s="147">
        <f>+R178+S178</f>
        <v>95</v>
      </c>
      <c r="U178" s="84">
        <v>1</v>
      </c>
      <c r="V178" s="147">
        <f>+T178+U178</f>
        <v>96</v>
      </c>
      <c r="W178" s="81">
        <f t="shared" ref="W178:W182" si="173">IF(Q178=0,0,((V178/Q178)-1)*100)</f>
        <v>-26.15384615384615</v>
      </c>
      <c r="X178" s="13"/>
      <c r="AA178" s="15"/>
    </row>
    <row r="179" spans="2:27" s="6" customFormat="1" ht="12.7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v>39</v>
      </c>
      <c r="N179" s="79">
        <v>103</v>
      </c>
      <c r="O179" s="148">
        <f>+M179+N179</f>
        <v>142</v>
      </c>
      <c r="P179" s="90">
        <v>0</v>
      </c>
      <c r="Q179" s="152">
        <f>O179+P179</f>
        <v>142</v>
      </c>
      <c r="R179" s="78">
        <v>20</v>
      </c>
      <c r="S179" s="79">
        <v>65</v>
      </c>
      <c r="T179" s="147">
        <f>+R179+S179</f>
        <v>85</v>
      </c>
      <c r="U179" s="90">
        <v>1</v>
      </c>
      <c r="V179" s="155">
        <f>T179+U179</f>
        <v>86</v>
      </c>
      <c r="W179" s="81">
        <f t="shared" si="173"/>
        <v>-39.436619718309863</v>
      </c>
      <c r="X179" s="13"/>
      <c r="AA179" s="15"/>
    </row>
    <row r="180" spans="2:27" ht="14.25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28</v>
      </c>
      <c r="M180" s="156">
        <f t="shared" ref="M180:V180" si="174">+M177+M178+M179</f>
        <v>106</v>
      </c>
      <c r="N180" s="157">
        <f t="shared" si="174"/>
        <v>299</v>
      </c>
      <c r="O180" s="156">
        <f t="shared" si="174"/>
        <v>405</v>
      </c>
      <c r="P180" s="156">
        <f t="shared" si="174"/>
        <v>21</v>
      </c>
      <c r="Q180" s="162">
        <f t="shared" si="174"/>
        <v>426</v>
      </c>
      <c r="R180" s="156">
        <f t="shared" si="174"/>
        <v>61</v>
      </c>
      <c r="S180" s="157">
        <f t="shared" si="174"/>
        <v>209</v>
      </c>
      <c r="T180" s="156">
        <f t="shared" si="174"/>
        <v>270</v>
      </c>
      <c r="U180" s="156">
        <f t="shared" si="174"/>
        <v>3</v>
      </c>
      <c r="V180" s="162">
        <f t="shared" si="174"/>
        <v>273</v>
      </c>
      <c r="W180" s="159">
        <f t="shared" si="173"/>
        <v>-35.915492957746473</v>
      </c>
    </row>
    <row r="181" spans="2:27" ht="14.25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75">+M172+M176+M180</f>
        <v>325</v>
      </c>
      <c r="N181" s="157">
        <f t="shared" si="175"/>
        <v>999</v>
      </c>
      <c r="O181" s="156">
        <f t="shared" si="175"/>
        <v>1324</v>
      </c>
      <c r="P181" s="156">
        <f t="shared" si="175"/>
        <v>24</v>
      </c>
      <c r="Q181" s="156">
        <f t="shared" si="175"/>
        <v>1348</v>
      </c>
      <c r="R181" s="156">
        <f t="shared" si="175"/>
        <v>237</v>
      </c>
      <c r="S181" s="157">
        <f t="shared" si="175"/>
        <v>766</v>
      </c>
      <c r="T181" s="156">
        <f t="shared" si="175"/>
        <v>1003</v>
      </c>
      <c r="U181" s="156">
        <f t="shared" si="175"/>
        <v>7</v>
      </c>
      <c r="V181" s="158">
        <f t="shared" si="175"/>
        <v>1010</v>
      </c>
      <c r="W181" s="159">
        <f>IF(Q181=0,0,((V181/Q181)-1)*100)</f>
        <v>-25.074183976261132</v>
      </c>
    </row>
    <row r="182" spans="2:27" ht="14.25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76">+M176+M172+M180+M168</f>
        <v>433</v>
      </c>
      <c r="N182" s="157">
        <f t="shared" si="176"/>
        <v>1330</v>
      </c>
      <c r="O182" s="156">
        <f t="shared" si="176"/>
        <v>1763</v>
      </c>
      <c r="P182" s="156">
        <f t="shared" si="176"/>
        <v>27</v>
      </c>
      <c r="Q182" s="156">
        <f t="shared" si="176"/>
        <v>1790</v>
      </c>
      <c r="R182" s="156">
        <f t="shared" si="176"/>
        <v>323</v>
      </c>
      <c r="S182" s="157">
        <f t="shared" si="176"/>
        <v>1044</v>
      </c>
      <c r="T182" s="156">
        <f t="shared" si="176"/>
        <v>1367</v>
      </c>
      <c r="U182" s="156">
        <f t="shared" si="176"/>
        <v>8</v>
      </c>
      <c r="V182" s="156">
        <f t="shared" si="176"/>
        <v>1375</v>
      </c>
      <c r="W182" s="159">
        <f t="shared" si="173"/>
        <v>-23.184357541899438</v>
      </c>
    </row>
    <row r="183" spans="2:27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7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7" ht="13.5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7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7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7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7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7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7" ht="12.75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v>0</v>
      </c>
      <c r="N191" s="34">
        <v>0</v>
      </c>
      <c r="O191" s="144">
        <f>M191+N191</f>
        <v>0</v>
      </c>
      <c r="P191" s="35">
        <v>0</v>
      </c>
      <c r="Q191" s="150">
        <f>O191+P191</f>
        <v>0</v>
      </c>
      <c r="R191" s="33">
        <v>0</v>
      </c>
      <c r="S191" s="34">
        <v>0</v>
      </c>
      <c r="T191" s="144">
        <f>R191+S191</f>
        <v>0</v>
      </c>
      <c r="U191" s="35">
        <v>0</v>
      </c>
      <c r="V191" s="154">
        <f>T191+U191</f>
        <v>0</v>
      </c>
      <c r="W191" s="31">
        <f t="shared" ref="W191:W203" si="177">IF(Q191=0,0,((V191/Q191)-1)*100)</f>
        <v>0</v>
      </c>
    </row>
    <row r="192" spans="2:27" ht="12.75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v>0</v>
      </c>
      <c r="N192" s="34">
        <v>0</v>
      </c>
      <c r="O192" s="144">
        <f>M192+N192</f>
        <v>0</v>
      </c>
      <c r="P192" s="35">
        <v>0</v>
      </c>
      <c r="Q192" s="150">
        <f>O192+P192</f>
        <v>0</v>
      </c>
      <c r="R192" s="33">
        <v>1</v>
      </c>
      <c r="S192" s="34">
        <v>0</v>
      </c>
      <c r="T192" s="144">
        <f>R192+S192</f>
        <v>1</v>
      </c>
      <c r="U192" s="35">
        <v>0</v>
      </c>
      <c r="V192" s="154">
        <f>T192+U192</f>
        <v>1</v>
      </c>
      <c r="W192" s="31">
        <f t="shared" si="177"/>
        <v>0</v>
      </c>
    </row>
    <row r="193" spans="2:27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v>0</v>
      </c>
      <c r="N193" s="34">
        <v>11</v>
      </c>
      <c r="O193" s="144">
        <f>M193+N193</f>
        <v>11</v>
      </c>
      <c r="P193" s="35">
        <v>0</v>
      </c>
      <c r="Q193" s="150">
        <f>O193+P193</f>
        <v>11</v>
      </c>
      <c r="R193" s="33">
        <v>7</v>
      </c>
      <c r="S193" s="34">
        <v>6</v>
      </c>
      <c r="T193" s="144">
        <f>R193+S193</f>
        <v>13</v>
      </c>
      <c r="U193" s="35">
        <v>0</v>
      </c>
      <c r="V193" s="154">
        <f>T193+U193</f>
        <v>13</v>
      </c>
      <c r="W193" s="31">
        <f t="shared" si="177"/>
        <v>18.181818181818187</v>
      </c>
    </row>
    <row r="194" spans="2:27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17</v>
      </c>
      <c r="M194" s="156">
        <f>+M191+M192+M193</f>
        <v>0</v>
      </c>
      <c r="N194" s="157">
        <f>+N191+N192+N193</f>
        <v>11</v>
      </c>
      <c r="O194" s="156">
        <f>+O191+O192+O193</f>
        <v>11</v>
      </c>
      <c r="P194" s="156">
        <f>+P191+P192+P193</f>
        <v>0</v>
      </c>
      <c r="Q194" s="156">
        <f t="shared" ref="Q194:V194" si="178">+Q191+Q192+Q193</f>
        <v>11</v>
      </c>
      <c r="R194" s="156">
        <f t="shared" si="178"/>
        <v>8</v>
      </c>
      <c r="S194" s="157">
        <f t="shared" si="178"/>
        <v>6</v>
      </c>
      <c r="T194" s="156">
        <f t="shared" si="178"/>
        <v>14</v>
      </c>
      <c r="U194" s="156">
        <f t="shared" si="178"/>
        <v>0</v>
      </c>
      <c r="V194" s="158">
        <f t="shared" si="178"/>
        <v>14</v>
      </c>
      <c r="W194" s="159">
        <f t="shared" si="177"/>
        <v>27.27272727272727</v>
      </c>
    </row>
    <row r="195" spans="2:27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v>0</v>
      </c>
      <c r="N195" s="92">
        <v>20</v>
      </c>
      <c r="O195" s="145">
        <f>M195+N195</f>
        <v>20</v>
      </c>
      <c r="P195" s="35">
        <v>0</v>
      </c>
      <c r="Q195" s="151">
        <f>O195+P195</f>
        <v>20</v>
      </c>
      <c r="R195" s="91">
        <v>11</v>
      </c>
      <c r="S195" s="92">
        <v>1</v>
      </c>
      <c r="T195" s="145">
        <f>R195+S195</f>
        <v>12</v>
      </c>
      <c r="U195" s="35">
        <v>0</v>
      </c>
      <c r="V195" s="154">
        <f>T195+U195</f>
        <v>12</v>
      </c>
      <c r="W195" s="31">
        <f t="shared" si="177"/>
        <v>-40</v>
      </c>
    </row>
    <row r="196" spans="2:27" ht="12.75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v>2</v>
      </c>
      <c r="N196" s="34">
        <v>7</v>
      </c>
      <c r="O196" s="144">
        <f>M196+N196</f>
        <v>9</v>
      </c>
      <c r="P196" s="35">
        <v>0</v>
      </c>
      <c r="Q196" s="150">
        <f>O196+P196</f>
        <v>9</v>
      </c>
      <c r="R196" s="33">
        <v>8</v>
      </c>
      <c r="S196" s="34">
        <v>4</v>
      </c>
      <c r="T196" s="144">
        <f>R196+S196</f>
        <v>12</v>
      </c>
      <c r="U196" s="35">
        <v>0</v>
      </c>
      <c r="V196" s="154">
        <f>T196+U196</f>
        <v>12</v>
      </c>
      <c r="W196" s="31">
        <f>IF(Q196=0,0,((V196/Q196)-1)*100)</f>
        <v>33.333333333333329</v>
      </c>
    </row>
    <row r="197" spans="2:27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v>0</v>
      </c>
      <c r="N197" s="34">
        <v>13</v>
      </c>
      <c r="O197" s="144">
        <f>M197+N197</f>
        <v>13</v>
      </c>
      <c r="P197" s="35">
        <v>0</v>
      </c>
      <c r="Q197" s="150">
        <f>O197+P197</f>
        <v>13</v>
      </c>
      <c r="R197" s="33">
        <v>10</v>
      </c>
      <c r="S197" s="34">
        <v>1</v>
      </c>
      <c r="T197" s="144">
        <f>R197+S197</f>
        <v>11</v>
      </c>
      <c r="U197" s="35">
        <v>0</v>
      </c>
      <c r="V197" s="154">
        <f>T197+U197</f>
        <v>11</v>
      </c>
      <c r="W197" s="31">
        <f t="shared" si="177"/>
        <v>-15.384615384615385</v>
      </c>
    </row>
    <row r="198" spans="2:27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79">+M195+M196+M197</f>
        <v>2</v>
      </c>
      <c r="N198" s="157">
        <f t="shared" ref="N198" si="180">+N195+N196+N197</f>
        <v>40</v>
      </c>
      <c r="O198" s="156">
        <f t="shared" ref="O198" si="181">+O195+O196+O197</f>
        <v>42</v>
      </c>
      <c r="P198" s="156">
        <f t="shared" ref="P198" si="182">+P195+P196+P197</f>
        <v>0</v>
      </c>
      <c r="Q198" s="156">
        <f t="shared" ref="Q198" si="183">+Q195+Q196+Q197</f>
        <v>42</v>
      </c>
      <c r="R198" s="156">
        <f t="shared" ref="R198" si="184">+R195+R196+R197</f>
        <v>29</v>
      </c>
      <c r="S198" s="157">
        <f t="shared" ref="S198" si="185">+S195+S196+S197</f>
        <v>6</v>
      </c>
      <c r="T198" s="156">
        <f t="shared" ref="T198" si="186">+T195+T196+T197</f>
        <v>35</v>
      </c>
      <c r="U198" s="156">
        <f t="shared" ref="U198" si="187">+U195+U196+U197</f>
        <v>0</v>
      </c>
      <c r="V198" s="158">
        <f t="shared" ref="V198" si="188">+V195+V196+V197</f>
        <v>35</v>
      </c>
      <c r="W198" s="159">
        <f>IF(Q198=0,0,((V198/Q198)-1)*100)</f>
        <v>-16.666666666666664</v>
      </c>
    </row>
    <row r="199" spans="2:27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v>0</v>
      </c>
      <c r="N199" s="34">
        <v>10</v>
      </c>
      <c r="O199" s="144">
        <f>M199+N199</f>
        <v>10</v>
      </c>
      <c r="P199" s="35">
        <v>0</v>
      </c>
      <c r="Q199" s="150">
        <f>O199+P199</f>
        <v>10</v>
      </c>
      <c r="R199" s="33">
        <v>10</v>
      </c>
      <c r="S199" s="34">
        <v>0</v>
      </c>
      <c r="T199" s="144">
        <f>R199+S199</f>
        <v>10</v>
      </c>
      <c r="U199" s="35">
        <v>0</v>
      </c>
      <c r="V199" s="154">
        <f>T199+U199</f>
        <v>10</v>
      </c>
      <c r="W199" s="31">
        <f t="shared" si="177"/>
        <v>0</v>
      </c>
    </row>
    <row r="200" spans="2:27" ht="12.75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v>0</v>
      </c>
      <c r="N200" s="34">
        <v>15</v>
      </c>
      <c r="O200" s="144">
        <f>+M200+N200</f>
        <v>15</v>
      </c>
      <c r="P200" s="35">
        <v>0</v>
      </c>
      <c r="Q200" s="150">
        <f>O200+P200</f>
        <v>15</v>
      </c>
      <c r="R200" s="33">
        <v>9</v>
      </c>
      <c r="S200" s="34">
        <v>0</v>
      </c>
      <c r="T200" s="144">
        <f>+R200+S200</f>
        <v>9</v>
      </c>
      <c r="U200" s="35">
        <v>0</v>
      </c>
      <c r="V200" s="154">
        <f>+T200+U200</f>
        <v>9</v>
      </c>
      <c r="W200" s="31">
        <f t="shared" si="177"/>
        <v>-40</v>
      </c>
    </row>
    <row r="201" spans="2:27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v>0</v>
      </c>
      <c r="N201" s="34">
        <v>15</v>
      </c>
      <c r="O201" s="146">
        <f>+M201+N201</f>
        <v>15</v>
      </c>
      <c r="P201" s="52">
        <v>0</v>
      </c>
      <c r="Q201" s="150">
        <f>O201+P201</f>
        <v>15</v>
      </c>
      <c r="R201" s="33">
        <v>10</v>
      </c>
      <c r="S201" s="34">
        <v>0</v>
      </c>
      <c r="T201" s="146">
        <f>+R201+S201</f>
        <v>10</v>
      </c>
      <c r="U201" s="52">
        <v>0</v>
      </c>
      <c r="V201" s="154">
        <f>+T201+U201</f>
        <v>10</v>
      </c>
      <c r="W201" s="31">
        <f t="shared" si="177"/>
        <v>-33.333333333333336</v>
      </c>
    </row>
    <row r="202" spans="2:27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23</v>
      </c>
      <c r="M202" s="160">
        <f t="shared" ref="M202" si="189">+M199+M200+M201</f>
        <v>0</v>
      </c>
      <c r="N202" s="160">
        <f t="shared" ref="N202" si="190">+N199+N200+N201</f>
        <v>40</v>
      </c>
      <c r="O202" s="161">
        <f t="shared" ref="O202" si="191">+O199+O200+O201</f>
        <v>40</v>
      </c>
      <c r="P202" s="162">
        <f t="shared" ref="P202" si="192">+P199+P200+P201</f>
        <v>0</v>
      </c>
      <c r="Q202" s="163">
        <f t="shared" ref="Q202" si="193">+Q199+Q200+Q201</f>
        <v>40</v>
      </c>
      <c r="R202" s="160">
        <f t="shared" ref="R202" si="194">+R199+R200+R201</f>
        <v>29</v>
      </c>
      <c r="S202" s="160">
        <f t="shared" ref="S202" si="195">+S199+S200+S201</f>
        <v>0</v>
      </c>
      <c r="T202" s="164">
        <f t="shared" ref="T202" si="196">+T199+T200+T201</f>
        <v>29</v>
      </c>
      <c r="U202" s="164">
        <f t="shared" ref="U202" si="197">+U199+U200+U201</f>
        <v>0</v>
      </c>
      <c r="V202" s="164">
        <f t="shared" ref="V202" si="198">+V199+V200+V201</f>
        <v>29</v>
      </c>
      <c r="W202" s="165">
        <f t="shared" si="177"/>
        <v>-27.500000000000004</v>
      </c>
    </row>
    <row r="203" spans="2:27" s="6" customFormat="1" ht="12.75" customHeight="1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25</v>
      </c>
      <c r="M203" s="78">
        <v>0</v>
      </c>
      <c r="N203" s="79">
        <v>13</v>
      </c>
      <c r="O203" s="147">
        <f>+M203+N203</f>
        <v>13</v>
      </c>
      <c r="P203" s="80">
        <v>0</v>
      </c>
      <c r="Q203" s="152">
        <f>O203+P203</f>
        <v>13</v>
      </c>
      <c r="R203" s="78">
        <v>9</v>
      </c>
      <c r="S203" s="79">
        <v>0</v>
      </c>
      <c r="T203" s="147">
        <f>+R203+S203</f>
        <v>9</v>
      </c>
      <c r="U203" s="80">
        <v>0</v>
      </c>
      <c r="V203" s="155">
        <f>+T203+U203</f>
        <v>9</v>
      </c>
      <c r="W203" s="81">
        <f t="shared" si="177"/>
        <v>-30.76923076923077</v>
      </c>
      <c r="X203" s="13"/>
      <c r="AA203" s="15"/>
    </row>
    <row r="204" spans="2:27" s="6" customFormat="1" ht="12.7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v>0</v>
      </c>
      <c r="N204" s="79">
        <v>7</v>
      </c>
      <c r="O204" s="147">
        <f>+M204+N204</f>
        <v>7</v>
      </c>
      <c r="P204" s="84">
        <v>0</v>
      </c>
      <c r="Q204" s="152">
        <f>O204+P204</f>
        <v>7</v>
      </c>
      <c r="R204" s="78">
        <v>10</v>
      </c>
      <c r="S204" s="79">
        <v>0</v>
      </c>
      <c r="T204" s="147">
        <f>+R204+S204</f>
        <v>10</v>
      </c>
      <c r="U204" s="84">
        <v>0</v>
      </c>
      <c r="V204" s="147">
        <f>+T204+U204</f>
        <v>10</v>
      </c>
      <c r="W204" s="81">
        <f>IF(Q204=0,0,((V204/Q204)-1)*100)</f>
        <v>42.857142857142861</v>
      </c>
      <c r="X204" s="13"/>
      <c r="AA204" s="15"/>
    </row>
    <row r="205" spans="2:27" s="6" customFormat="1" ht="12.7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v>0</v>
      </c>
      <c r="N205" s="79">
        <v>6</v>
      </c>
      <c r="O205" s="148">
        <f>+M205+N205</f>
        <v>6</v>
      </c>
      <c r="P205" s="90">
        <v>0</v>
      </c>
      <c r="Q205" s="152">
        <f>O205+P205</f>
        <v>6</v>
      </c>
      <c r="R205" s="78">
        <v>10</v>
      </c>
      <c r="S205" s="79">
        <v>0</v>
      </c>
      <c r="T205" s="147">
        <f>+R205+S205</f>
        <v>10</v>
      </c>
      <c r="U205" s="90">
        <v>0</v>
      </c>
      <c r="V205" s="155">
        <f>T205+U205</f>
        <v>10</v>
      </c>
      <c r="W205" s="81">
        <f t="shared" ref="W205:W208" si="199">IF(Q205=0,0,((V205/Q205)-1)*100)</f>
        <v>66.666666666666671</v>
      </c>
      <c r="X205" s="13"/>
      <c r="AA205" s="15"/>
    </row>
    <row r="206" spans="2:27" s="6" customFormat="1" ht="12.7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28</v>
      </c>
      <c r="M206" s="156">
        <f t="shared" ref="M206:V206" si="200">+M203+M204+M205</f>
        <v>0</v>
      </c>
      <c r="N206" s="157">
        <f t="shared" si="200"/>
        <v>26</v>
      </c>
      <c r="O206" s="156">
        <f t="shared" si="200"/>
        <v>26</v>
      </c>
      <c r="P206" s="156">
        <f t="shared" si="200"/>
        <v>0</v>
      </c>
      <c r="Q206" s="162">
        <f t="shared" si="200"/>
        <v>26</v>
      </c>
      <c r="R206" s="156">
        <f t="shared" si="200"/>
        <v>29</v>
      </c>
      <c r="S206" s="157">
        <f t="shared" si="200"/>
        <v>0</v>
      </c>
      <c r="T206" s="156">
        <f t="shared" si="200"/>
        <v>29</v>
      </c>
      <c r="U206" s="156">
        <f t="shared" si="200"/>
        <v>0</v>
      </c>
      <c r="V206" s="162">
        <f t="shared" si="200"/>
        <v>29</v>
      </c>
      <c r="W206" s="159">
        <f t="shared" si="199"/>
        <v>11.538461538461542</v>
      </c>
      <c r="X206" s="13"/>
      <c r="AA206" s="15"/>
    </row>
    <row r="207" spans="2:27" ht="14.25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201">+M198+M202+M206</f>
        <v>2</v>
      </c>
      <c r="N207" s="157">
        <f t="shared" si="201"/>
        <v>106</v>
      </c>
      <c r="O207" s="156">
        <f t="shared" si="201"/>
        <v>108</v>
      </c>
      <c r="P207" s="156">
        <f t="shared" si="201"/>
        <v>0</v>
      </c>
      <c r="Q207" s="156">
        <f t="shared" si="201"/>
        <v>108</v>
      </c>
      <c r="R207" s="156">
        <f t="shared" si="201"/>
        <v>87</v>
      </c>
      <c r="S207" s="157">
        <f t="shared" si="201"/>
        <v>6</v>
      </c>
      <c r="T207" s="156">
        <f t="shared" si="201"/>
        <v>93</v>
      </c>
      <c r="U207" s="156">
        <f t="shared" si="201"/>
        <v>0</v>
      </c>
      <c r="V207" s="158">
        <f t="shared" si="201"/>
        <v>93</v>
      </c>
      <c r="W207" s="159">
        <f>IF(Q207=0,0,((V207/Q207)-1)*100)</f>
        <v>-13.888888888888884</v>
      </c>
    </row>
    <row r="208" spans="2:27" ht="14.25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202">+M202+M198+M206+M194</f>
        <v>2</v>
      </c>
      <c r="N208" s="157">
        <f t="shared" si="202"/>
        <v>117</v>
      </c>
      <c r="O208" s="156">
        <f t="shared" si="202"/>
        <v>119</v>
      </c>
      <c r="P208" s="156">
        <f t="shared" si="202"/>
        <v>0</v>
      </c>
      <c r="Q208" s="156">
        <f t="shared" si="202"/>
        <v>119</v>
      </c>
      <c r="R208" s="156">
        <f t="shared" si="202"/>
        <v>95</v>
      </c>
      <c r="S208" s="157">
        <f t="shared" si="202"/>
        <v>12</v>
      </c>
      <c r="T208" s="156">
        <f t="shared" si="202"/>
        <v>107</v>
      </c>
      <c r="U208" s="156">
        <f t="shared" si="202"/>
        <v>0</v>
      </c>
      <c r="V208" s="156">
        <f t="shared" si="202"/>
        <v>107</v>
      </c>
      <c r="W208" s="159">
        <f t="shared" si="199"/>
        <v>-10.084033613445376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3.5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53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54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 t="s">
        <v>41</v>
      </c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44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44</v>
      </c>
      <c r="U215" s="120" t="s">
        <v>13</v>
      </c>
      <c r="V215" s="187" t="s">
        <v>9</v>
      </c>
      <c r="W215" s="121"/>
    </row>
    <row r="216" spans="2:23" ht="5.2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 ht="12.75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N219" si="203">+M165+M191</f>
        <v>34</v>
      </c>
      <c r="N217" s="34">
        <f t="shared" si="203"/>
        <v>112</v>
      </c>
      <c r="O217" s="144">
        <f>M217+N217</f>
        <v>146</v>
      </c>
      <c r="P217" s="35">
        <f>+P165+P191</f>
        <v>1</v>
      </c>
      <c r="Q217" s="150">
        <f>O217+P217</f>
        <v>147</v>
      </c>
      <c r="R217" s="33">
        <f t="shared" ref="R217:S219" si="204">+R165+R191</f>
        <v>29</v>
      </c>
      <c r="S217" s="34">
        <f t="shared" si="204"/>
        <v>84</v>
      </c>
      <c r="T217" s="144">
        <f>R217+S217</f>
        <v>113</v>
      </c>
      <c r="U217" s="35">
        <f>+U165+U191</f>
        <v>0</v>
      </c>
      <c r="V217" s="154">
        <f>T217+U217</f>
        <v>113</v>
      </c>
      <c r="W217" s="31">
        <f t="shared" ref="W217:W229" si="205">IF(Q217=0,0,((V217/Q217)-1)*100)</f>
        <v>-23.129251700680275</v>
      </c>
    </row>
    <row r="218" spans="2:23" ht="12.75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 t="shared" si="203"/>
        <v>32</v>
      </c>
      <c r="N218" s="34">
        <f t="shared" si="203"/>
        <v>97</v>
      </c>
      <c r="O218" s="144">
        <f>M218+N218</f>
        <v>129</v>
      </c>
      <c r="P218" s="35">
        <f>+P166+P192</f>
        <v>1</v>
      </c>
      <c r="Q218" s="150">
        <f>O218+P218</f>
        <v>130</v>
      </c>
      <c r="R218" s="33">
        <f t="shared" si="204"/>
        <v>31</v>
      </c>
      <c r="S218" s="34">
        <f t="shared" si="204"/>
        <v>87</v>
      </c>
      <c r="T218" s="144">
        <f>R218+S218</f>
        <v>118</v>
      </c>
      <c r="U218" s="35">
        <f>+U166+U192</f>
        <v>0</v>
      </c>
      <c r="V218" s="154">
        <f>T218+U218</f>
        <v>118</v>
      </c>
      <c r="W218" s="31">
        <f t="shared" si="205"/>
        <v>-9.2307692307692317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 t="shared" si="203"/>
        <v>42</v>
      </c>
      <c r="N219" s="34">
        <f t="shared" si="203"/>
        <v>133</v>
      </c>
      <c r="O219" s="144">
        <f>M219+N219</f>
        <v>175</v>
      </c>
      <c r="P219" s="35">
        <f>+P167+P193</f>
        <v>1</v>
      </c>
      <c r="Q219" s="150">
        <f>O219+P219</f>
        <v>176</v>
      </c>
      <c r="R219" s="33">
        <f t="shared" si="204"/>
        <v>34</v>
      </c>
      <c r="S219" s="34">
        <f t="shared" si="204"/>
        <v>113</v>
      </c>
      <c r="T219" s="144">
        <f>R219+S219</f>
        <v>147</v>
      </c>
      <c r="U219" s="35">
        <f>+U167+U193</f>
        <v>1</v>
      </c>
      <c r="V219" s="154">
        <f>T219+U219</f>
        <v>148</v>
      </c>
      <c r="W219" s="31">
        <f t="shared" si="205"/>
        <v>-15.909090909090907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17</v>
      </c>
      <c r="M220" s="156">
        <f t="shared" ref="M220:V220" si="206">+M217+M218+M219</f>
        <v>108</v>
      </c>
      <c r="N220" s="157">
        <f t="shared" si="206"/>
        <v>342</v>
      </c>
      <c r="O220" s="156">
        <f t="shared" si="206"/>
        <v>450</v>
      </c>
      <c r="P220" s="156">
        <f t="shared" si="206"/>
        <v>3</v>
      </c>
      <c r="Q220" s="156">
        <f t="shared" si="206"/>
        <v>453</v>
      </c>
      <c r="R220" s="156">
        <f t="shared" si="206"/>
        <v>94</v>
      </c>
      <c r="S220" s="157">
        <f t="shared" si="206"/>
        <v>284</v>
      </c>
      <c r="T220" s="156">
        <f t="shared" si="206"/>
        <v>378</v>
      </c>
      <c r="U220" s="156">
        <f t="shared" si="206"/>
        <v>1</v>
      </c>
      <c r="V220" s="158">
        <f t="shared" si="206"/>
        <v>379</v>
      </c>
      <c r="W220" s="159">
        <f t="shared" si="205"/>
        <v>-16.33554083885209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N223" si="207">+M169+M195</f>
        <v>35</v>
      </c>
      <c r="N221" s="92">
        <f t="shared" si="207"/>
        <v>129</v>
      </c>
      <c r="O221" s="145">
        <f>M221+N221</f>
        <v>164</v>
      </c>
      <c r="P221" s="35">
        <f>+P169+P195</f>
        <v>1</v>
      </c>
      <c r="Q221" s="151">
        <f>O221+P221</f>
        <v>165</v>
      </c>
      <c r="R221" s="91">
        <f t="shared" ref="R221:S223" si="208">+R169+R195</f>
        <v>34</v>
      </c>
      <c r="S221" s="92">
        <f t="shared" si="208"/>
        <v>105</v>
      </c>
      <c r="T221" s="145">
        <f>R221+S221</f>
        <v>139</v>
      </c>
      <c r="U221" s="35">
        <f>+U169+U195</f>
        <v>0</v>
      </c>
      <c r="V221" s="154">
        <f>T221+U221</f>
        <v>139</v>
      </c>
      <c r="W221" s="31">
        <f t="shared" si="205"/>
        <v>-15.75757575757576</v>
      </c>
    </row>
    <row r="222" spans="2:23" ht="12.75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 t="shared" si="207"/>
        <v>38</v>
      </c>
      <c r="N222" s="34">
        <f t="shared" si="207"/>
        <v>119</v>
      </c>
      <c r="O222" s="144">
        <f>M222+N222</f>
        <v>157</v>
      </c>
      <c r="P222" s="35">
        <f>+P170+P196</f>
        <v>0</v>
      </c>
      <c r="Q222" s="150">
        <f>O222+P222</f>
        <v>157</v>
      </c>
      <c r="R222" s="33">
        <f t="shared" si="208"/>
        <v>32</v>
      </c>
      <c r="S222" s="34">
        <f t="shared" si="208"/>
        <v>91</v>
      </c>
      <c r="T222" s="144">
        <f>R222+S222</f>
        <v>123</v>
      </c>
      <c r="U222" s="35">
        <f>+U170+U196</f>
        <v>0</v>
      </c>
      <c r="V222" s="154">
        <f>T222+U222</f>
        <v>123</v>
      </c>
      <c r="W222" s="31">
        <f>IF(Q222=0,0,((V222/Q222)-1)*100)</f>
        <v>-21.65605095541401</v>
      </c>
    </row>
    <row r="223" spans="2:23" ht="15" customHeight="1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 t="shared" si="207"/>
        <v>42</v>
      </c>
      <c r="N223" s="34">
        <f t="shared" si="207"/>
        <v>140</v>
      </c>
      <c r="O223" s="144">
        <f>M223+N223</f>
        <v>182</v>
      </c>
      <c r="P223" s="35">
        <f>+P171+P197</f>
        <v>0</v>
      </c>
      <c r="Q223" s="150">
        <f>O223+P223</f>
        <v>182</v>
      </c>
      <c r="R223" s="33">
        <f t="shared" si="208"/>
        <v>33</v>
      </c>
      <c r="S223" s="34">
        <f t="shared" si="208"/>
        <v>108</v>
      </c>
      <c r="T223" s="144">
        <f>R223+S223</f>
        <v>141</v>
      </c>
      <c r="U223" s="35">
        <f>+U171+U197</f>
        <v>1</v>
      </c>
      <c r="V223" s="154">
        <f>T223+U223</f>
        <v>142</v>
      </c>
      <c r="W223" s="31">
        <f t="shared" si="205"/>
        <v>-21.978021978021978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209">+M221+M222+M223</f>
        <v>115</v>
      </c>
      <c r="N224" s="157">
        <f t="shared" ref="N224" si="210">+N221+N222+N223</f>
        <v>388</v>
      </c>
      <c r="O224" s="156">
        <f t="shared" ref="O224" si="211">+O221+O222+O223</f>
        <v>503</v>
      </c>
      <c r="P224" s="156">
        <f t="shared" ref="P224" si="212">+P221+P222+P223</f>
        <v>1</v>
      </c>
      <c r="Q224" s="156">
        <f t="shared" ref="Q224" si="213">+Q221+Q222+Q223</f>
        <v>504</v>
      </c>
      <c r="R224" s="156">
        <f t="shared" ref="R224" si="214">+R221+R222+R223</f>
        <v>99</v>
      </c>
      <c r="S224" s="157">
        <f t="shared" ref="S224" si="215">+S221+S222+S223</f>
        <v>304</v>
      </c>
      <c r="T224" s="156">
        <f t="shared" ref="T224" si="216">+T221+T222+T223</f>
        <v>403</v>
      </c>
      <c r="U224" s="156">
        <f t="shared" ref="U224" si="217">+U221+U222+U223</f>
        <v>1</v>
      </c>
      <c r="V224" s="158">
        <f t="shared" ref="V224" si="218">+V221+V222+V223</f>
        <v>404</v>
      </c>
      <c r="W224" s="159">
        <f>IF(Q224=0,0,((V224/Q224)-1)*100)</f>
        <v>-19.841269841269838</v>
      </c>
    </row>
    <row r="225" spans="1:27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N227" si="219">+M173+M199</f>
        <v>36</v>
      </c>
      <c r="N225" s="34">
        <f t="shared" si="219"/>
        <v>117</v>
      </c>
      <c r="O225" s="144">
        <f>M225+N225</f>
        <v>153</v>
      </c>
      <c r="P225" s="35">
        <f>+P173+P199</f>
        <v>0</v>
      </c>
      <c r="Q225" s="150">
        <f>O225+P225</f>
        <v>153</v>
      </c>
      <c r="R225" s="33">
        <f t="shared" ref="R225:S227" si="220">+R173+R199</f>
        <v>41</v>
      </c>
      <c r="S225" s="34">
        <f t="shared" si="220"/>
        <v>83</v>
      </c>
      <c r="T225" s="144">
        <f>R225+S225</f>
        <v>124</v>
      </c>
      <c r="U225" s="35">
        <f>+U173+U199</f>
        <v>1</v>
      </c>
      <c r="V225" s="154">
        <f>T225+U225</f>
        <v>125</v>
      </c>
      <c r="W225" s="31">
        <f t="shared" si="205"/>
        <v>-18.300653594771244</v>
      </c>
    </row>
    <row r="226" spans="1:27" ht="12.75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 t="shared" si="219"/>
        <v>34</v>
      </c>
      <c r="N226" s="34">
        <f t="shared" si="219"/>
        <v>151</v>
      </c>
      <c r="O226" s="144">
        <f>M226+N226</f>
        <v>185</v>
      </c>
      <c r="P226" s="35">
        <f>+P174+P200</f>
        <v>1</v>
      </c>
      <c r="Q226" s="150">
        <f>O226+P226</f>
        <v>186</v>
      </c>
      <c r="R226" s="33">
        <f t="shared" si="220"/>
        <v>65</v>
      </c>
      <c r="S226" s="34">
        <f t="shared" si="220"/>
        <v>91</v>
      </c>
      <c r="T226" s="144">
        <f>R226+S226</f>
        <v>156</v>
      </c>
      <c r="U226" s="35">
        <f>+U174+U200</f>
        <v>1</v>
      </c>
      <c r="V226" s="154">
        <f>T226+U226</f>
        <v>157</v>
      </c>
      <c r="W226" s="31">
        <f t="shared" si="205"/>
        <v>-15.591397849462362</v>
      </c>
    </row>
    <row r="227" spans="1:27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 t="shared" si="219"/>
        <v>36</v>
      </c>
      <c r="N227" s="34">
        <f t="shared" si="219"/>
        <v>124</v>
      </c>
      <c r="O227" s="146">
        <f>M227+N227</f>
        <v>160</v>
      </c>
      <c r="P227" s="52">
        <f>+P175+P201</f>
        <v>1</v>
      </c>
      <c r="Q227" s="150">
        <f>O227+P227</f>
        <v>161</v>
      </c>
      <c r="R227" s="33">
        <f t="shared" si="220"/>
        <v>29</v>
      </c>
      <c r="S227" s="34">
        <f t="shared" si="220"/>
        <v>85</v>
      </c>
      <c r="T227" s="146">
        <f>R227+S227</f>
        <v>114</v>
      </c>
      <c r="U227" s="52">
        <f>+U175+U201</f>
        <v>1</v>
      </c>
      <c r="V227" s="154">
        <f>T227+U227</f>
        <v>115</v>
      </c>
      <c r="W227" s="31">
        <f t="shared" si="205"/>
        <v>-28.571428571428569</v>
      </c>
    </row>
    <row r="228" spans="1:27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21">+M225+M226+M227</f>
        <v>106</v>
      </c>
      <c r="N228" s="160">
        <f t="shared" ref="N228" si="222">+N225+N226+N227</f>
        <v>392</v>
      </c>
      <c r="O228" s="161">
        <f t="shared" ref="O228" si="223">+O225+O226+O227</f>
        <v>498</v>
      </c>
      <c r="P228" s="162">
        <f t="shared" ref="P228" si="224">+P225+P226+P227</f>
        <v>2</v>
      </c>
      <c r="Q228" s="163">
        <f t="shared" ref="Q228" si="225">+Q225+Q226+Q227</f>
        <v>500</v>
      </c>
      <c r="R228" s="160">
        <f t="shared" ref="R228" si="226">+R225+R226+R227</f>
        <v>135</v>
      </c>
      <c r="S228" s="160">
        <f t="shared" ref="S228" si="227">+S225+S226+S227</f>
        <v>259</v>
      </c>
      <c r="T228" s="164">
        <f t="shared" ref="T228" si="228">+T225+T226+T227</f>
        <v>394</v>
      </c>
      <c r="U228" s="164">
        <f t="shared" ref="U228" si="229">+U225+U226+U227</f>
        <v>3</v>
      </c>
      <c r="V228" s="164">
        <f t="shared" ref="V228" si="230">+V225+V226+V227</f>
        <v>397</v>
      </c>
      <c r="W228" s="165">
        <f t="shared" si="205"/>
        <v>-20.599999999999994</v>
      </c>
    </row>
    <row r="229" spans="1:27" s="6" customFormat="1" ht="12.75" customHeight="1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25</v>
      </c>
      <c r="M229" s="78">
        <f t="shared" ref="M229:N231" si="231">+M177+M203</f>
        <v>36</v>
      </c>
      <c r="N229" s="79">
        <f t="shared" si="231"/>
        <v>110</v>
      </c>
      <c r="O229" s="147">
        <f>M229+N229</f>
        <v>146</v>
      </c>
      <c r="P229" s="80">
        <f>+P177+P203</f>
        <v>21</v>
      </c>
      <c r="Q229" s="152">
        <f>O229+P229</f>
        <v>167</v>
      </c>
      <c r="R229" s="78">
        <f t="shared" ref="R229:S231" si="232">+R177+R203</f>
        <v>27</v>
      </c>
      <c r="S229" s="79">
        <f t="shared" si="232"/>
        <v>72</v>
      </c>
      <c r="T229" s="147">
        <f>R229+S229</f>
        <v>99</v>
      </c>
      <c r="U229" s="80">
        <f>+U177+U203</f>
        <v>1</v>
      </c>
      <c r="V229" s="155">
        <f>T229+U229</f>
        <v>100</v>
      </c>
      <c r="W229" s="81">
        <f t="shared" si="205"/>
        <v>-40.119760479041922</v>
      </c>
      <c r="X229" s="13"/>
      <c r="AA229" s="15"/>
    </row>
    <row r="230" spans="1:27" s="6" customFormat="1" ht="12.75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 t="shared" si="231"/>
        <v>31</v>
      </c>
      <c r="N230" s="79">
        <f t="shared" si="231"/>
        <v>106</v>
      </c>
      <c r="O230" s="147">
        <f>M230+N230</f>
        <v>137</v>
      </c>
      <c r="P230" s="84">
        <f>+P178+P204</f>
        <v>0</v>
      </c>
      <c r="Q230" s="152">
        <f>O230+P230</f>
        <v>137</v>
      </c>
      <c r="R230" s="78">
        <f t="shared" si="232"/>
        <v>33</v>
      </c>
      <c r="S230" s="79">
        <f t="shared" si="232"/>
        <v>72</v>
      </c>
      <c r="T230" s="147">
        <f>R230+S230</f>
        <v>105</v>
      </c>
      <c r="U230" s="84">
        <f>+U178+U204</f>
        <v>1</v>
      </c>
      <c r="V230" s="147">
        <f>T230+U230</f>
        <v>106</v>
      </c>
      <c r="W230" s="81">
        <f>IF(Q230=0,0,((V230/Q230)-1)*100)</f>
        <v>-22.627737226277368</v>
      </c>
      <c r="X230" s="13"/>
      <c r="AA230" s="15"/>
    </row>
    <row r="231" spans="1:27" s="6" customFormat="1" ht="12.7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 t="shared" si="231"/>
        <v>39</v>
      </c>
      <c r="N231" s="79">
        <f t="shared" si="231"/>
        <v>109</v>
      </c>
      <c r="O231" s="148">
        <f>M231+N231</f>
        <v>148</v>
      </c>
      <c r="P231" s="90">
        <f>+P179+P205</f>
        <v>0</v>
      </c>
      <c r="Q231" s="152">
        <f>O231+P231</f>
        <v>148</v>
      </c>
      <c r="R231" s="78">
        <f t="shared" si="232"/>
        <v>30</v>
      </c>
      <c r="S231" s="79">
        <f t="shared" si="232"/>
        <v>65</v>
      </c>
      <c r="T231" s="147">
        <f>R231+S231</f>
        <v>95</v>
      </c>
      <c r="U231" s="90">
        <f>+U179+U205</f>
        <v>1</v>
      </c>
      <c r="V231" s="155">
        <f>T231+U231</f>
        <v>96</v>
      </c>
      <c r="W231" s="81">
        <f t="shared" ref="W231:W234" si="233">IF(Q231=0,0,((V231/Q231)-1)*100)</f>
        <v>-35.13513513513513</v>
      </c>
      <c r="X231" s="13"/>
      <c r="AA231" s="15"/>
    </row>
    <row r="232" spans="1:27" ht="14.25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28</v>
      </c>
      <c r="M232" s="156">
        <f t="shared" ref="M232:V232" si="234">+M229+M230+M231</f>
        <v>106</v>
      </c>
      <c r="N232" s="157">
        <f t="shared" si="234"/>
        <v>325</v>
      </c>
      <c r="O232" s="156">
        <f t="shared" si="234"/>
        <v>431</v>
      </c>
      <c r="P232" s="156">
        <f t="shared" si="234"/>
        <v>21</v>
      </c>
      <c r="Q232" s="162">
        <f t="shared" si="234"/>
        <v>452</v>
      </c>
      <c r="R232" s="156">
        <f t="shared" si="234"/>
        <v>90</v>
      </c>
      <c r="S232" s="157">
        <f t="shared" si="234"/>
        <v>209</v>
      </c>
      <c r="T232" s="156">
        <f t="shared" si="234"/>
        <v>299</v>
      </c>
      <c r="U232" s="156">
        <f t="shared" si="234"/>
        <v>3</v>
      </c>
      <c r="V232" s="162">
        <f t="shared" si="234"/>
        <v>302</v>
      </c>
      <c r="W232" s="159">
        <f t="shared" si="233"/>
        <v>-33.185840707964601</v>
      </c>
    </row>
    <row r="233" spans="1:27" ht="14.25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35">+M224+M228+M232</f>
        <v>327</v>
      </c>
      <c r="N233" s="157">
        <f t="shared" si="235"/>
        <v>1105</v>
      </c>
      <c r="O233" s="156">
        <f t="shared" si="235"/>
        <v>1432</v>
      </c>
      <c r="P233" s="156">
        <f t="shared" si="235"/>
        <v>24</v>
      </c>
      <c r="Q233" s="156">
        <f t="shared" si="235"/>
        <v>1456</v>
      </c>
      <c r="R233" s="156">
        <f t="shared" si="235"/>
        <v>324</v>
      </c>
      <c r="S233" s="157">
        <f t="shared" si="235"/>
        <v>772</v>
      </c>
      <c r="T233" s="156">
        <f t="shared" si="235"/>
        <v>1096</v>
      </c>
      <c r="U233" s="156">
        <f t="shared" si="235"/>
        <v>7</v>
      </c>
      <c r="V233" s="158">
        <f t="shared" si="235"/>
        <v>1103</v>
      </c>
      <c r="W233" s="159">
        <f>IF(Q233=0,0,((V233/Q233)-1)*100)</f>
        <v>-24.244505494505496</v>
      </c>
    </row>
    <row r="234" spans="1:27" ht="14.25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36">+M228+M224+M232+M220</f>
        <v>435</v>
      </c>
      <c r="N234" s="157">
        <f t="shared" si="236"/>
        <v>1447</v>
      </c>
      <c r="O234" s="156">
        <f t="shared" si="236"/>
        <v>1882</v>
      </c>
      <c r="P234" s="156">
        <f t="shared" si="236"/>
        <v>27</v>
      </c>
      <c r="Q234" s="156">
        <f t="shared" si="236"/>
        <v>1909</v>
      </c>
      <c r="R234" s="156">
        <f t="shared" si="236"/>
        <v>418</v>
      </c>
      <c r="S234" s="157">
        <f t="shared" si="236"/>
        <v>1056</v>
      </c>
      <c r="T234" s="156">
        <f t="shared" si="236"/>
        <v>1474</v>
      </c>
      <c r="U234" s="156">
        <f t="shared" si="236"/>
        <v>8</v>
      </c>
      <c r="V234" s="156">
        <f t="shared" si="236"/>
        <v>1482</v>
      </c>
      <c r="W234" s="159">
        <f t="shared" si="233"/>
        <v>-22.367731796752221</v>
      </c>
    </row>
    <row r="235" spans="1:27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53" fitToHeight="4" orientation="landscape" r:id="rId1"/>
  <headerFooter alignWithMargins="0">
    <oddHeader>&amp;LMonthly Air Transport Statistics : Suvarnabhumi Airport</oddHeader>
    <oddFooter>&amp;LAir Transport Information Division, Corporate Strategy Department&amp;C&amp;D&amp;R&amp;T</oddFooter>
  </headerFooter>
  <rowBreaks count="2" manualBreakCount="2">
    <brk id="79" max="16383" man="1"/>
    <brk id="1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A235"/>
  <sheetViews>
    <sheetView zoomScaleNormal="100" workbookViewId="0">
      <selection activeCell="J10" sqref="J10"/>
    </sheetView>
  </sheetViews>
  <sheetFormatPr defaultRowHeight="12.75"/>
  <cols>
    <col min="1" max="1" width="9.140625" style="1"/>
    <col min="2" max="2" width="13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10.7109375" style="8" bestFit="1" customWidth="1"/>
    <col min="10" max="11" width="9.140625" style="1"/>
    <col min="12" max="12" width="12.140625" style="1" customWidth="1"/>
    <col min="13" max="14" width="11.85546875" style="1" customWidth="1"/>
    <col min="15" max="15" width="14.140625" style="1" bestFit="1" customWidth="1"/>
    <col min="16" max="16" width="10.42578125" style="1" customWidth="1"/>
    <col min="17" max="17" width="11.7109375" style="1" customWidth="1"/>
    <col min="18" max="19" width="11.85546875" style="1" customWidth="1"/>
    <col min="20" max="20" width="14.140625" style="1" bestFit="1" customWidth="1"/>
    <col min="21" max="21" width="10.42578125" style="1" customWidth="1"/>
    <col min="22" max="22" width="11.85546875" style="1" customWidth="1"/>
    <col min="23" max="23" width="12.28515625" style="8" bestFit="1" customWidth="1"/>
    <col min="24" max="24" width="9" style="8" bestFit="1" customWidth="1"/>
    <col min="25" max="25" width="6" style="1" bestFit="1" customWidth="1"/>
    <col min="26" max="26" width="9.140625" style="1"/>
    <col min="27" max="27" width="9.140625" style="14"/>
    <col min="28" max="16384" width="9.140625" style="1"/>
  </cols>
  <sheetData>
    <row r="1" spans="2:23" ht="13.5" thickBot="1"/>
    <row r="2" spans="2:23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3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3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3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3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3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3">
      <c r="B9" s="109" t="s">
        <v>14</v>
      </c>
      <c r="C9" s="28">
        <v>94</v>
      </c>
      <c r="D9" s="29">
        <v>107</v>
      </c>
      <c r="E9" s="30">
        <f>C9+D9</f>
        <v>201</v>
      </c>
      <c r="F9" s="28">
        <v>1408</v>
      </c>
      <c r="G9" s="29">
        <v>1412</v>
      </c>
      <c r="H9" s="30">
        <f>F9+G9</f>
        <v>2820</v>
      </c>
      <c r="I9" s="31">
        <f t="shared" ref="I9:I26" si="0">IF(E9=0,0,((H9/E9)-1)*100)</f>
        <v>1302.9850746268658</v>
      </c>
      <c r="J9" s="17"/>
      <c r="K9" s="32"/>
      <c r="L9" s="109" t="s">
        <v>14</v>
      </c>
      <c r="M9" s="33">
        <v>2240</v>
      </c>
      <c r="N9" s="34">
        <v>2438</v>
      </c>
      <c r="O9" s="94">
        <f>M9+N9</f>
        <v>4678</v>
      </c>
      <c r="P9" s="35">
        <v>175</v>
      </c>
      <c r="Q9" s="97">
        <f>O9+P9</f>
        <v>4853</v>
      </c>
      <c r="R9" s="33">
        <v>161981</v>
      </c>
      <c r="S9" s="34">
        <v>168536</v>
      </c>
      <c r="T9" s="94">
        <f>R9+S9</f>
        <v>330517</v>
      </c>
      <c r="U9" s="35">
        <v>15</v>
      </c>
      <c r="V9" s="99">
        <f>T9+U9</f>
        <v>330532</v>
      </c>
      <c r="W9" s="31">
        <f t="shared" ref="W9:W21" si="1">IF(Q9=0,0,((V9/Q9)-1)*100)</f>
        <v>6710.8798681228109</v>
      </c>
    </row>
    <row r="10" spans="2:23">
      <c r="B10" s="109" t="s">
        <v>15</v>
      </c>
      <c r="C10" s="28">
        <v>0</v>
      </c>
      <c r="D10" s="29">
        <v>0</v>
      </c>
      <c r="E10" s="30">
        <f>C10+D10</f>
        <v>0</v>
      </c>
      <c r="F10" s="28">
        <v>1430</v>
      </c>
      <c r="G10" s="29">
        <v>1421</v>
      </c>
      <c r="H10" s="30">
        <f>F10+G10</f>
        <v>2851</v>
      </c>
      <c r="I10" s="31">
        <f t="shared" si="0"/>
        <v>0</v>
      </c>
      <c r="J10" s="17"/>
      <c r="K10" s="32"/>
      <c r="L10" s="109" t="s">
        <v>15</v>
      </c>
      <c r="M10" s="33">
        <v>0</v>
      </c>
      <c r="N10" s="34">
        <v>0</v>
      </c>
      <c r="O10" s="94">
        <f>M10+N10</f>
        <v>0</v>
      </c>
      <c r="P10" s="35">
        <v>0</v>
      </c>
      <c r="Q10" s="97">
        <f>O10+P10</f>
        <v>0</v>
      </c>
      <c r="R10" s="33">
        <v>180391</v>
      </c>
      <c r="S10" s="34">
        <v>174748</v>
      </c>
      <c r="T10" s="94">
        <f>R10+S10</f>
        <v>355139</v>
      </c>
      <c r="U10" s="35">
        <v>210</v>
      </c>
      <c r="V10" s="99">
        <f>T10+U10</f>
        <v>355349</v>
      </c>
      <c r="W10" s="31">
        <f t="shared" si="1"/>
        <v>0</v>
      </c>
    </row>
    <row r="11" spans="2:23" ht="13.5" thickBot="1">
      <c r="B11" s="116" t="s">
        <v>16</v>
      </c>
      <c r="C11" s="36">
        <v>1</v>
      </c>
      <c r="D11" s="37">
        <v>0</v>
      </c>
      <c r="E11" s="30">
        <f>C11+D11</f>
        <v>1</v>
      </c>
      <c r="F11" s="36">
        <v>1541</v>
      </c>
      <c r="G11" s="37">
        <v>1544</v>
      </c>
      <c r="H11" s="30">
        <f>F11+G11</f>
        <v>3085</v>
      </c>
      <c r="I11" s="31">
        <f t="shared" si="0"/>
        <v>308400</v>
      </c>
      <c r="J11" s="17"/>
      <c r="K11" s="32"/>
      <c r="L11" s="116" t="s">
        <v>16</v>
      </c>
      <c r="M11" s="33">
        <v>0</v>
      </c>
      <c r="N11" s="34">
        <v>0</v>
      </c>
      <c r="O11" s="94">
        <f>M11+N11</f>
        <v>0</v>
      </c>
      <c r="P11" s="35">
        <v>0</v>
      </c>
      <c r="Q11" s="97">
        <f>O11+P11</f>
        <v>0</v>
      </c>
      <c r="R11" s="33">
        <v>197258</v>
      </c>
      <c r="S11" s="34">
        <v>192649</v>
      </c>
      <c r="T11" s="94">
        <f>R11+S11</f>
        <v>389907</v>
      </c>
      <c r="U11" s="35">
        <v>1957</v>
      </c>
      <c r="V11" s="99">
        <f>T11+U11</f>
        <v>391864</v>
      </c>
      <c r="W11" s="31">
        <f t="shared" si="1"/>
        <v>0</v>
      </c>
    </row>
    <row r="12" spans="2:23" ht="14.25" thickTop="1" thickBot="1">
      <c r="B12" s="178" t="s">
        <v>17</v>
      </c>
      <c r="C12" s="38">
        <f t="shared" ref="C12:H12" si="2">+C9+C10+C11</f>
        <v>95</v>
      </c>
      <c r="D12" s="39">
        <f t="shared" si="2"/>
        <v>107</v>
      </c>
      <c r="E12" s="40">
        <f t="shared" si="2"/>
        <v>202</v>
      </c>
      <c r="F12" s="38">
        <f t="shared" si="2"/>
        <v>4379</v>
      </c>
      <c r="G12" s="39">
        <f t="shared" si="2"/>
        <v>4377</v>
      </c>
      <c r="H12" s="40">
        <f t="shared" si="2"/>
        <v>8756</v>
      </c>
      <c r="I12" s="41">
        <f t="shared" si="0"/>
        <v>4234.6534653465351</v>
      </c>
      <c r="J12" s="17"/>
      <c r="K12" s="17"/>
      <c r="L12" s="170" t="s">
        <v>17</v>
      </c>
      <c r="M12" s="100">
        <f>+M9+M10+M11</f>
        <v>2240</v>
      </c>
      <c r="N12" s="101">
        <f>+N9+N10+N11</f>
        <v>2438</v>
      </c>
      <c r="O12" s="100">
        <f>+O9+O10+O11</f>
        <v>4678</v>
      </c>
      <c r="P12" s="100">
        <f>+P9+P10+P11</f>
        <v>175</v>
      </c>
      <c r="Q12" s="100">
        <f t="shared" ref="Q12:V12" si="3">+Q9+Q10+Q11</f>
        <v>4853</v>
      </c>
      <c r="R12" s="100">
        <f t="shared" si="3"/>
        <v>539630</v>
      </c>
      <c r="S12" s="101">
        <f t="shared" si="3"/>
        <v>535933</v>
      </c>
      <c r="T12" s="100">
        <f t="shared" si="3"/>
        <v>1075563</v>
      </c>
      <c r="U12" s="100">
        <f t="shared" si="3"/>
        <v>2182</v>
      </c>
      <c r="V12" s="102">
        <f t="shared" si="3"/>
        <v>1077745</v>
      </c>
      <c r="W12" s="103">
        <f t="shared" si="1"/>
        <v>22107.809602307851</v>
      </c>
    </row>
    <row r="13" spans="2:23" ht="13.5" thickTop="1">
      <c r="B13" s="109" t="s">
        <v>18</v>
      </c>
      <c r="C13" s="28">
        <v>6</v>
      </c>
      <c r="D13" s="29">
        <v>6</v>
      </c>
      <c r="E13" s="30">
        <f>C13+D13</f>
        <v>12</v>
      </c>
      <c r="F13" s="28">
        <v>1659</v>
      </c>
      <c r="G13" s="29">
        <v>1662</v>
      </c>
      <c r="H13" s="30">
        <f>F13+G13</f>
        <v>3321</v>
      </c>
      <c r="I13" s="31">
        <f t="shared" si="0"/>
        <v>27575</v>
      </c>
      <c r="J13" s="17"/>
      <c r="K13" s="17"/>
      <c r="L13" s="109" t="s">
        <v>18</v>
      </c>
      <c r="M13" s="33">
        <v>30</v>
      </c>
      <c r="N13" s="34">
        <v>24</v>
      </c>
      <c r="O13" s="94">
        <f>M13+N13</f>
        <v>54</v>
      </c>
      <c r="P13" s="35">
        <v>0</v>
      </c>
      <c r="Q13" s="97">
        <f>O13+P13</f>
        <v>54</v>
      </c>
      <c r="R13" s="33">
        <v>200457</v>
      </c>
      <c r="S13" s="34">
        <v>203551</v>
      </c>
      <c r="T13" s="94">
        <f>R13+S13</f>
        <v>404008</v>
      </c>
      <c r="U13" s="35">
        <v>2198</v>
      </c>
      <c r="V13" s="99">
        <f>T13+U13</f>
        <v>406206</v>
      </c>
      <c r="W13" s="31">
        <f t="shared" si="1"/>
        <v>752133.33333333326</v>
      </c>
    </row>
    <row r="14" spans="2:23">
      <c r="B14" s="109" t="s">
        <v>19</v>
      </c>
      <c r="C14" s="33">
        <v>14</v>
      </c>
      <c r="D14" s="42">
        <v>17</v>
      </c>
      <c r="E14" s="30">
        <f>C14+D14</f>
        <v>31</v>
      </c>
      <c r="F14" s="33">
        <v>1607</v>
      </c>
      <c r="G14" s="42">
        <v>1599</v>
      </c>
      <c r="H14" s="43">
        <f>F14+G14</f>
        <v>3206</v>
      </c>
      <c r="I14" s="31">
        <f t="shared" si="0"/>
        <v>10241.935483870968</v>
      </c>
      <c r="J14" s="17"/>
      <c r="K14" s="17"/>
      <c r="L14" s="109" t="s">
        <v>19</v>
      </c>
      <c r="M14" s="33">
        <v>43</v>
      </c>
      <c r="N14" s="34">
        <v>44</v>
      </c>
      <c r="O14" s="94">
        <f>M14+N14</f>
        <v>87</v>
      </c>
      <c r="P14" s="35">
        <v>0</v>
      </c>
      <c r="Q14" s="97">
        <f>O14+P14</f>
        <v>87</v>
      </c>
      <c r="R14" s="33">
        <v>196082</v>
      </c>
      <c r="S14" s="34">
        <v>202025</v>
      </c>
      <c r="T14" s="94">
        <f>R14+S14</f>
        <v>398107</v>
      </c>
      <c r="U14" s="35">
        <v>1852</v>
      </c>
      <c r="V14" s="99">
        <f>T14+U14</f>
        <v>399959</v>
      </c>
      <c r="W14" s="31">
        <f t="shared" si="1"/>
        <v>459622.98850574717</v>
      </c>
    </row>
    <row r="15" spans="2:23" ht="13.5" thickBot="1">
      <c r="B15" s="109" t="s">
        <v>20</v>
      </c>
      <c r="C15" s="33">
        <v>124</v>
      </c>
      <c r="D15" s="42">
        <v>120</v>
      </c>
      <c r="E15" s="30">
        <f>C15+D15</f>
        <v>244</v>
      </c>
      <c r="F15" s="33">
        <v>1722</v>
      </c>
      <c r="G15" s="42">
        <v>1722</v>
      </c>
      <c r="H15" s="43">
        <f>F15+G15</f>
        <v>3444</v>
      </c>
      <c r="I15" s="31">
        <f t="shared" si="0"/>
        <v>1311.4754098360656</v>
      </c>
      <c r="J15" s="44"/>
      <c r="K15" s="17"/>
      <c r="L15" s="109" t="s">
        <v>20</v>
      </c>
      <c r="M15" s="33">
        <v>733</v>
      </c>
      <c r="N15" s="34">
        <v>1364</v>
      </c>
      <c r="O15" s="94">
        <f>M15+N15</f>
        <v>2097</v>
      </c>
      <c r="P15" s="35">
        <v>11</v>
      </c>
      <c r="Q15" s="97">
        <f>O15+P15</f>
        <v>2108</v>
      </c>
      <c r="R15" s="33">
        <v>226163</v>
      </c>
      <c r="S15" s="34">
        <v>225063</v>
      </c>
      <c r="T15" s="94">
        <f>R15+S15</f>
        <v>451226</v>
      </c>
      <c r="U15" s="35">
        <v>404</v>
      </c>
      <c r="V15" s="99">
        <f>T15+U15</f>
        <v>451630</v>
      </c>
      <c r="W15" s="31">
        <f t="shared" si="1"/>
        <v>21324.573055028464</v>
      </c>
    </row>
    <row r="16" spans="2:23" ht="14.25" thickTop="1" thickBot="1">
      <c r="B16" s="179" t="s">
        <v>66</v>
      </c>
      <c r="C16" s="45">
        <f>+C13+C14+C15</f>
        <v>144</v>
      </c>
      <c r="D16" s="46">
        <f t="shared" ref="D16:H16" si="4">+D13+D14+D15</f>
        <v>143</v>
      </c>
      <c r="E16" s="47">
        <f t="shared" si="4"/>
        <v>287</v>
      </c>
      <c r="F16" s="45">
        <f t="shared" si="4"/>
        <v>4988</v>
      </c>
      <c r="G16" s="46">
        <f t="shared" si="4"/>
        <v>4983</v>
      </c>
      <c r="H16" s="47">
        <f t="shared" si="4"/>
        <v>9971</v>
      </c>
      <c r="I16" s="48">
        <f>IF(E16=0,0,((H16/E16)-1)*100)</f>
        <v>3374.2160278745641</v>
      </c>
      <c r="J16" s="17"/>
      <c r="K16" s="17"/>
      <c r="L16" s="170" t="s">
        <v>66</v>
      </c>
      <c r="M16" s="100">
        <f t="shared" ref="M16:V16" si="5">+M13+M14+M15</f>
        <v>806</v>
      </c>
      <c r="N16" s="101">
        <f t="shared" si="5"/>
        <v>1432</v>
      </c>
      <c r="O16" s="100">
        <f t="shared" si="5"/>
        <v>2238</v>
      </c>
      <c r="P16" s="100">
        <f t="shared" si="5"/>
        <v>11</v>
      </c>
      <c r="Q16" s="100">
        <f t="shared" si="5"/>
        <v>2249</v>
      </c>
      <c r="R16" s="100">
        <f t="shared" si="5"/>
        <v>622702</v>
      </c>
      <c r="S16" s="101">
        <f t="shared" si="5"/>
        <v>630639</v>
      </c>
      <c r="T16" s="100">
        <f t="shared" si="5"/>
        <v>1253341</v>
      </c>
      <c r="U16" s="100">
        <f t="shared" si="5"/>
        <v>4454</v>
      </c>
      <c r="V16" s="102">
        <f t="shared" si="5"/>
        <v>1257795</v>
      </c>
      <c r="W16" s="103">
        <f>IF(Q16=0,0,((V16/Q16)-1)*100)</f>
        <v>55826.856380613608</v>
      </c>
    </row>
    <row r="17" spans="2:23" ht="13.5" thickTop="1">
      <c r="B17" s="109" t="s">
        <v>21</v>
      </c>
      <c r="C17" s="49">
        <v>118</v>
      </c>
      <c r="D17" s="50">
        <v>124</v>
      </c>
      <c r="E17" s="30">
        <f>C17+D17</f>
        <v>242</v>
      </c>
      <c r="F17" s="49">
        <v>1694</v>
      </c>
      <c r="G17" s="50">
        <v>1689</v>
      </c>
      <c r="H17" s="43">
        <f>F17+G17</f>
        <v>3383</v>
      </c>
      <c r="I17" s="31">
        <f t="shared" si="0"/>
        <v>1297.9338842975205</v>
      </c>
      <c r="J17" s="17"/>
      <c r="K17" s="17"/>
      <c r="L17" s="109" t="s">
        <v>21</v>
      </c>
      <c r="M17" s="33">
        <v>2101</v>
      </c>
      <c r="N17" s="34">
        <v>1964</v>
      </c>
      <c r="O17" s="94">
        <f>M17+N17</f>
        <v>4065</v>
      </c>
      <c r="P17" s="35">
        <v>26</v>
      </c>
      <c r="Q17" s="97">
        <f>O17+P17</f>
        <v>4091</v>
      </c>
      <c r="R17" s="33">
        <v>225666</v>
      </c>
      <c r="S17" s="34">
        <v>223396</v>
      </c>
      <c r="T17" s="94">
        <f>R17+S17</f>
        <v>449062</v>
      </c>
      <c r="U17" s="35">
        <v>342</v>
      </c>
      <c r="V17" s="99">
        <f>T17+U17</f>
        <v>449404</v>
      </c>
      <c r="W17" s="31">
        <f t="shared" si="1"/>
        <v>10885.186995844537</v>
      </c>
    </row>
    <row r="18" spans="2:23">
      <c r="B18" s="109" t="s">
        <v>67</v>
      </c>
      <c r="C18" s="49">
        <v>135</v>
      </c>
      <c r="D18" s="50">
        <v>125</v>
      </c>
      <c r="E18" s="30">
        <f>C18+D18</f>
        <v>260</v>
      </c>
      <c r="F18" s="49">
        <v>1715</v>
      </c>
      <c r="G18" s="50">
        <v>1726</v>
      </c>
      <c r="H18" s="43">
        <f>F18+G18</f>
        <v>3441</v>
      </c>
      <c r="I18" s="31">
        <f t="shared" si="0"/>
        <v>1223.4615384615386</v>
      </c>
      <c r="J18" s="17"/>
      <c r="K18" s="17"/>
      <c r="L18" s="109" t="s">
        <v>67</v>
      </c>
      <c r="M18" s="33">
        <v>2850</v>
      </c>
      <c r="N18" s="34">
        <v>2014</v>
      </c>
      <c r="O18" s="94">
        <f>M18+N18</f>
        <v>4864</v>
      </c>
      <c r="P18" s="35">
        <v>8</v>
      </c>
      <c r="Q18" s="97">
        <f>O18+P18</f>
        <v>4872</v>
      </c>
      <c r="R18" s="33">
        <v>220394</v>
      </c>
      <c r="S18" s="34">
        <v>219934</v>
      </c>
      <c r="T18" s="94">
        <f>R18+S18</f>
        <v>440328</v>
      </c>
      <c r="U18" s="35">
        <v>22</v>
      </c>
      <c r="V18" s="99">
        <f>T18+U18</f>
        <v>440350</v>
      </c>
      <c r="W18" s="31">
        <f t="shared" si="1"/>
        <v>8938.3825944170767</v>
      </c>
    </row>
    <row r="19" spans="2:23" ht="13.5" thickBot="1">
      <c r="B19" s="109" t="s">
        <v>22</v>
      </c>
      <c r="C19" s="49">
        <v>160</v>
      </c>
      <c r="D19" s="50">
        <v>159</v>
      </c>
      <c r="E19" s="30">
        <f>C19+D19</f>
        <v>319</v>
      </c>
      <c r="F19" s="49">
        <v>1666</v>
      </c>
      <c r="G19" s="50">
        <v>1670</v>
      </c>
      <c r="H19" s="43">
        <f>F19+G19</f>
        <v>3336</v>
      </c>
      <c r="I19" s="31">
        <f>IF(E19=0,0,((H19/E19)-1)*100)</f>
        <v>945.76802507836999</v>
      </c>
      <c r="J19" s="51"/>
      <c r="K19" s="17"/>
      <c r="L19" s="109" t="s">
        <v>22</v>
      </c>
      <c r="M19" s="33">
        <v>5039</v>
      </c>
      <c r="N19" s="34">
        <v>4739</v>
      </c>
      <c r="O19" s="95">
        <f>M19+N19</f>
        <v>9778</v>
      </c>
      <c r="P19" s="52">
        <v>243</v>
      </c>
      <c r="Q19" s="97">
        <f>O19+P19</f>
        <v>10021</v>
      </c>
      <c r="R19" s="33">
        <v>213898</v>
      </c>
      <c r="S19" s="34">
        <v>213393</v>
      </c>
      <c r="T19" s="95">
        <f>R19+S19</f>
        <v>427291</v>
      </c>
      <c r="U19" s="52">
        <v>777</v>
      </c>
      <c r="V19" s="99">
        <f>T19+U19</f>
        <v>428068</v>
      </c>
      <c r="W19" s="31">
        <f>IF(Q19=0,0,((V19/Q19)-1)*100)</f>
        <v>4171.709410238499</v>
      </c>
    </row>
    <row r="20" spans="2:23" ht="15.75" customHeight="1" thickTop="1" thickBot="1">
      <c r="B20" s="180" t="s">
        <v>23</v>
      </c>
      <c r="C20" s="53">
        <f>+C17+C18+C19</f>
        <v>413</v>
      </c>
      <c r="D20" s="54">
        <f t="shared" ref="D20:H20" si="6">+D17+D18+D19</f>
        <v>408</v>
      </c>
      <c r="E20" s="55">
        <f t="shared" si="6"/>
        <v>821</v>
      </c>
      <c r="F20" s="56">
        <f t="shared" si="6"/>
        <v>5075</v>
      </c>
      <c r="G20" s="57">
        <f t="shared" si="6"/>
        <v>5085</v>
      </c>
      <c r="H20" s="57">
        <f t="shared" si="6"/>
        <v>10160</v>
      </c>
      <c r="I20" s="41">
        <f t="shared" si="0"/>
        <v>1137.5152253349574</v>
      </c>
      <c r="J20" s="58"/>
      <c r="K20" s="59"/>
      <c r="L20" s="171" t="s">
        <v>23</v>
      </c>
      <c r="M20" s="104">
        <f t="shared" ref="M20:V20" si="7">+M17+M18+M19</f>
        <v>9990</v>
      </c>
      <c r="N20" s="104">
        <f t="shared" si="7"/>
        <v>8717</v>
      </c>
      <c r="O20" s="105">
        <f t="shared" si="7"/>
        <v>18707</v>
      </c>
      <c r="P20" s="105">
        <f t="shared" si="7"/>
        <v>277</v>
      </c>
      <c r="Q20" s="105">
        <f t="shared" si="7"/>
        <v>18984</v>
      </c>
      <c r="R20" s="104">
        <f t="shared" si="7"/>
        <v>659958</v>
      </c>
      <c r="S20" s="104">
        <f t="shared" si="7"/>
        <v>656723</v>
      </c>
      <c r="T20" s="105">
        <f t="shared" si="7"/>
        <v>1316681</v>
      </c>
      <c r="U20" s="105">
        <f t="shared" si="7"/>
        <v>1141</v>
      </c>
      <c r="V20" s="105">
        <f t="shared" si="7"/>
        <v>1317822</v>
      </c>
      <c r="W20" s="106">
        <f t="shared" si="1"/>
        <v>6841.7509481668776</v>
      </c>
    </row>
    <row r="21" spans="2:23" ht="13.5" thickTop="1">
      <c r="B21" s="109" t="s">
        <v>24</v>
      </c>
      <c r="C21" s="33">
        <v>215</v>
      </c>
      <c r="D21" s="42">
        <v>222</v>
      </c>
      <c r="E21" s="60">
        <f>C21+D21</f>
        <v>437</v>
      </c>
      <c r="F21" s="33">
        <v>1768</v>
      </c>
      <c r="G21" s="42">
        <v>1768</v>
      </c>
      <c r="H21" s="61">
        <f>F21+G21</f>
        <v>3536</v>
      </c>
      <c r="I21" s="31">
        <f t="shared" si="0"/>
        <v>709.15331807780331</v>
      </c>
      <c r="J21" s="17"/>
      <c r="K21" s="17"/>
      <c r="L21" s="109" t="s">
        <v>25</v>
      </c>
      <c r="M21" s="33">
        <v>16075</v>
      </c>
      <c r="N21" s="34">
        <v>15238</v>
      </c>
      <c r="O21" s="95">
        <f>M21+N21</f>
        <v>31313</v>
      </c>
      <c r="P21" s="62">
        <v>1073</v>
      </c>
      <c r="Q21" s="97">
        <f>O21+P21</f>
        <v>32386</v>
      </c>
      <c r="R21" s="33">
        <v>235101</v>
      </c>
      <c r="S21" s="34">
        <v>232960</v>
      </c>
      <c r="T21" s="95">
        <f>R21+S21</f>
        <v>468061</v>
      </c>
      <c r="U21" s="62">
        <v>527</v>
      </c>
      <c r="V21" s="99">
        <f>T21+U21</f>
        <v>468588</v>
      </c>
      <c r="W21" s="31">
        <f t="shared" si="1"/>
        <v>1346.8844562465263</v>
      </c>
    </row>
    <row r="22" spans="2:23">
      <c r="B22" s="109" t="s">
        <v>26</v>
      </c>
      <c r="C22" s="33">
        <v>207</v>
      </c>
      <c r="D22" s="42">
        <v>206</v>
      </c>
      <c r="E22" s="63">
        <f>C22+D22</f>
        <v>413</v>
      </c>
      <c r="F22" s="33">
        <v>1890</v>
      </c>
      <c r="G22" s="42">
        <v>1885</v>
      </c>
      <c r="H22" s="63">
        <f>F22+G22</f>
        <v>3775</v>
      </c>
      <c r="I22" s="31">
        <f t="shared" si="0"/>
        <v>814.04358353510895</v>
      </c>
      <c r="J22" s="17"/>
      <c r="K22" s="17"/>
      <c r="L22" s="109" t="s">
        <v>26</v>
      </c>
      <c r="M22" s="33">
        <v>13985</v>
      </c>
      <c r="N22" s="34">
        <v>13658</v>
      </c>
      <c r="O22" s="95">
        <f>M22+N22</f>
        <v>27643</v>
      </c>
      <c r="P22" s="35">
        <v>42</v>
      </c>
      <c r="Q22" s="97">
        <f>O22+P22</f>
        <v>27685</v>
      </c>
      <c r="R22" s="33">
        <v>242284</v>
      </c>
      <c r="S22" s="34">
        <v>247985</v>
      </c>
      <c r="T22" s="95">
        <f>R22+S22</f>
        <v>490269</v>
      </c>
      <c r="U22" s="35">
        <v>488</v>
      </c>
      <c r="V22" s="99">
        <f>T22+U22</f>
        <v>490757</v>
      </c>
      <c r="W22" s="31">
        <f>IF(Q22=0,0,((V22/Q22)-1)*100)</f>
        <v>1672.6458370959001</v>
      </c>
    </row>
    <row r="23" spans="2:23" ht="13.5" thickBot="1">
      <c r="B23" s="109" t="s">
        <v>27</v>
      </c>
      <c r="C23" s="33">
        <v>176</v>
      </c>
      <c r="D23" s="64">
        <v>171</v>
      </c>
      <c r="E23" s="65">
        <f>C23+D23</f>
        <v>347</v>
      </c>
      <c r="F23" s="33">
        <v>1771</v>
      </c>
      <c r="G23" s="64">
        <v>1776</v>
      </c>
      <c r="H23" s="65">
        <f>F23+G23</f>
        <v>3547</v>
      </c>
      <c r="I23" s="66">
        <f t="shared" si="0"/>
        <v>922.19020172910666</v>
      </c>
      <c r="J23" s="17"/>
      <c r="K23" s="17"/>
      <c r="L23" s="109" t="s">
        <v>27</v>
      </c>
      <c r="M23" s="33">
        <v>8042</v>
      </c>
      <c r="N23" s="34">
        <v>8101</v>
      </c>
      <c r="O23" s="95">
        <f>M23+N23</f>
        <v>16143</v>
      </c>
      <c r="P23" s="52">
        <v>15</v>
      </c>
      <c r="Q23" s="97">
        <f>O23+P23</f>
        <v>16158</v>
      </c>
      <c r="R23" s="33">
        <v>223621</v>
      </c>
      <c r="S23" s="34">
        <v>222644</v>
      </c>
      <c r="T23" s="95">
        <f>R23+S23</f>
        <v>446265</v>
      </c>
      <c r="U23" s="52">
        <v>406</v>
      </c>
      <c r="V23" s="99">
        <f>T23+U23</f>
        <v>446671</v>
      </c>
      <c r="W23" s="31">
        <f>IF(Q23=0,0,((V23/Q23)-1)*100)</f>
        <v>2664.3953459586583</v>
      </c>
    </row>
    <row r="24" spans="2:23" ht="14.25" thickTop="1" thickBot="1">
      <c r="B24" s="178" t="s">
        <v>28</v>
      </c>
      <c r="C24" s="56">
        <f>+C21+C22+C23</f>
        <v>598</v>
      </c>
      <c r="D24" s="67">
        <f t="shared" ref="D24:H24" si="8">+D21+D22+D23</f>
        <v>599</v>
      </c>
      <c r="E24" s="56">
        <f t="shared" si="8"/>
        <v>1197</v>
      </c>
      <c r="F24" s="56">
        <f t="shared" si="8"/>
        <v>5429</v>
      </c>
      <c r="G24" s="67">
        <f t="shared" si="8"/>
        <v>5429</v>
      </c>
      <c r="H24" s="56">
        <f t="shared" si="8"/>
        <v>10858</v>
      </c>
      <c r="I24" s="41">
        <f t="shared" si="0"/>
        <v>807.10108604845448</v>
      </c>
      <c r="J24" s="17"/>
      <c r="K24" s="17"/>
      <c r="L24" s="170" t="s">
        <v>28</v>
      </c>
      <c r="M24" s="100">
        <f t="shared" ref="M24:V24" si="9">+M21+M22+M23</f>
        <v>38102</v>
      </c>
      <c r="N24" s="101">
        <f t="shared" si="9"/>
        <v>36997</v>
      </c>
      <c r="O24" s="100">
        <f t="shared" si="9"/>
        <v>75099</v>
      </c>
      <c r="P24" s="100">
        <f t="shared" si="9"/>
        <v>1130</v>
      </c>
      <c r="Q24" s="100">
        <f t="shared" si="9"/>
        <v>76229</v>
      </c>
      <c r="R24" s="100">
        <f t="shared" si="9"/>
        <v>701006</v>
      </c>
      <c r="S24" s="101">
        <f t="shared" si="9"/>
        <v>703589</v>
      </c>
      <c r="T24" s="100">
        <f t="shared" si="9"/>
        <v>1404595</v>
      </c>
      <c r="U24" s="100">
        <f t="shared" si="9"/>
        <v>1421</v>
      </c>
      <c r="V24" s="100">
        <f t="shared" si="9"/>
        <v>1406016</v>
      </c>
      <c r="W24" s="103">
        <f t="shared" ref="W24:W26" si="10">IF(Q24=0,0,((V24/Q24)-1)*100)</f>
        <v>1744.4633931968149</v>
      </c>
    </row>
    <row r="25" spans="2:23" ht="14.25" thickTop="1" thickBot="1">
      <c r="B25" s="178" t="s">
        <v>68</v>
      </c>
      <c r="C25" s="38">
        <f>+C16+C20+C24</f>
        <v>1155</v>
      </c>
      <c r="D25" s="39">
        <f t="shared" ref="D25:H25" si="11">+D16+D20+D24</f>
        <v>1150</v>
      </c>
      <c r="E25" s="40">
        <f t="shared" si="11"/>
        <v>2305</v>
      </c>
      <c r="F25" s="38">
        <f t="shared" si="11"/>
        <v>15492</v>
      </c>
      <c r="G25" s="39">
        <f t="shared" si="11"/>
        <v>15497</v>
      </c>
      <c r="H25" s="40">
        <f t="shared" si="11"/>
        <v>30989</v>
      </c>
      <c r="I25" s="41">
        <f t="shared" si="0"/>
        <v>1244.4251626898047</v>
      </c>
      <c r="J25" s="17"/>
      <c r="K25" s="17"/>
      <c r="L25" s="170" t="s">
        <v>68</v>
      </c>
      <c r="M25" s="100">
        <f t="shared" ref="M25:V25" si="12">+M16+M20+M24</f>
        <v>48898</v>
      </c>
      <c r="N25" s="101">
        <f t="shared" si="12"/>
        <v>47146</v>
      </c>
      <c r="O25" s="100">
        <f t="shared" si="12"/>
        <v>96044</v>
      </c>
      <c r="P25" s="100">
        <f t="shared" si="12"/>
        <v>1418</v>
      </c>
      <c r="Q25" s="100">
        <f t="shared" si="12"/>
        <v>97462</v>
      </c>
      <c r="R25" s="100">
        <f t="shared" si="12"/>
        <v>1983666</v>
      </c>
      <c r="S25" s="101">
        <f t="shared" si="12"/>
        <v>1990951</v>
      </c>
      <c r="T25" s="100">
        <f t="shared" si="12"/>
        <v>3974617</v>
      </c>
      <c r="U25" s="100">
        <f t="shared" si="12"/>
        <v>7016</v>
      </c>
      <c r="V25" s="102">
        <f t="shared" si="12"/>
        <v>3981633</v>
      </c>
      <c r="W25" s="103">
        <f>IF(Q25=0,0,((V25/Q25)-1)*100)</f>
        <v>3985.3183804970145</v>
      </c>
    </row>
    <row r="26" spans="2:23" ht="14.25" thickTop="1" thickBot="1">
      <c r="B26" s="178" t="s">
        <v>9</v>
      </c>
      <c r="C26" s="56">
        <f>+C20+C16+C24+C12</f>
        <v>1250</v>
      </c>
      <c r="D26" s="67">
        <f t="shared" ref="D26:H26" si="13">+D20+D16+D24+D12</f>
        <v>1257</v>
      </c>
      <c r="E26" s="56">
        <f t="shared" si="13"/>
        <v>2507</v>
      </c>
      <c r="F26" s="56">
        <f t="shared" si="13"/>
        <v>19871</v>
      </c>
      <c r="G26" s="67">
        <f t="shared" si="13"/>
        <v>19874</v>
      </c>
      <c r="H26" s="56">
        <f t="shared" si="13"/>
        <v>39745</v>
      </c>
      <c r="I26" s="41">
        <f t="shared" si="0"/>
        <v>1485.3609892301556</v>
      </c>
      <c r="J26" s="17"/>
      <c r="K26" s="17"/>
      <c r="L26" s="170" t="s">
        <v>9</v>
      </c>
      <c r="M26" s="100">
        <f t="shared" ref="M26:V26" si="14">+M20+M16+M24+M12</f>
        <v>51138</v>
      </c>
      <c r="N26" s="101">
        <f t="shared" si="14"/>
        <v>49584</v>
      </c>
      <c r="O26" s="100">
        <f t="shared" si="14"/>
        <v>100722</v>
      </c>
      <c r="P26" s="100">
        <f t="shared" si="14"/>
        <v>1593</v>
      </c>
      <c r="Q26" s="100">
        <f t="shared" si="14"/>
        <v>102315</v>
      </c>
      <c r="R26" s="100">
        <f t="shared" si="14"/>
        <v>2523296</v>
      </c>
      <c r="S26" s="101">
        <f t="shared" si="14"/>
        <v>2526884</v>
      </c>
      <c r="T26" s="100">
        <f t="shared" si="14"/>
        <v>5050180</v>
      </c>
      <c r="U26" s="100">
        <f t="shared" si="14"/>
        <v>9198</v>
      </c>
      <c r="V26" s="100">
        <f t="shared" si="14"/>
        <v>5059378</v>
      </c>
      <c r="W26" s="103">
        <f t="shared" si="10"/>
        <v>4844.9034843375848</v>
      </c>
    </row>
    <row r="27" spans="2:23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3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3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3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3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3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3" ht="13.5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3" ht="5.25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3">
      <c r="B35" s="109" t="s">
        <v>14</v>
      </c>
      <c r="C35" s="28">
        <v>1744</v>
      </c>
      <c r="D35" s="29">
        <v>1811</v>
      </c>
      <c r="E35" s="30">
        <f>C35+D35</f>
        <v>3555</v>
      </c>
      <c r="F35" s="28">
        <v>3679</v>
      </c>
      <c r="G35" s="29">
        <v>3659</v>
      </c>
      <c r="H35" s="30">
        <f>F35+G35</f>
        <v>7338</v>
      </c>
      <c r="I35" s="31">
        <f t="shared" ref="I35:I52" si="15">IF(E35=0,0,((H35/E35)-1)*100)</f>
        <v>106.41350210970467</v>
      </c>
      <c r="J35" s="17"/>
      <c r="K35" s="32"/>
      <c r="L35" s="109" t="s">
        <v>14</v>
      </c>
      <c r="M35" s="33">
        <v>134845</v>
      </c>
      <c r="N35" s="34">
        <v>148662</v>
      </c>
      <c r="O35" s="94">
        <f>SUM(M35:N35)</f>
        <v>283507</v>
      </c>
      <c r="P35" s="35">
        <v>0</v>
      </c>
      <c r="Q35" s="97">
        <f>O35+P35</f>
        <v>283507</v>
      </c>
      <c r="R35" s="33">
        <v>399523</v>
      </c>
      <c r="S35" s="34">
        <v>404101</v>
      </c>
      <c r="T35" s="94">
        <f>SUM(R35:S35)</f>
        <v>803624</v>
      </c>
      <c r="U35" s="35">
        <v>0</v>
      </c>
      <c r="V35" s="99">
        <f>T35+U35</f>
        <v>803624</v>
      </c>
      <c r="W35" s="31">
        <f t="shared" ref="W35:W47" si="16">IF(Q35=0,0,((V35/Q35)-1)*100)</f>
        <v>183.45825676261961</v>
      </c>
    </row>
    <row r="36" spans="2:23">
      <c r="B36" s="109" t="s">
        <v>15</v>
      </c>
      <c r="C36" s="28">
        <v>0</v>
      </c>
      <c r="D36" s="29">
        <v>0</v>
      </c>
      <c r="E36" s="30">
        <f>C36+D36</f>
        <v>0</v>
      </c>
      <c r="F36" s="28">
        <v>3681</v>
      </c>
      <c r="G36" s="29">
        <v>3678</v>
      </c>
      <c r="H36" s="30">
        <f>F36+G36</f>
        <v>7359</v>
      </c>
      <c r="I36" s="31">
        <f t="shared" si="15"/>
        <v>0</v>
      </c>
      <c r="J36" s="17"/>
      <c r="K36" s="32"/>
      <c r="L36" s="109" t="s">
        <v>15</v>
      </c>
      <c r="M36" s="33">
        <v>0</v>
      </c>
      <c r="N36" s="34">
        <v>0</v>
      </c>
      <c r="O36" s="94">
        <f>SUM(M36:N36)</f>
        <v>0</v>
      </c>
      <c r="P36" s="35">
        <v>0</v>
      </c>
      <c r="Q36" s="97">
        <f>O36+P36</f>
        <v>0</v>
      </c>
      <c r="R36" s="33">
        <v>396078</v>
      </c>
      <c r="S36" s="34">
        <v>395648</v>
      </c>
      <c r="T36" s="94">
        <f>SUM(R36:S36)</f>
        <v>791726</v>
      </c>
      <c r="U36" s="35">
        <v>0</v>
      </c>
      <c r="V36" s="99">
        <f>T36+U36</f>
        <v>791726</v>
      </c>
      <c r="W36" s="31">
        <f t="shared" si="16"/>
        <v>0</v>
      </c>
    </row>
    <row r="37" spans="2:23" ht="13.5" thickBot="1">
      <c r="B37" s="116" t="s">
        <v>16</v>
      </c>
      <c r="C37" s="36">
        <v>20</v>
      </c>
      <c r="D37" s="37">
        <v>16</v>
      </c>
      <c r="E37" s="30">
        <f>C37+D37</f>
        <v>36</v>
      </c>
      <c r="F37" s="36">
        <v>4163</v>
      </c>
      <c r="G37" s="37">
        <v>4156</v>
      </c>
      <c r="H37" s="30">
        <f>F37+G37</f>
        <v>8319</v>
      </c>
      <c r="I37" s="31">
        <f t="shared" si="15"/>
        <v>23008.333333333336</v>
      </c>
      <c r="J37" s="17"/>
      <c r="K37" s="32"/>
      <c r="L37" s="116" t="s">
        <v>16</v>
      </c>
      <c r="M37" s="33">
        <v>2</v>
      </c>
      <c r="N37" s="34">
        <v>13</v>
      </c>
      <c r="O37" s="94">
        <f>SUM(M37:N37)</f>
        <v>15</v>
      </c>
      <c r="P37" s="35">
        <v>0</v>
      </c>
      <c r="Q37" s="97">
        <f>O37+P37</f>
        <v>15</v>
      </c>
      <c r="R37" s="33">
        <v>417992</v>
      </c>
      <c r="S37" s="34">
        <v>463016</v>
      </c>
      <c r="T37" s="94">
        <f>SUM(R37:S37)</f>
        <v>881008</v>
      </c>
      <c r="U37" s="35">
        <v>0</v>
      </c>
      <c r="V37" s="99">
        <f>T37+U37</f>
        <v>881008</v>
      </c>
      <c r="W37" s="31">
        <f t="shared" si="16"/>
        <v>5873286.666666667</v>
      </c>
    </row>
    <row r="38" spans="2:23" ht="14.25" thickTop="1" thickBot="1">
      <c r="B38" s="178" t="s">
        <v>17</v>
      </c>
      <c r="C38" s="38">
        <f t="shared" ref="C38:H38" si="17">+C35+C36+C37</f>
        <v>1764</v>
      </c>
      <c r="D38" s="39">
        <f t="shared" si="17"/>
        <v>1827</v>
      </c>
      <c r="E38" s="40">
        <f t="shared" si="17"/>
        <v>3591</v>
      </c>
      <c r="F38" s="38">
        <f t="shared" si="17"/>
        <v>11523</v>
      </c>
      <c r="G38" s="39">
        <f t="shared" si="17"/>
        <v>11493</v>
      </c>
      <c r="H38" s="40">
        <f t="shared" si="17"/>
        <v>23016</v>
      </c>
      <c r="I38" s="41">
        <f t="shared" si="15"/>
        <v>540.93567251461991</v>
      </c>
      <c r="J38" s="17"/>
      <c r="K38" s="17"/>
      <c r="L38" s="170" t="s">
        <v>17</v>
      </c>
      <c r="M38" s="100">
        <f>+M35+M36+M37</f>
        <v>134847</v>
      </c>
      <c r="N38" s="101">
        <f>+N35+N36+N37</f>
        <v>148675</v>
      </c>
      <c r="O38" s="100">
        <f>+O35+O36+O37</f>
        <v>283522</v>
      </c>
      <c r="P38" s="100">
        <f>+P35+P36+P37</f>
        <v>0</v>
      </c>
      <c r="Q38" s="100">
        <f>Q37+Q35+Q36</f>
        <v>283522</v>
      </c>
      <c r="R38" s="100">
        <f>+R35+R36+R37</f>
        <v>1213593</v>
      </c>
      <c r="S38" s="101">
        <f>+S35+S36+S37</f>
        <v>1262765</v>
      </c>
      <c r="T38" s="100">
        <f>+T35+T36+T37</f>
        <v>2476358</v>
      </c>
      <c r="U38" s="100">
        <f>+U35+U36+U37</f>
        <v>0</v>
      </c>
      <c r="V38" s="102">
        <f>V37+V35+V36</f>
        <v>2476358</v>
      </c>
      <c r="W38" s="103">
        <f t="shared" si="16"/>
        <v>773.42710618576336</v>
      </c>
    </row>
    <row r="39" spans="2:23" ht="13.5" thickTop="1">
      <c r="B39" s="109" t="s">
        <v>18</v>
      </c>
      <c r="C39" s="28">
        <v>116</v>
      </c>
      <c r="D39" s="29">
        <v>95</v>
      </c>
      <c r="E39" s="30">
        <f>C39+D39</f>
        <v>211</v>
      </c>
      <c r="F39" s="28">
        <v>4216</v>
      </c>
      <c r="G39" s="29">
        <v>4219</v>
      </c>
      <c r="H39" s="30">
        <f>F39+G39</f>
        <v>8435</v>
      </c>
      <c r="I39" s="31">
        <f t="shared" si="15"/>
        <v>3897.6303317535544</v>
      </c>
      <c r="J39" s="17"/>
      <c r="K39" s="17"/>
      <c r="L39" s="109" t="s">
        <v>18</v>
      </c>
      <c r="M39" s="33">
        <v>28</v>
      </c>
      <c r="N39" s="34">
        <v>12</v>
      </c>
      <c r="O39" s="94">
        <f>M39+N39</f>
        <v>40</v>
      </c>
      <c r="P39" s="35">
        <v>1</v>
      </c>
      <c r="Q39" s="97">
        <f>O39+P39</f>
        <v>41</v>
      </c>
      <c r="R39" s="33">
        <v>473801</v>
      </c>
      <c r="S39" s="34">
        <v>437233</v>
      </c>
      <c r="T39" s="94">
        <f>R39+S39</f>
        <v>911034</v>
      </c>
      <c r="U39" s="35">
        <v>0</v>
      </c>
      <c r="V39" s="99">
        <f>T39+U39</f>
        <v>911034</v>
      </c>
      <c r="W39" s="31">
        <f t="shared" si="16"/>
        <v>2221934.1463414636</v>
      </c>
    </row>
    <row r="40" spans="2:23">
      <c r="B40" s="109" t="s">
        <v>19</v>
      </c>
      <c r="C40" s="33">
        <v>256</v>
      </c>
      <c r="D40" s="42">
        <v>247</v>
      </c>
      <c r="E40" s="30">
        <f>C40+D40</f>
        <v>503</v>
      </c>
      <c r="F40" s="33">
        <v>3977</v>
      </c>
      <c r="G40" s="42">
        <v>3981</v>
      </c>
      <c r="H40" s="43">
        <f>F40+G40</f>
        <v>7958</v>
      </c>
      <c r="I40" s="31">
        <f>IF(E40=0,0,((H40/E40)-1)*100)</f>
        <v>1482.1073558648111</v>
      </c>
      <c r="J40" s="17"/>
      <c r="K40" s="17"/>
      <c r="L40" s="109" t="s">
        <v>19</v>
      </c>
      <c r="M40" s="33">
        <v>121</v>
      </c>
      <c r="N40" s="34">
        <v>101</v>
      </c>
      <c r="O40" s="94">
        <f>M40+N40</f>
        <v>222</v>
      </c>
      <c r="P40" s="35">
        <v>2</v>
      </c>
      <c r="Q40" s="97">
        <f>O40+P40</f>
        <v>224</v>
      </c>
      <c r="R40" s="33">
        <v>437491</v>
      </c>
      <c r="S40" s="34">
        <v>426441</v>
      </c>
      <c r="T40" s="94">
        <f>R40+S40</f>
        <v>863932</v>
      </c>
      <c r="U40" s="35">
        <v>0</v>
      </c>
      <c r="V40" s="99">
        <f>T40+U40</f>
        <v>863932</v>
      </c>
      <c r="W40" s="31">
        <f>IF(Q40=0,0,((V40/Q40)-1)*100)</f>
        <v>385583.92857142858</v>
      </c>
    </row>
    <row r="41" spans="2:23" ht="13.5" thickBot="1">
      <c r="B41" s="109" t="s">
        <v>20</v>
      </c>
      <c r="C41" s="33">
        <v>1771</v>
      </c>
      <c r="D41" s="42">
        <v>1737</v>
      </c>
      <c r="E41" s="30">
        <f>C41+D41</f>
        <v>3508</v>
      </c>
      <c r="F41" s="33">
        <v>4393</v>
      </c>
      <c r="G41" s="42">
        <v>4380</v>
      </c>
      <c r="H41" s="43">
        <f>F41+G41</f>
        <v>8773</v>
      </c>
      <c r="I41" s="31">
        <f t="shared" si="15"/>
        <v>150.08551881413911</v>
      </c>
      <c r="J41" s="17"/>
      <c r="K41" s="17"/>
      <c r="L41" s="109" t="s">
        <v>20</v>
      </c>
      <c r="M41" s="33">
        <v>136736</v>
      </c>
      <c r="N41" s="34">
        <v>132991</v>
      </c>
      <c r="O41" s="94">
        <f>M41+N41</f>
        <v>269727</v>
      </c>
      <c r="P41" s="35">
        <v>0</v>
      </c>
      <c r="Q41" s="97">
        <f>O41+P41</f>
        <v>269727</v>
      </c>
      <c r="R41" s="33">
        <v>503615</v>
      </c>
      <c r="S41" s="34">
        <v>499439</v>
      </c>
      <c r="T41" s="94">
        <f>R41+S41</f>
        <v>1003054</v>
      </c>
      <c r="U41" s="35">
        <v>0</v>
      </c>
      <c r="V41" s="99">
        <f>T41+U41</f>
        <v>1003054</v>
      </c>
      <c r="W41" s="31">
        <f t="shared" si="16"/>
        <v>271.87749094454767</v>
      </c>
    </row>
    <row r="42" spans="2:23" ht="14.25" thickTop="1" thickBot="1">
      <c r="B42" s="179" t="s">
        <v>66</v>
      </c>
      <c r="C42" s="45">
        <f t="shared" ref="C42:H42" si="18">+C39+C40+C41</f>
        <v>2143</v>
      </c>
      <c r="D42" s="46">
        <f t="shared" si="18"/>
        <v>2079</v>
      </c>
      <c r="E42" s="47">
        <f t="shared" si="18"/>
        <v>4222</v>
      </c>
      <c r="F42" s="45">
        <f t="shared" si="18"/>
        <v>12586</v>
      </c>
      <c r="G42" s="46">
        <f t="shared" si="18"/>
        <v>12580</v>
      </c>
      <c r="H42" s="47">
        <f t="shared" si="18"/>
        <v>25166</v>
      </c>
      <c r="I42" s="48">
        <f>IF(E42=0,0,((H42/E42)-1)*100)</f>
        <v>496.06821411653243</v>
      </c>
      <c r="J42" s="17"/>
      <c r="K42" s="17"/>
      <c r="L42" s="170" t="s">
        <v>66</v>
      </c>
      <c r="M42" s="100">
        <f t="shared" ref="M42:V42" si="19">+M39+M40+M41</f>
        <v>136885</v>
      </c>
      <c r="N42" s="101">
        <f t="shared" si="19"/>
        <v>133104</v>
      </c>
      <c r="O42" s="100">
        <f t="shared" si="19"/>
        <v>269989</v>
      </c>
      <c r="P42" s="100">
        <f t="shared" si="19"/>
        <v>3</v>
      </c>
      <c r="Q42" s="100">
        <f t="shared" si="19"/>
        <v>269992</v>
      </c>
      <c r="R42" s="100">
        <f t="shared" si="19"/>
        <v>1414907</v>
      </c>
      <c r="S42" s="101">
        <f t="shared" si="19"/>
        <v>1363113</v>
      </c>
      <c r="T42" s="100">
        <f t="shared" si="19"/>
        <v>2778020</v>
      </c>
      <c r="U42" s="100">
        <f t="shared" si="19"/>
        <v>0</v>
      </c>
      <c r="V42" s="102">
        <f t="shared" si="19"/>
        <v>2778020</v>
      </c>
      <c r="W42" s="103">
        <f>IF(Q42=0,0,((V42/Q42)-1)*100)</f>
        <v>928.92678301579303</v>
      </c>
    </row>
    <row r="43" spans="2:23" ht="13.5" thickTop="1">
      <c r="B43" s="109" t="s">
        <v>33</v>
      </c>
      <c r="C43" s="49">
        <v>1901</v>
      </c>
      <c r="D43" s="50">
        <v>1901</v>
      </c>
      <c r="E43" s="30">
        <f>C43+D43</f>
        <v>3802</v>
      </c>
      <c r="F43" s="49">
        <v>4013</v>
      </c>
      <c r="G43" s="50">
        <v>4017</v>
      </c>
      <c r="H43" s="43">
        <f>F43+G43</f>
        <v>8030</v>
      </c>
      <c r="I43" s="31">
        <f t="shared" si="15"/>
        <v>111.20462914255653</v>
      </c>
      <c r="J43" s="17"/>
      <c r="K43" s="17"/>
      <c r="L43" s="109" t="s">
        <v>21</v>
      </c>
      <c r="M43" s="33">
        <v>158804</v>
      </c>
      <c r="N43" s="34">
        <v>160491</v>
      </c>
      <c r="O43" s="94">
        <f>M43+N43</f>
        <v>319295</v>
      </c>
      <c r="P43" s="35">
        <v>0</v>
      </c>
      <c r="Q43" s="97">
        <f>O43+P43</f>
        <v>319295</v>
      </c>
      <c r="R43" s="33">
        <v>469624</v>
      </c>
      <c r="S43" s="34">
        <v>468173</v>
      </c>
      <c r="T43" s="94">
        <f>R43+S43</f>
        <v>937797</v>
      </c>
      <c r="U43" s="35">
        <v>194</v>
      </c>
      <c r="V43" s="99">
        <f>T43+U43</f>
        <v>937991</v>
      </c>
      <c r="W43" s="31">
        <f t="shared" si="16"/>
        <v>193.76939820542134</v>
      </c>
    </row>
    <row r="44" spans="2:23">
      <c r="B44" s="109" t="s">
        <v>67</v>
      </c>
      <c r="C44" s="49">
        <v>1970</v>
      </c>
      <c r="D44" s="50">
        <v>1969</v>
      </c>
      <c r="E44" s="30">
        <f>C44+D44</f>
        <v>3939</v>
      </c>
      <c r="F44" s="49">
        <v>4025</v>
      </c>
      <c r="G44" s="50">
        <v>4027</v>
      </c>
      <c r="H44" s="43">
        <f>F44+G44</f>
        <v>8052</v>
      </c>
      <c r="I44" s="31">
        <f t="shared" si="15"/>
        <v>104.4173648134044</v>
      </c>
      <c r="J44" s="17"/>
      <c r="K44" s="17"/>
      <c r="L44" s="109" t="s">
        <v>67</v>
      </c>
      <c r="M44" s="33">
        <v>142641</v>
      </c>
      <c r="N44" s="34">
        <v>141524</v>
      </c>
      <c r="O44" s="94">
        <f>M44+N44</f>
        <v>284165</v>
      </c>
      <c r="P44" s="35">
        <v>0</v>
      </c>
      <c r="Q44" s="97">
        <f>O44+P44</f>
        <v>284165</v>
      </c>
      <c r="R44" s="33">
        <v>435097</v>
      </c>
      <c r="S44" s="34">
        <v>429768</v>
      </c>
      <c r="T44" s="94">
        <f>R44+S44</f>
        <v>864865</v>
      </c>
      <c r="U44" s="35">
        <v>138</v>
      </c>
      <c r="V44" s="99">
        <f>T44+U44</f>
        <v>865003</v>
      </c>
      <c r="W44" s="31">
        <f t="shared" si="16"/>
        <v>204.40166804497389</v>
      </c>
    </row>
    <row r="45" spans="2:23" ht="13.5" thickBot="1">
      <c r="B45" s="109" t="s">
        <v>22</v>
      </c>
      <c r="C45" s="49">
        <v>2131</v>
      </c>
      <c r="D45" s="50">
        <v>2120</v>
      </c>
      <c r="E45" s="30">
        <f>C45+D45</f>
        <v>4251</v>
      </c>
      <c r="F45" s="49">
        <v>3892</v>
      </c>
      <c r="G45" s="50">
        <v>3888</v>
      </c>
      <c r="H45" s="43">
        <f>F45+G45</f>
        <v>7780</v>
      </c>
      <c r="I45" s="31">
        <f t="shared" si="15"/>
        <v>83.015760997412372</v>
      </c>
      <c r="J45" s="17"/>
      <c r="K45" s="17"/>
      <c r="L45" s="109" t="s">
        <v>22</v>
      </c>
      <c r="M45" s="33">
        <v>145167</v>
      </c>
      <c r="N45" s="34">
        <v>142735</v>
      </c>
      <c r="O45" s="95">
        <f>M45+N45</f>
        <v>287902</v>
      </c>
      <c r="P45" s="52">
        <v>96</v>
      </c>
      <c r="Q45" s="97">
        <f>O45+P45</f>
        <v>287998</v>
      </c>
      <c r="R45" s="33">
        <v>396872</v>
      </c>
      <c r="S45" s="34">
        <v>397145</v>
      </c>
      <c r="T45" s="95">
        <f>R45+S45</f>
        <v>794017</v>
      </c>
      <c r="U45" s="52">
        <v>394</v>
      </c>
      <c r="V45" s="99">
        <f>T45+U45</f>
        <v>794411</v>
      </c>
      <c r="W45" s="31">
        <f t="shared" si="16"/>
        <v>175.83906832686341</v>
      </c>
    </row>
    <row r="46" spans="2:23" ht="16.5" thickTop="1" thickBot="1">
      <c r="B46" s="180" t="s">
        <v>23</v>
      </c>
      <c r="C46" s="53">
        <f t="shared" ref="C46:H46" si="20">+C43+C44+C45</f>
        <v>6002</v>
      </c>
      <c r="D46" s="54">
        <f t="shared" si="20"/>
        <v>5990</v>
      </c>
      <c r="E46" s="55">
        <f t="shared" si="20"/>
        <v>11992</v>
      </c>
      <c r="F46" s="56">
        <f t="shared" si="20"/>
        <v>11930</v>
      </c>
      <c r="G46" s="57">
        <f t="shared" si="20"/>
        <v>11932</v>
      </c>
      <c r="H46" s="57">
        <f t="shared" si="20"/>
        <v>23862</v>
      </c>
      <c r="I46" s="41">
        <f t="shared" si="15"/>
        <v>98.982655103402266</v>
      </c>
      <c r="J46" s="58"/>
      <c r="K46" s="59"/>
      <c r="L46" s="171" t="s">
        <v>23</v>
      </c>
      <c r="M46" s="104">
        <f t="shared" ref="M46:V46" si="21">+M43+M44+M45</f>
        <v>446612</v>
      </c>
      <c r="N46" s="104">
        <f t="shared" si="21"/>
        <v>444750</v>
      </c>
      <c r="O46" s="105">
        <f t="shared" si="21"/>
        <v>891362</v>
      </c>
      <c r="P46" s="105">
        <f t="shared" si="21"/>
        <v>96</v>
      </c>
      <c r="Q46" s="105">
        <f t="shared" si="21"/>
        <v>891458</v>
      </c>
      <c r="R46" s="104">
        <f t="shared" si="21"/>
        <v>1301593</v>
      </c>
      <c r="S46" s="104">
        <f t="shared" si="21"/>
        <v>1295086</v>
      </c>
      <c r="T46" s="105">
        <f t="shared" si="21"/>
        <v>2596679</v>
      </c>
      <c r="U46" s="105">
        <f t="shared" si="21"/>
        <v>726</v>
      </c>
      <c r="V46" s="105">
        <f t="shared" si="21"/>
        <v>2597405</v>
      </c>
      <c r="W46" s="106">
        <f t="shared" si="16"/>
        <v>191.36594208588627</v>
      </c>
    </row>
    <row r="47" spans="2:23" ht="13.5" thickTop="1">
      <c r="B47" s="109" t="s">
        <v>24</v>
      </c>
      <c r="C47" s="33">
        <v>2549</v>
      </c>
      <c r="D47" s="42">
        <v>2547</v>
      </c>
      <c r="E47" s="60">
        <f>C47+D47</f>
        <v>5096</v>
      </c>
      <c r="F47" s="33">
        <v>3988</v>
      </c>
      <c r="G47" s="42">
        <v>3985</v>
      </c>
      <c r="H47" s="61">
        <f>F47+G47</f>
        <v>7973</v>
      </c>
      <c r="I47" s="31">
        <f t="shared" si="15"/>
        <v>56.456043956043956</v>
      </c>
      <c r="J47" s="17"/>
      <c r="K47" s="17"/>
      <c r="L47" s="109" t="s">
        <v>25</v>
      </c>
      <c r="M47" s="33">
        <v>190178</v>
      </c>
      <c r="N47" s="34">
        <v>191268</v>
      </c>
      <c r="O47" s="95">
        <f>M47+N47</f>
        <v>381446</v>
      </c>
      <c r="P47" s="62">
        <v>263</v>
      </c>
      <c r="Q47" s="97">
        <f>O47+P47</f>
        <v>381709</v>
      </c>
      <c r="R47" s="33">
        <v>439007</v>
      </c>
      <c r="S47" s="34">
        <v>441307</v>
      </c>
      <c r="T47" s="95">
        <f>R47+S47</f>
        <v>880314</v>
      </c>
      <c r="U47" s="62">
        <v>108</v>
      </c>
      <c r="V47" s="99">
        <f>T47+U47</f>
        <v>880422</v>
      </c>
      <c r="W47" s="31">
        <f t="shared" si="16"/>
        <v>130.65266996586408</v>
      </c>
    </row>
    <row r="48" spans="2:23">
      <c r="B48" s="109" t="s">
        <v>26</v>
      </c>
      <c r="C48" s="33">
        <v>2480</v>
      </c>
      <c r="D48" s="42">
        <v>2478</v>
      </c>
      <c r="E48" s="63">
        <f>C48+D48</f>
        <v>4958</v>
      </c>
      <c r="F48" s="33">
        <v>4090</v>
      </c>
      <c r="G48" s="42">
        <v>4088</v>
      </c>
      <c r="H48" s="63">
        <f>F48+G48</f>
        <v>8178</v>
      </c>
      <c r="I48" s="31">
        <f t="shared" si="15"/>
        <v>64.945542557482867</v>
      </c>
      <c r="J48" s="17"/>
      <c r="K48" s="17"/>
      <c r="L48" s="109" t="s">
        <v>26</v>
      </c>
      <c r="M48" s="33">
        <v>204034</v>
      </c>
      <c r="N48" s="34">
        <v>200496</v>
      </c>
      <c r="O48" s="95">
        <f>M48+N48</f>
        <v>404530</v>
      </c>
      <c r="P48" s="35">
        <v>0</v>
      </c>
      <c r="Q48" s="97">
        <f>O48+P48</f>
        <v>404530</v>
      </c>
      <c r="R48" s="33">
        <v>474910</v>
      </c>
      <c r="S48" s="34">
        <v>463605</v>
      </c>
      <c r="T48" s="95">
        <f>R48+S48</f>
        <v>938515</v>
      </c>
      <c r="U48" s="35">
        <v>968</v>
      </c>
      <c r="V48" s="99">
        <f>T48+U48</f>
        <v>939483</v>
      </c>
      <c r="W48" s="31">
        <f>IF(Q48=0,0,((V48/Q48)-1)*100)</f>
        <v>132.24062492274987</v>
      </c>
    </row>
    <row r="49" spans="2:23" ht="13.5" thickBot="1">
      <c r="B49" s="109" t="s">
        <v>27</v>
      </c>
      <c r="C49" s="33">
        <v>2391</v>
      </c>
      <c r="D49" s="64">
        <v>2384</v>
      </c>
      <c r="E49" s="65">
        <f>C49+D49</f>
        <v>4775</v>
      </c>
      <c r="F49" s="33">
        <v>4024</v>
      </c>
      <c r="G49" s="64">
        <v>4024</v>
      </c>
      <c r="H49" s="65">
        <f>F49+G49</f>
        <v>8048</v>
      </c>
      <c r="I49" s="66">
        <f t="shared" si="15"/>
        <v>68.544502617801044</v>
      </c>
      <c r="J49" s="17"/>
      <c r="K49" s="17"/>
      <c r="L49" s="109" t="s">
        <v>27</v>
      </c>
      <c r="M49" s="33">
        <v>192687</v>
      </c>
      <c r="N49" s="34">
        <v>191186</v>
      </c>
      <c r="O49" s="95">
        <f>M49+N49</f>
        <v>383873</v>
      </c>
      <c r="P49" s="52">
        <v>14</v>
      </c>
      <c r="Q49" s="97">
        <f>O49+P49</f>
        <v>383887</v>
      </c>
      <c r="R49" s="33">
        <v>416603</v>
      </c>
      <c r="S49" s="34">
        <v>414968</v>
      </c>
      <c r="T49" s="95">
        <f>R49+S49</f>
        <v>831571</v>
      </c>
      <c r="U49" s="52">
        <v>116</v>
      </c>
      <c r="V49" s="99">
        <f>T49+U49</f>
        <v>831687</v>
      </c>
      <c r="W49" s="31">
        <f>IF(Q49=0,0,((V49/Q49)-1)*100)</f>
        <v>116.6489097051997</v>
      </c>
    </row>
    <row r="50" spans="2:23" ht="14.25" thickTop="1" thickBot="1">
      <c r="B50" s="178" t="s">
        <v>28</v>
      </c>
      <c r="C50" s="56">
        <f t="shared" ref="C50:H50" si="22">+C47+C48+C49</f>
        <v>7420</v>
      </c>
      <c r="D50" s="67">
        <f t="shared" si="22"/>
        <v>7409</v>
      </c>
      <c r="E50" s="56">
        <f t="shared" si="22"/>
        <v>14829</v>
      </c>
      <c r="F50" s="56">
        <f t="shared" si="22"/>
        <v>12102</v>
      </c>
      <c r="G50" s="67">
        <f t="shared" si="22"/>
        <v>12097</v>
      </c>
      <c r="H50" s="56">
        <f t="shared" si="22"/>
        <v>24199</v>
      </c>
      <c r="I50" s="41">
        <f t="shared" si="15"/>
        <v>63.186998448985101</v>
      </c>
      <c r="J50" s="17"/>
      <c r="K50" s="17"/>
      <c r="L50" s="170" t="s">
        <v>28</v>
      </c>
      <c r="M50" s="100">
        <f t="shared" ref="M50:V50" si="23">+M47+M48+M49</f>
        <v>586899</v>
      </c>
      <c r="N50" s="101">
        <f t="shared" si="23"/>
        <v>582950</v>
      </c>
      <c r="O50" s="100">
        <f t="shared" si="23"/>
        <v>1169849</v>
      </c>
      <c r="P50" s="100">
        <f t="shared" si="23"/>
        <v>277</v>
      </c>
      <c r="Q50" s="100">
        <f t="shared" si="23"/>
        <v>1170126</v>
      </c>
      <c r="R50" s="100">
        <f t="shared" si="23"/>
        <v>1330520</v>
      </c>
      <c r="S50" s="101">
        <f t="shared" si="23"/>
        <v>1319880</v>
      </c>
      <c r="T50" s="100">
        <f t="shared" si="23"/>
        <v>2650400</v>
      </c>
      <c r="U50" s="100">
        <f t="shared" si="23"/>
        <v>1192</v>
      </c>
      <c r="V50" s="100">
        <f t="shared" si="23"/>
        <v>2651592</v>
      </c>
      <c r="W50" s="103">
        <f t="shared" ref="W50:W52" si="24">IF(Q50=0,0,((V50/Q50)-1)*100)</f>
        <v>126.60739099891805</v>
      </c>
    </row>
    <row r="51" spans="2:23" ht="14.25" thickTop="1" thickBot="1">
      <c r="B51" s="178" t="s">
        <v>68</v>
      </c>
      <c r="C51" s="38">
        <f t="shared" ref="C51:H51" si="25">+C42+C46+C50</f>
        <v>15565</v>
      </c>
      <c r="D51" s="39">
        <f t="shared" si="25"/>
        <v>15478</v>
      </c>
      <c r="E51" s="40">
        <f t="shared" si="25"/>
        <v>31043</v>
      </c>
      <c r="F51" s="38">
        <f t="shared" si="25"/>
        <v>36618</v>
      </c>
      <c r="G51" s="39">
        <f t="shared" si="25"/>
        <v>36609</v>
      </c>
      <c r="H51" s="40">
        <f t="shared" si="25"/>
        <v>73227</v>
      </c>
      <c r="I51" s="41">
        <f t="shared" si="15"/>
        <v>135.88892826079953</v>
      </c>
      <c r="J51" s="17"/>
      <c r="K51" s="17"/>
      <c r="L51" s="170" t="s">
        <v>68</v>
      </c>
      <c r="M51" s="100">
        <f t="shared" ref="M51:V51" si="26">+M42+M46+M50</f>
        <v>1170396</v>
      </c>
      <c r="N51" s="101">
        <f t="shared" si="26"/>
        <v>1160804</v>
      </c>
      <c r="O51" s="100">
        <f t="shared" si="26"/>
        <v>2331200</v>
      </c>
      <c r="P51" s="100">
        <f t="shared" si="26"/>
        <v>376</v>
      </c>
      <c r="Q51" s="100">
        <f t="shared" si="26"/>
        <v>2331576</v>
      </c>
      <c r="R51" s="100">
        <f t="shared" si="26"/>
        <v>4047020</v>
      </c>
      <c r="S51" s="101">
        <f t="shared" si="26"/>
        <v>3978079</v>
      </c>
      <c r="T51" s="100">
        <f t="shared" si="26"/>
        <v>8025099</v>
      </c>
      <c r="U51" s="100">
        <f t="shared" si="26"/>
        <v>1918</v>
      </c>
      <c r="V51" s="102">
        <f t="shared" si="26"/>
        <v>8027017</v>
      </c>
      <c r="W51" s="103">
        <f>IF(Q51=0,0,((V51/Q51)-1)*100)</f>
        <v>244.27430201717635</v>
      </c>
    </row>
    <row r="52" spans="2:23" ht="14.25" thickTop="1" thickBot="1">
      <c r="B52" s="178" t="s">
        <v>9</v>
      </c>
      <c r="C52" s="56">
        <f t="shared" ref="C52:H52" si="27">+C46+C42+C50+C38</f>
        <v>17329</v>
      </c>
      <c r="D52" s="67">
        <f t="shared" si="27"/>
        <v>17305</v>
      </c>
      <c r="E52" s="56">
        <f t="shared" si="27"/>
        <v>34634</v>
      </c>
      <c r="F52" s="56">
        <f t="shared" si="27"/>
        <v>48141</v>
      </c>
      <c r="G52" s="67">
        <f t="shared" si="27"/>
        <v>48102</v>
      </c>
      <c r="H52" s="56">
        <f t="shared" si="27"/>
        <v>96243</v>
      </c>
      <c r="I52" s="41">
        <f t="shared" si="15"/>
        <v>177.88589247560202</v>
      </c>
      <c r="J52" s="17"/>
      <c r="K52" s="17"/>
      <c r="L52" s="170" t="s">
        <v>9</v>
      </c>
      <c r="M52" s="100">
        <f t="shared" ref="M52:V52" si="28">+M46+M42+M50+M38</f>
        <v>1305243</v>
      </c>
      <c r="N52" s="101">
        <f t="shared" si="28"/>
        <v>1309479</v>
      </c>
      <c r="O52" s="100">
        <f t="shared" si="28"/>
        <v>2614722</v>
      </c>
      <c r="P52" s="100">
        <f t="shared" si="28"/>
        <v>376</v>
      </c>
      <c r="Q52" s="100">
        <f t="shared" si="28"/>
        <v>2615098</v>
      </c>
      <c r="R52" s="100">
        <f t="shared" si="28"/>
        <v>5260613</v>
      </c>
      <c r="S52" s="101">
        <f t="shared" si="28"/>
        <v>5240844</v>
      </c>
      <c r="T52" s="100">
        <f t="shared" si="28"/>
        <v>10501457</v>
      </c>
      <c r="U52" s="100">
        <f t="shared" si="28"/>
        <v>1918</v>
      </c>
      <c r="V52" s="100">
        <f t="shared" si="28"/>
        <v>10503375</v>
      </c>
      <c r="W52" s="103">
        <f t="shared" si="24"/>
        <v>301.64364777151758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>
      <c r="B61" s="109" t="s">
        <v>14</v>
      </c>
      <c r="C61" s="28">
        <f t="shared" ref="C61:H63" si="29">+C9+C35</f>
        <v>1838</v>
      </c>
      <c r="D61" s="29">
        <f t="shared" si="29"/>
        <v>1918</v>
      </c>
      <c r="E61" s="30">
        <f t="shared" si="29"/>
        <v>3756</v>
      </c>
      <c r="F61" s="28">
        <f t="shared" si="29"/>
        <v>5087</v>
      </c>
      <c r="G61" s="29">
        <f t="shared" si="29"/>
        <v>5071</v>
      </c>
      <c r="H61" s="30">
        <f t="shared" si="29"/>
        <v>10158</v>
      </c>
      <c r="I61" s="31">
        <f t="shared" ref="I61:I78" si="30">IF(E61=0,0,((H61/E61)-1)*100)</f>
        <v>170.44728434504793</v>
      </c>
      <c r="J61" s="17"/>
      <c r="K61" s="32"/>
      <c r="L61" s="109" t="s">
        <v>14</v>
      </c>
      <c r="M61" s="33">
        <f t="shared" ref="M61:V61" si="31">+M9+M35</f>
        <v>137085</v>
      </c>
      <c r="N61" s="34">
        <f t="shared" si="31"/>
        <v>151100</v>
      </c>
      <c r="O61" s="94">
        <f t="shared" si="31"/>
        <v>288185</v>
      </c>
      <c r="P61" s="35">
        <f t="shared" si="31"/>
        <v>175</v>
      </c>
      <c r="Q61" s="97">
        <f t="shared" si="31"/>
        <v>288360</v>
      </c>
      <c r="R61" s="33">
        <f t="shared" si="31"/>
        <v>561504</v>
      </c>
      <c r="S61" s="34">
        <f t="shared" si="31"/>
        <v>572637</v>
      </c>
      <c r="T61" s="94">
        <f t="shared" si="31"/>
        <v>1134141</v>
      </c>
      <c r="U61" s="35">
        <f t="shared" si="31"/>
        <v>15</v>
      </c>
      <c r="V61" s="99">
        <f t="shared" si="31"/>
        <v>1134156</v>
      </c>
      <c r="W61" s="31">
        <f t="shared" ref="W61:W73" si="32">IF(Q61=0,0,((V61/Q61)-1)*100)</f>
        <v>293.31252600915525</v>
      </c>
    </row>
    <row r="62" spans="2:23">
      <c r="B62" s="109" t="s">
        <v>15</v>
      </c>
      <c r="C62" s="28">
        <f t="shared" si="29"/>
        <v>0</v>
      </c>
      <c r="D62" s="29">
        <f t="shared" si="29"/>
        <v>0</v>
      </c>
      <c r="E62" s="30">
        <f t="shared" si="29"/>
        <v>0</v>
      </c>
      <c r="F62" s="28">
        <f t="shared" si="29"/>
        <v>5111</v>
      </c>
      <c r="G62" s="29">
        <f t="shared" si="29"/>
        <v>5099</v>
      </c>
      <c r="H62" s="30">
        <f t="shared" si="29"/>
        <v>10210</v>
      </c>
      <c r="I62" s="31">
        <f t="shared" si="30"/>
        <v>0</v>
      </c>
      <c r="J62" s="17"/>
      <c r="K62" s="32"/>
      <c r="L62" s="109" t="s">
        <v>15</v>
      </c>
      <c r="M62" s="33">
        <f t="shared" ref="M62:V62" si="33">+M10+M36</f>
        <v>0</v>
      </c>
      <c r="N62" s="34">
        <f t="shared" si="33"/>
        <v>0</v>
      </c>
      <c r="O62" s="94">
        <f t="shared" si="33"/>
        <v>0</v>
      </c>
      <c r="P62" s="35">
        <f t="shared" si="33"/>
        <v>0</v>
      </c>
      <c r="Q62" s="97">
        <f t="shared" si="33"/>
        <v>0</v>
      </c>
      <c r="R62" s="33">
        <f t="shared" si="33"/>
        <v>576469</v>
      </c>
      <c r="S62" s="34">
        <f t="shared" si="33"/>
        <v>570396</v>
      </c>
      <c r="T62" s="94">
        <f t="shared" si="33"/>
        <v>1146865</v>
      </c>
      <c r="U62" s="35">
        <f t="shared" si="33"/>
        <v>210</v>
      </c>
      <c r="V62" s="99">
        <f t="shared" si="33"/>
        <v>1147075</v>
      </c>
      <c r="W62" s="31">
        <f t="shared" si="32"/>
        <v>0</v>
      </c>
    </row>
    <row r="63" spans="2:23" ht="13.5" thickBot="1">
      <c r="B63" s="116" t="s">
        <v>16</v>
      </c>
      <c r="C63" s="36">
        <f t="shared" si="29"/>
        <v>21</v>
      </c>
      <c r="D63" s="37">
        <f t="shared" si="29"/>
        <v>16</v>
      </c>
      <c r="E63" s="30">
        <f t="shared" si="29"/>
        <v>37</v>
      </c>
      <c r="F63" s="36">
        <f t="shared" si="29"/>
        <v>5704</v>
      </c>
      <c r="G63" s="37">
        <f t="shared" si="29"/>
        <v>5700</v>
      </c>
      <c r="H63" s="30">
        <f t="shared" si="29"/>
        <v>11404</v>
      </c>
      <c r="I63" s="31">
        <f t="shared" si="30"/>
        <v>30721.62162162162</v>
      </c>
      <c r="J63" s="17"/>
      <c r="K63" s="32"/>
      <c r="L63" s="116" t="s">
        <v>16</v>
      </c>
      <c r="M63" s="33">
        <f t="shared" ref="M63:V63" si="34">+M11+M37</f>
        <v>2</v>
      </c>
      <c r="N63" s="34">
        <f t="shared" si="34"/>
        <v>13</v>
      </c>
      <c r="O63" s="94">
        <f t="shared" si="34"/>
        <v>15</v>
      </c>
      <c r="P63" s="35">
        <f t="shared" si="34"/>
        <v>0</v>
      </c>
      <c r="Q63" s="97">
        <f t="shared" si="34"/>
        <v>15</v>
      </c>
      <c r="R63" s="33">
        <f t="shared" si="34"/>
        <v>615250</v>
      </c>
      <c r="S63" s="34">
        <f t="shared" si="34"/>
        <v>655665</v>
      </c>
      <c r="T63" s="94">
        <f t="shared" si="34"/>
        <v>1270915</v>
      </c>
      <c r="U63" s="35">
        <f t="shared" si="34"/>
        <v>1957</v>
      </c>
      <c r="V63" s="99">
        <f t="shared" si="34"/>
        <v>1272872</v>
      </c>
      <c r="W63" s="31">
        <f t="shared" si="32"/>
        <v>8485713.333333334</v>
      </c>
    </row>
    <row r="64" spans="2:23" ht="14.25" thickTop="1" thickBot="1">
      <c r="B64" s="178" t="s">
        <v>17</v>
      </c>
      <c r="C64" s="38">
        <f>C63+C61+C62</f>
        <v>1859</v>
      </c>
      <c r="D64" s="39">
        <f>D63+D61+D62</f>
        <v>1934</v>
      </c>
      <c r="E64" s="40">
        <f>+E61+E62+E63</f>
        <v>3793</v>
      </c>
      <c r="F64" s="38">
        <f>F63+F61+F62</f>
        <v>15902</v>
      </c>
      <c r="G64" s="39">
        <f>G63+G61+G62</f>
        <v>15870</v>
      </c>
      <c r="H64" s="40">
        <f>+H61+H62+H63</f>
        <v>31772</v>
      </c>
      <c r="I64" s="41">
        <f>IF(E64=0,0,((H64/E64)-1)*100)</f>
        <v>737.64829949907721</v>
      </c>
      <c r="J64" s="17"/>
      <c r="K64" s="17"/>
      <c r="L64" s="170" t="s">
        <v>17</v>
      </c>
      <c r="M64" s="100">
        <f t="shared" ref="M64:V64" si="35">+M61+M62+M63</f>
        <v>137087</v>
      </c>
      <c r="N64" s="101">
        <f t="shared" si="35"/>
        <v>151113</v>
      </c>
      <c r="O64" s="100">
        <f t="shared" si="35"/>
        <v>288200</v>
      </c>
      <c r="P64" s="100">
        <f t="shared" si="35"/>
        <v>175</v>
      </c>
      <c r="Q64" s="100">
        <f t="shared" si="35"/>
        <v>288375</v>
      </c>
      <c r="R64" s="100">
        <f t="shared" si="35"/>
        <v>1753223</v>
      </c>
      <c r="S64" s="101">
        <f t="shared" si="35"/>
        <v>1798698</v>
      </c>
      <c r="T64" s="100">
        <f t="shared" si="35"/>
        <v>3551921</v>
      </c>
      <c r="U64" s="100">
        <f t="shared" si="35"/>
        <v>2182</v>
      </c>
      <c r="V64" s="102">
        <f t="shared" si="35"/>
        <v>3554103</v>
      </c>
      <c r="W64" s="103">
        <f>IF(Q64=0,0,((V64/Q64)-1)*100)</f>
        <v>1132.4587776332899</v>
      </c>
    </row>
    <row r="65" spans="2:23" ht="13.5" thickTop="1">
      <c r="B65" s="109" t="s">
        <v>18</v>
      </c>
      <c r="C65" s="28">
        <f t="shared" ref="C65:H66" si="36">+C13+C39</f>
        <v>122</v>
      </c>
      <c r="D65" s="29">
        <f t="shared" si="36"/>
        <v>101</v>
      </c>
      <c r="E65" s="30">
        <f t="shared" si="36"/>
        <v>223</v>
      </c>
      <c r="F65" s="28">
        <f t="shared" si="36"/>
        <v>5875</v>
      </c>
      <c r="G65" s="29">
        <f t="shared" si="36"/>
        <v>5881</v>
      </c>
      <c r="H65" s="30">
        <f t="shared" si="36"/>
        <v>11756</v>
      </c>
      <c r="I65" s="31">
        <f t="shared" si="30"/>
        <v>5171.7488789237668</v>
      </c>
      <c r="J65" s="17"/>
      <c r="K65" s="17"/>
      <c r="L65" s="109" t="s">
        <v>18</v>
      </c>
      <c r="M65" s="33">
        <f t="shared" ref="M65:V65" si="37">+M13+M39</f>
        <v>58</v>
      </c>
      <c r="N65" s="34">
        <f t="shared" si="37"/>
        <v>36</v>
      </c>
      <c r="O65" s="94">
        <f t="shared" si="37"/>
        <v>94</v>
      </c>
      <c r="P65" s="35">
        <f t="shared" si="37"/>
        <v>1</v>
      </c>
      <c r="Q65" s="97">
        <f t="shared" si="37"/>
        <v>95</v>
      </c>
      <c r="R65" s="33">
        <f t="shared" si="37"/>
        <v>674258</v>
      </c>
      <c r="S65" s="34">
        <f t="shared" si="37"/>
        <v>640784</v>
      </c>
      <c r="T65" s="94">
        <f t="shared" si="37"/>
        <v>1315042</v>
      </c>
      <c r="U65" s="35">
        <f t="shared" si="37"/>
        <v>2198</v>
      </c>
      <c r="V65" s="99">
        <f t="shared" si="37"/>
        <v>1317240</v>
      </c>
      <c r="W65" s="31">
        <f t="shared" si="32"/>
        <v>1386468.4210526315</v>
      </c>
    </row>
    <row r="66" spans="2:23">
      <c r="B66" s="109" t="s">
        <v>19</v>
      </c>
      <c r="C66" s="33">
        <f t="shared" si="36"/>
        <v>270</v>
      </c>
      <c r="D66" s="42">
        <f t="shared" si="36"/>
        <v>264</v>
      </c>
      <c r="E66" s="30">
        <f t="shared" si="36"/>
        <v>534</v>
      </c>
      <c r="F66" s="33">
        <f t="shared" si="36"/>
        <v>5584</v>
      </c>
      <c r="G66" s="42">
        <f t="shared" si="36"/>
        <v>5580</v>
      </c>
      <c r="H66" s="43">
        <f t="shared" si="36"/>
        <v>11164</v>
      </c>
      <c r="I66" s="31">
        <f t="shared" si="30"/>
        <v>1990.6367041198503</v>
      </c>
      <c r="J66" s="17"/>
      <c r="K66" s="17"/>
      <c r="L66" s="109" t="s">
        <v>19</v>
      </c>
      <c r="M66" s="33">
        <f t="shared" ref="M66:V66" si="38">+M14+M40</f>
        <v>164</v>
      </c>
      <c r="N66" s="34">
        <f t="shared" si="38"/>
        <v>145</v>
      </c>
      <c r="O66" s="94">
        <f t="shared" si="38"/>
        <v>309</v>
      </c>
      <c r="P66" s="35">
        <f t="shared" si="38"/>
        <v>2</v>
      </c>
      <c r="Q66" s="97">
        <f t="shared" si="38"/>
        <v>311</v>
      </c>
      <c r="R66" s="33">
        <f t="shared" si="38"/>
        <v>633573</v>
      </c>
      <c r="S66" s="34">
        <f t="shared" si="38"/>
        <v>628466</v>
      </c>
      <c r="T66" s="94">
        <f t="shared" si="38"/>
        <v>1262039</v>
      </c>
      <c r="U66" s="35">
        <f t="shared" si="38"/>
        <v>1852</v>
      </c>
      <c r="V66" s="99">
        <f t="shared" si="38"/>
        <v>1263891</v>
      </c>
      <c r="W66" s="31">
        <f t="shared" si="32"/>
        <v>406295.81993569131</v>
      </c>
    </row>
    <row r="67" spans="2:23" ht="13.5" thickBot="1">
      <c r="B67" s="109" t="s">
        <v>20</v>
      </c>
      <c r="C67" s="33">
        <f>+C15+C41</f>
        <v>1895</v>
      </c>
      <c r="D67" s="42">
        <f>+D15+D41</f>
        <v>1857</v>
      </c>
      <c r="E67" s="30">
        <f>E15+E41</f>
        <v>3752</v>
      </c>
      <c r="F67" s="33">
        <f>+F15+F41</f>
        <v>6115</v>
      </c>
      <c r="G67" s="42">
        <f>+G15+G41</f>
        <v>6102</v>
      </c>
      <c r="H67" s="43">
        <f>+H15+H41</f>
        <v>12217</v>
      </c>
      <c r="I67" s="31">
        <f t="shared" si="30"/>
        <v>225.61300639658847</v>
      </c>
      <c r="J67" s="17"/>
      <c r="K67" s="17"/>
      <c r="L67" s="109" t="s">
        <v>20</v>
      </c>
      <c r="M67" s="33">
        <f t="shared" ref="M67:V67" si="39">+M15+M41</f>
        <v>137469</v>
      </c>
      <c r="N67" s="34">
        <f t="shared" si="39"/>
        <v>134355</v>
      </c>
      <c r="O67" s="94">
        <f t="shared" si="39"/>
        <v>271824</v>
      </c>
      <c r="P67" s="35">
        <f t="shared" si="39"/>
        <v>11</v>
      </c>
      <c r="Q67" s="97">
        <f t="shared" si="39"/>
        <v>271835</v>
      </c>
      <c r="R67" s="33">
        <f t="shared" si="39"/>
        <v>729778</v>
      </c>
      <c r="S67" s="34">
        <f t="shared" si="39"/>
        <v>724502</v>
      </c>
      <c r="T67" s="94">
        <f t="shared" si="39"/>
        <v>1454280</v>
      </c>
      <c r="U67" s="35">
        <f t="shared" si="39"/>
        <v>404</v>
      </c>
      <c r="V67" s="99">
        <f t="shared" si="39"/>
        <v>1454684</v>
      </c>
      <c r="W67" s="31">
        <f t="shared" si="32"/>
        <v>435.13491640149357</v>
      </c>
    </row>
    <row r="68" spans="2:23" ht="14.25" thickTop="1" thickBot="1">
      <c r="B68" s="179" t="s">
        <v>66</v>
      </c>
      <c r="C68" s="45">
        <f t="shared" ref="C68" si="40">+C65+C66+C67</f>
        <v>2287</v>
      </c>
      <c r="D68" s="46">
        <f t="shared" ref="D68" si="41">+D65+D66+D67</f>
        <v>2222</v>
      </c>
      <c r="E68" s="47">
        <f t="shared" ref="E68" si="42">+E65+E66+E67</f>
        <v>4509</v>
      </c>
      <c r="F68" s="45">
        <f t="shared" ref="F68" si="43">+F65+F66+F67</f>
        <v>17574</v>
      </c>
      <c r="G68" s="46">
        <f t="shared" ref="G68" si="44">+G65+G66+G67</f>
        <v>17563</v>
      </c>
      <c r="H68" s="47">
        <f t="shared" ref="H68" si="45">+H65+H66+H67</f>
        <v>35137</v>
      </c>
      <c r="I68" s="48">
        <f>IF(E68=0,0,((H68/E68)-1)*100)</f>
        <v>679.26369483255712</v>
      </c>
      <c r="J68" s="17"/>
      <c r="K68" s="17"/>
      <c r="L68" s="170" t="s">
        <v>66</v>
      </c>
      <c r="M68" s="100">
        <f t="shared" ref="M68" si="46">+M65+M66+M67</f>
        <v>137691</v>
      </c>
      <c r="N68" s="101">
        <f t="shared" ref="N68" si="47">+N65+N66+N67</f>
        <v>134536</v>
      </c>
      <c r="O68" s="100">
        <f t="shared" ref="O68" si="48">+O65+O66+O67</f>
        <v>272227</v>
      </c>
      <c r="P68" s="100">
        <f t="shared" ref="P68" si="49">+P65+P66+P67</f>
        <v>14</v>
      </c>
      <c r="Q68" s="100">
        <f t="shared" ref="Q68" si="50">+Q65+Q66+Q67</f>
        <v>272241</v>
      </c>
      <c r="R68" s="100">
        <f t="shared" ref="R68" si="51">+R65+R66+R67</f>
        <v>2037609</v>
      </c>
      <c r="S68" s="101">
        <f t="shared" ref="S68" si="52">+S65+S66+S67</f>
        <v>1993752</v>
      </c>
      <c r="T68" s="100">
        <f t="shared" ref="T68" si="53">+T65+T66+T67</f>
        <v>4031361</v>
      </c>
      <c r="U68" s="100">
        <f t="shared" ref="U68" si="54">+U65+U66+U67</f>
        <v>4454</v>
      </c>
      <c r="V68" s="102">
        <f t="shared" ref="V68" si="55">+V65+V66+V67</f>
        <v>4035815</v>
      </c>
      <c r="W68" s="103">
        <f>IF(Q68=0,0,((V68/Q68)-1)*100)</f>
        <v>1382.4420274683093</v>
      </c>
    </row>
    <row r="69" spans="2:23" ht="13.5" thickTop="1">
      <c r="B69" s="109" t="s">
        <v>21</v>
      </c>
      <c r="C69" s="49">
        <f t="shared" ref="C69:H71" si="56">+C17+C43</f>
        <v>2019</v>
      </c>
      <c r="D69" s="50">
        <f t="shared" si="56"/>
        <v>2025</v>
      </c>
      <c r="E69" s="30">
        <f t="shared" si="56"/>
        <v>4044</v>
      </c>
      <c r="F69" s="49">
        <f t="shared" si="56"/>
        <v>5707</v>
      </c>
      <c r="G69" s="50">
        <f t="shared" si="56"/>
        <v>5706</v>
      </c>
      <c r="H69" s="43">
        <f t="shared" si="56"/>
        <v>11413</v>
      </c>
      <c r="I69" s="31">
        <f t="shared" si="30"/>
        <v>182.22057368941643</v>
      </c>
      <c r="J69" s="17"/>
      <c r="K69" s="17"/>
      <c r="L69" s="109" t="s">
        <v>21</v>
      </c>
      <c r="M69" s="33">
        <f t="shared" ref="M69:V69" si="57">+M17+M43</f>
        <v>160905</v>
      </c>
      <c r="N69" s="34">
        <f t="shared" si="57"/>
        <v>162455</v>
      </c>
      <c r="O69" s="94">
        <f t="shared" si="57"/>
        <v>323360</v>
      </c>
      <c r="P69" s="35">
        <f t="shared" si="57"/>
        <v>26</v>
      </c>
      <c r="Q69" s="97">
        <f t="shared" si="57"/>
        <v>323386</v>
      </c>
      <c r="R69" s="33">
        <f t="shared" si="57"/>
        <v>695290</v>
      </c>
      <c r="S69" s="34">
        <f t="shared" si="57"/>
        <v>691569</v>
      </c>
      <c r="T69" s="94">
        <f t="shared" si="57"/>
        <v>1386859</v>
      </c>
      <c r="U69" s="35">
        <f t="shared" si="57"/>
        <v>536</v>
      </c>
      <c r="V69" s="99">
        <f t="shared" si="57"/>
        <v>1387395</v>
      </c>
      <c r="W69" s="31">
        <f t="shared" si="32"/>
        <v>329.02135528439692</v>
      </c>
    </row>
    <row r="70" spans="2:23">
      <c r="B70" s="109" t="s">
        <v>67</v>
      </c>
      <c r="C70" s="49">
        <f t="shared" si="56"/>
        <v>2105</v>
      </c>
      <c r="D70" s="50">
        <f t="shared" si="56"/>
        <v>2094</v>
      </c>
      <c r="E70" s="30">
        <f t="shared" si="56"/>
        <v>4199</v>
      </c>
      <c r="F70" s="49">
        <f t="shared" si="56"/>
        <v>5740</v>
      </c>
      <c r="G70" s="50">
        <f t="shared" si="56"/>
        <v>5753</v>
      </c>
      <c r="H70" s="43">
        <f t="shared" si="56"/>
        <v>11493</v>
      </c>
      <c r="I70" s="31">
        <f t="shared" si="30"/>
        <v>173.70802572040964</v>
      </c>
      <c r="J70" s="17"/>
      <c r="K70" s="17"/>
      <c r="L70" s="109" t="s">
        <v>67</v>
      </c>
      <c r="M70" s="33">
        <f t="shared" ref="M70:V70" si="58">+M18+M44</f>
        <v>145491</v>
      </c>
      <c r="N70" s="34">
        <f t="shared" si="58"/>
        <v>143538</v>
      </c>
      <c r="O70" s="94">
        <f t="shared" si="58"/>
        <v>289029</v>
      </c>
      <c r="P70" s="35">
        <f t="shared" si="58"/>
        <v>8</v>
      </c>
      <c r="Q70" s="97">
        <f t="shared" si="58"/>
        <v>289037</v>
      </c>
      <c r="R70" s="33">
        <f t="shared" si="58"/>
        <v>655491</v>
      </c>
      <c r="S70" s="34">
        <f t="shared" si="58"/>
        <v>649702</v>
      </c>
      <c r="T70" s="94">
        <f t="shared" si="58"/>
        <v>1305193</v>
      </c>
      <c r="U70" s="35">
        <f t="shared" si="58"/>
        <v>160</v>
      </c>
      <c r="V70" s="99">
        <f t="shared" si="58"/>
        <v>1305353</v>
      </c>
      <c r="W70" s="31">
        <f t="shared" si="32"/>
        <v>351.6214187110993</v>
      </c>
    </row>
    <row r="71" spans="2:23" ht="13.5" thickBot="1">
      <c r="B71" s="109" t="s">
        <v>22</v>
      </c>
      <c r="C71" s="49">
        <f t="shared" si="56"/>
        <v>2291</v>
      </c>
      <c r="D71" s="50">
        <f t="shared" si="56"/>
        <v>2279</v>
      </c>
      <c r="E71" s="30">
        <f t="shared" si="56"/>
        <v>4570</v>
      </c>
      <c r="F71" s="49">
        <f t="shared" si="56"/>
        <v>5558</v>
      </c>
      <c r="G71" s="50">
        <f t="shared" si="56"/>
        <v>5558</v>
      </c>
      <c r="H71" s="43">
        <f t="shared" si="56"/>
        <v>11116</v>
      </c>
      <c r="I71" s="31">
        <f t="shared" si="30"/>
        <v>143.23851203501096</v>
      </c>
      <c r="J71" s="17"/>
      <c r="K71" s="17"/>
      <c r="L71" s="109" t="s">
        <v>22</v>
      </c>
      <c r="M71" s="33">
        <f t="shared" ref="M71:V71" si="59">+M19+M45</f>
        <v>150206</v>
      </c>
      <c r="N71" s="34">
        <f t="shared" si="59"/>
        <v>147474</v>
      </c>
      <c r="O71" s="95">
        <f t="shared" si="59"/>
        <v>297680</v>
      </c>
      <c r="P71" s="52">
        <f t="shared" si="59"/>
        <v>339</v>
      </c>
      <c r="Q71" s="97">
        <f t="shared" si="59"/>
        <v>298019</v>
      </c>
      <c r="R71" s="33">
        <f t="shared" si="59"/>
        <v>610770</v>
      </c>
      <c r="S71" s="34">
        <f t="shared" si="59"/>
        <v>610538</v>
      </c>
      <c r="T71" s="95">
        <f t="shared" si="59"/>
        <v>1221308</v>
      </c>
      <c r="U71" s="52">
        <f t="shared" si="59"/>
        <v>1171</v>
      </c>
      <c r="V71" s="99">
        <f t="shared" si="59"/>
        <v>1222479</v>
      </c>
      <c r="W71" s="31">
        <f t="shared" si="32"/>
        <v>310.20169854942134</v>
      </c>
    </row>
    <row r="72" spans="2:23" ht="16.5" thickTop="1" thickBot="1">
      <c r="B72" s="180" t="s">
        <v>23</v>
      </c>
      <c r="C72" s="53">
        <f t="shared" ref="C72:H72" si="60">+C69+C70+C71</f>
        <v>6415</v>
      </c>
      <c r="D72" s="54">
        <f t="shared" si="60"/>
        <v>6398</v>
      </c>
      <c r="E72" s="55">
        <f t="shared" si="60"/>
        <v>12813</v>
      </c>
      <c r="F72" s="56">
        <f t="shared" si="60"/>
        <v>17005</v>
      </c>
      <c r="G72" s="57">
        <f t="shared" si="60"/>
        <v>17017</v>
      </c>
      <c r="H72" s="57">
        <f t="shared" si="60"/>
        <v>34022</v>
      </c>
      <c r="I72" s="41">
        <f t="shared" si="30"/>
        <v>165.52719893857798</v>
      </c>
      <c r="J72" s="58"/>
      <c r="K72" s="59"/>
      <c r="L72" s="171" t="s">
        <v>23</v>
      </c>
      <c r="M72" s="104">
        <f t="shared" ref="M72:V72" si="61">+M69+M70+M71</f>
        <v>456602</v>
      </c>
      <c r="N72" s="104">
        <f t="shared" si="61"/>
        <v>453467</v>
      </c>
      <c r="O72" s="105">
        <f t="shared" si="61"/>
        <v>910069</v>
      </c>
      <c r="P72" s="105">
        <f t="shared" si="61"/>
        <v>373</v>
      </c>
      <c r="Q72" s="105">
        <f t="shared" si="61"/>
        <v>910442</v>
      </c>
      <c r="R72" s="104">
        <f t="shared" si="61"/>
        <v>1961551</v>
      </c>
      <c r="S72" s="104">
        <f t="shared" si="61"/>
        <v>1951809</v>
      </c>
      <c r="T72" s="105">
        <f t="shared" si="61"/>
        <v>3913360</v>
      </c>
      <c r="U72" s="105">
        <f t="shared" si="61"/>
        <v>1867</v>
      </c>
      <c r="V72" s="105">
        <f t="shared" si="61"/>
        <v>3915227</v>
      </c>
      <c r="W72" s="106">
        <f t="shared" si="32"/>
        <v>330.03585071866189</v>
      </c>
    </row>
    <row r="73" spans="2:23" ht="13.5" thickTop="1">
      <c r="B73" s="109" t="s">
        <v>25</v>
      </c>
      <c r="C73" s="33">
        <f t="shared" ref="C73:H75" si="62">+C21+C47</f>
        <v>2764</v>
      </c>
      <c r="D73" s="42">
        <f t="shared" si="62"/>
        <v>2769</v>
      </c>
      <c r="E73" s="60">
        <f t="shared" si="62"/>
        <v>5533</v>
      </c>
      <c r="F73" s="33">
        <f t="shared" si="62"/>
        <v>5756</v>
      </c>
      <c r="G73" s="42">
        <f t="shared" si="62"/>
        <v>5753</v>
      </c>
      <c r="H73" s="61">
        <f t="shared" si="62"/>
        <v>11509</v>
      </c>
      <c r="I73" s="31">
        <f t="shared" si="30"/>
        <v>108.00650641604915</v>
      </c>
      <c r="J73" s="17"/>
      <c r="K73" s="17"/>
      <c r="L73" s="109" t="s">
        <v>25</v>
      </c>
      <c r="M73" s="33">
        <f t="shared" ref="M73:V73" si="63">+M21+M47</f>
        <v>206253</v>
      </c>
      <c r="N73" s="34">
        <f t="shared" si="63"/>
        <v>206506</v>
      </c>
      <c r="O73" s="95">
        <f t="shared" si="63"/>
        <v>412759</v>
      </c>
      <c r="P73" s="62">
        <f t="shared" si="63"/>
        <v>1336</v>
      </c>
      <c r="Q73" s="97">
        <f t="shared" si="63"/>
        <v>414095</v>
      </c>
      <c r="R73" s="33">
        <f t="shared" si="63"/>
        <v>674108</v>
      </c>
      <c r="S73" s="34">
        <f t="shared" si="63"/>
        <v>674267</v>
      </c>
      <c r="T73" s="95">
        <f t="shared" si="63"/>
        <v>1348375</v>
      </c>
      <c r="U73" s="62">
        <f t="shared" si="63"/>
        <v>635</v>
      </c>
      <c r="V73" s="99">
        <f t="shared" si="63"/>
        <v>1349010</v>
      </c>
      <c r="W73" s="31">
        <f t="shared" si="32"/>
        <v>225.77307139666019</v>
      </c>
    </row>
    <row r="74" spans="2:23">
      <c r="B74" s="109" t="s">
        <v>26</v>
      </c>
      <c r="C74" s="33">
        <f t="shared" si="62"/>
        <v>2687</v>
      </c>
      <c r="D74" s="42">
        <f t="shared" si="62"/>
        <v>2684</v>
      </c>
      <c r="E74" s="63">
        <f t="shared" si="62"/>
        <v>5371</v>
      </c>
      <c r="F74" s="33">
        <f t="shared" si="62"/>
        <v>5980</v>
      </c>
      <c r="G74" s="42">
        <f t="shared" si="62"/>
        <v>5973</v>
      </c>
      <c r="H74" s="63">
        <f t="shared" si="62"/>
        <v>11953</v>
      </c>
      <c r="I74" s="31">
        <f t="shared" si="30"/>
        <v>122.54701172965929</v>
      </c>
      <c r="J74" s="17"/>
      <c r="K74" s="17"/>
      <c r="L74" s="109" t="s">
        <v>26</v>
      </c>
      <c r="M74" s="33">
        <f t="shared" ref="M74:V74" si="64">+M22+M48</f>
        <v>218019</v>
      </c>
      <c r="N74" s="34">
        <f t="shared" si="64"/>
        <v>214154</v>
      </c>
      <c r="O74" s="95">
        <f t="shared" si="64"/>
        <v>432173</v>
      </c>
      <c r="P74" s="35">
        <f t="shared" si="64"/>
        <v>42</v>
      </c>
      <c r="Q74" s="97">
        <f t="shared" si="64"/>
        <v>432215</v>
      </c>
      <c r="R74" s="33">
        <f t="shared" si="64"/>
        <v>717194</v>
      </c>
      <c r="S74" s="34">
        <f t="shared" si="64"/>
        <v>711590</v>
      </c>
      <c r="T74" s="95">
        <f t="shared" si="64"/>
        <v>1428784</v>
      </c>
      <c r="U74" s="35">
        <f t="shared" si="64"/>
        <v>1456</v>
      </c>
      <c r="V74" s="99">
        <f t="shared" si="64"/>
        <v>1430240</v>
      </c>
      <c r="W74" s="31">
        <f>IF(Q74=0,0,((V74/Q74)-1)*100)</f>
        <v>230.90938537533404</v>
      </c>
    </row>
    <row r="75" spans="2:23" ht="13.5" thickBot="1">
      <c r="B75" s="109" t="s">
        <v>27</v>
      </c>
      <c r="C75" s="33">
        <f t="shared" si="62"/>
        <v>2567</v>
      </c>
      <c r="D75" s="64">
        <f t="shared" si="62"/>
        <v>2555</v>
      </c>
      <c r="E75" s="65">
        <f t="shared" si="62"/>
        <v>5122</v>
      </c>
      <c r="F75" s="33">
        <f t="shared" si="62"/>
        <v>5795</v>
      </c>
      <c r="G75" s="64">
        <f t="shared" si="62"/>
        <v>5800</v>
      </c>
      <c r="H75" s="65">
        <f t="shared" si="62"/>
        <v>11595</v>
      </c>
      <c r="I75" s="66">
        <f t="shared" si="30"/>
        <v>126.37641546270987</v>
      </c>
      <c r="J75" s="17"/>
      <c r="K75" s="17"/>
      <c r="L75" s="109" t="s">
        <v>27</v>
      </c>
      <c r="M75" s="33">
        <f t="shared" ref="M75:V75" si="65">+M23+M49</f>
        <v>200729</v>
      </c>
      <c r="N75" s="34">
        <f t="shared" si="65"/>
        <v>199287</v>
      </c>
      <c r="O75" s="95">
        <f t="shared" si="65"/>
        <v>400016</v>
      </c>
      <c r="P75" s="52">
        <f t="shared" si="65"/>
        <v>29</v>
      </c>
      <c r="Q75" s="97">
        <f t="shared" si="65"/>
        <v>400045</v>
      </c>
      <c r="R75" s="33">
        <f t="shared" si="65"/>
        <v>640224</v>
      </c>
      <c r="S75" s="34">
        <f t="shared" si="65"/>
        <v>637612</v>
      </c>
      <c r="T75" s="95">
        <f t="shared" si="65"/>
        <v>1277836</v>
      </c>
      <c r="U75" s="52">
        <f t="shared" si="65"/>
        <v>522</v>
      </c>
      <c r="V75" s="99">
        <f t="shared" si="65"/>
        <v>1278358</v>
      </c>
      <c r="W75" s="31">
        <f>IF(Q75=0,0,((V75/Q75)-1)*100)</f>
        <v>219.55355022559962</v>
      </c>
    </row>
    <row r="76" spans="2:23" ht="14.25" thickTop="1" thickBot="1">
      <c r="B76" s="178" t="s">
        <v>28</v>
      </c>
      <c r="C76" s="56">
        <f t="shared" ref="C76:H76" si="66">+C73+C74+C75</f>
        <v>8018</v>
      </c>
      <c r="D76" s="67">
        <f t="shared" si="66"/>
        <v>8008</v>
      </c>
      <c r="E76" s="56">
        <f t="shared" si="66"/>
        <v>16026</v>
      </c>
      <c r="F76" s="56">
        <f t="shared" si="66"/>
        <v>17531</v>
      </c>
      <c r="G76" s="67">
        <f t="shared" si="66"/>
        <v>17526</v>
      </c>
      <c r="H76" s="56">
        <f t="shared" si="66"/>
        <v>35057</v>
      </c>
      <c r="I76" s="41">
        <f t="shared" si="30"/>
        <v>118.75077998252839</v>
      </c>
      <c r="J76" s="17"/>
      <c r="K76" s="17"/>
      <c r="L76" s="170" t="s">
        <v>28</v>
      </c>
      <c r="M76" s="100">
        <f t="shared" ref="M76:V76" si="67">+M73+M74+M75</f>
        <v>625001</v>
      </c>
      <c r="N76" s="101">
        <f t="shared" si="67"/>
        <v>619947</v>
      </c>
      <c r="O76" s="100">
        <f t="shared" si="67"/>
        <v>1244948</v>
      </c>
      <c r="P76" s="100">
        <f t="shared" si="67"/>
        <v>1407</v>
      </c>
      <c r="Q76" s="100">
        <f t="shared" si="67"/>
        <v>1246355</v>
      </c>
      <c r="R76" s="100">
        <f t="shared" si="67"/>
        <v>2031526</v>
      </c>
      <c r="S76" s="101">
        <f t="shared" si="67"/>
        <v>2023469</v>
      </c>
      <c r="T76" s="100">
        <f t="shared" si="67"/>
        <v>4054995</v>
      </c>
      <c r="U76" s="100">
        <f t="shared" si="67"/>
        <v>2613</v>
      </c>
      <c r="V76" s="100">
        <f t="shared" si="67"/>
        <v>4057608</v>
      </c>
      <c r="W76" s="103">
        <f t="shared" ref="W76:W78" si="68">IF(Q76=0,0,((V76/Q76)-1)*100)</f>
        <v>225.55796703186491</v>
      </c>
    </row>
    <row r="77" spans="2:23" ht="14.25" thickTop="1" thickBot="1">
      <c r="B77" s="178" t="s">
        <v>68</v>
      </c>
      <c r="C77" s="38">
        <f t="shared" ref="C77:H77" si="69">+C68+C72+C76</f>
        <v>16720</v>
      </c>
      <c r="D77" s="39">
        <f t="shared" si="69"/>
        <v>16628</v>
      </c>
      <c r="E77" s="40">
        <f t="shared" si="69"/>
        <v>33348</v>
      </c>
      <c r="F77" s="38">
        <f t="shared" si="69"/>
        <v>52110</v>
      </c>
      <c r="G77" s="39">
        <f t="shared" si="69"/>
        <v>52106</v>
      </c>
      <c r="H77" s="40">
        <f t="shared" si="69"/>
        <v>104216</v>
      </c>
      <c r="I77" s="41">
        <f t="shared" si="30"/>
        <v>212.51049538203191</v>
      </c>
      <c r="J77" s="17"/>
      <c r="K77" s="17"/>
      <c r="L77" s="170" t="s">
        <v>68</v>
      </c>
      <c r="M77" s="100">
        <f t="shared" ref="M77:V77" si="70">+M68+M72+M76</f>
        <v>1219294</v>
      </c>
      <c r="N77" s="101">
        <f t="shared" si="70"/>
        <v>1207950</v>
      </c>
      <c r="O77" s="100">
        <f t="shared" si="70"/>
        <v>2427244</v>
      </c>
      <c r="P77" s="100">
        <f t="shared" si="70"/>
        <v>1794</v>
      </c>
      <c r="Q77" s="100">
        <f t="shared" si="70"/>
        <v>2429038</v>
      </c>
      <c r="R77" s="100">
        <f t="shared" si="70"/>
        <v>6030686</v>
      </c>
      <c r="S77" s="101">
        <f t="shared" si="70"/>
        <v>5969030</v>
      </c>
      <c r="T77" s="100">
        <f t="shared" si="70"/>
        <v>11999716</v>
      </c>
      <c r="U77" s="100">
        <f t="shared" si="70"/>
        <v>8934</v>
      </c>
      <c r="V77" s="102">
        <f t="shared" si="70"/>
        <v>12008650</v>
      </c>
      <c r="W77" s="103">
        <f>IF(Q77=0,0,((V77/Q77)-1)*100)</f>
        <v>394.37884462902593</v>
      </c>
    </row>
    <row r="78" spans="2:23" ht="14.25" thickTop="1" thickBot="1">
      <c r="B78" s="178" t="s">
        <v>9</v>
      </c>
      <c r="C78" s="56">
        <f t="shared" ref="C78:H78" si="71">+C72+C68+C76+C64</f>
        <v>18579</v>
      </c>
      <c r="D78" s="67">
        <f t="shared" si="71"/>
        <v>18562</v>
      </c>
      <c r="E78" s="56">
        <f t="shared" si="71"/>
        <v>37141</v>
      </c>
      <c r="F78" s="56">
        <f t="shared" si="71"/>
        <v>68012</v>
      </c>
      <c r="G78" s="67">
        <f t="shared" si="71"/>
        <v>67976</v>
      </c>
      <c r="H78" s="56">
        <f t="shared" si="71"/>
        <v>135988</v>
      </c>
      <c r="I78" s="41">
        <f t="shared" si="30"/>
        <v>266.13984545381112</v>
      </c>
      <c r="J78" s="17"/>
      <c r="K78" s="17"/>
      <c r="L78" s="170" t="s">
        <v>9</v>
      </c>
      <c r="M78" s="100">
        <f t="shared" ref="M78:V78" si="72">+M72+M68+M76+M64</f>
        <v>1356381</v>
      </c>
      <c r="N78" s="101">
        <f t="shared" si="72"/>
        <v>1359063</v>
      </c>
      <c r="O78" s="100">
        <f t="shared" si="72"/>
        <v>2715444</v>
      </c>
      <c r="P78" s="100">
        <f t="shared" si="72"/>
        <v>1969</v>
      </c>
      <c r="Q78" s="100">
        <f t="shared" si="72"/>
        <v>2717413</v>
      </c>
      <c r="R78" s="100">
        <f t="shared" si="72"/>
        <v>7783909</v>
      </c>
      <c r="S78" s="101">
        <f t="shared" si="72"/>
        <v>7767728</v>
      </c>
      <c r="T78" s="100">
        <f t="shared" si="72"/>
        <v>15551637</v>
      </c>
      <c r="U78" s="100">
        <f t="shared" si="72"/>
        <v>11116</v>
      </c>
      <c r="V78" s="100">
        <f t="shared" si="72"/>
        <v>15562753</v>
      </c>
      <c r="W78" s="103">
        <f t="shared" si="68"/>
        <v>472.7047379253724</v>
      </c>
    </row>
    <row r="79" spans="2:23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3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6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6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6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6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6" ht="13.5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6" ht="4.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6">
      <c r="A87" s="4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v>45</v>
      </c>
      <c r="N87" s="34">
        <v>0</v>
      </c>
      <c r="O87" s="127">
        <f>M87+N87</f>
        <v>45</v>
      </c>
      <c r="P87" s="35">
        <v>0</v>
      </c>
      <c r="Q87" s="130">
        <f>O87+P87</f>
        <v>45</v>
      </c>
      <c r="R87" s="33">
        <v>269</v>
      </c>
      <c r="S87" s="34">
        <v>383</v>
      </c>
      <c r="T87" s="127">
        <f>R87+S87</f>
        <v>652</v>
      </c>
      <c r="U87" s="35">
        <v>69</v>
      </c>
      <c r="V87" s="132">
        <f>+U87+T87</f>
        <v>721</v>
      </c>
      <c r="W87" s="31">
        <f t="shared" ref="W87:W99" si="73">IF(Q87=0,0,((V87/Q87)-1)*100)</f>
        <v>1502.2222222222222</v>
      </c>
      <c r="Y87" s="5"/>
      <c r="Z87" s="5"/>
    </row>
    <row r="88" spans="1:26">
      <c r="A88" s="4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v>0</v>
      </c>
      <c r="N88" s="34">
        <v>0</v>
      </c>
      <c r="O88" s="127">
        <f>M88+N88</f>
        <v>0</v>
      </c>
      <c r="P88" s="35">
        <v>0</v>
      </c>
      <c r="Q88" s="130">
        <f>P88+O88</f>
        <v>0</v>
      </c>
      <c r="R88" s="33">
        <v>260</v>
      </c>
      <c r="S88" s="34">
        <v>427</v>
      </c>
      <c r="T88" s="127">
        <f>R88+S88</f>
        <v>687</v>
      </c>
      <c r="U88" s="35">
        <v>0</v>
      </c>
      <c r="V88" s="132">
        <f>+U88+T88</f>
        <v>687</v>
      </c>
      <c r="W88" s="31">
        <f t="shared" si="73"/>
        <v>0</v>
      </c>
    </row>
    <row r="89" spans="1:26" ht="13.5" thickBot="1">
      <c r="A89" s="4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v>0</v>
      </c>
      <c r="N89" s="34">
        <v>0</v>
      </c>
      <c r="O89" s="127">
        <f>M89+N89</f>
        <v>0</v>
      </c>
      <c r="P89" s="35">
        <v>0</v>
      </c>
      <c r="Q89" s="130">
        <f>O89+P89</f>
        <v>0</v>
      </c>
      <c r="R89" s="33">
        <v>300</v>
      </c>
      <c r="S89" s="34">
        <v>436</v>
      </c>
      <c r="T89" s="127">
        <f>R89+S89</f>
        <v>736</v>
      </c>
      <c r="U89" s="35">
        <v>0</v>
      </c>
      <c r="V89" s="132">
        <f>+U89+T89</f>
        <v>736</v>
      </c>
      <c r="W89" s="31">
        <f t="shared" si="73"/>
        <v>0</v>
      </c>
    </row>
    <row r="90" spans="1:26" ht="14.25" thickTop="1" thickBot="1">
      <c r="A90" s="4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17</v>
      </c>
      <c r="M90" s="133">
        <f>+M87+M88+M89</f>
        <v>45</v>
      </c>
      <c r="N90" s="134">
        <f>+N87+N88+N89</f>
        <v>0</v>
      </c>
      <c r="O90" s="133">
        <f>+O87+O88+O89</f>
        <v>45</v>
      </c>
      <c r="P90" s="133">
        <f>+P87+P88+P89</f>
        <v>0</v>
      </c>
      <c r="Q90" s="133">
        <f t="shared" ref="Q90:V90" si="74">+Q87+Q88+Q89</f>
        <v>45</v>
      </c>
      <c r="R90" s="133">
        <f t="shared" si="74"/>
        <v>829</v>
      </c>
      <c r="S90" s="134">
        <f t="shared" si="74"/>
        <v>1246</v>
      </c>
      <c r="T90" s="133">
        <f t="shared" si="74"/>
        <v>2075</v>
      </c>
      <c r="U90" s="133">
        <f t="shared" si="74"/>
        <v>69</v>
      </c>
      <c r="V90" s="135">
        <f t="shared" si="74"/>
        <v>2144</v>
      </c>
      <c r="W90" s="136">
        <f t="shared" si="73"/>
        <v>4664.4444444444443</v>
      </c>
    </row>
    <row r="91" spans="1:26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v>0</v>
      </c>
      <c r="N91" s="34">
        <v>0</v>
      </c>
      <c r="O91" s="127">
        <f>M91+N91</f>
        <v>0</v>
      </c>
      <c r="P91" s="35">
        <v>0</v>
      </c>
      <c r="Q91" s="130">
        <f>P91+O91</f>
        <v>0</v>
      </c>
      <c r="R91" s="33">
        <v>245</v>
      </c>
      <c r="S91" s="34">
        <v>470</v>
      </c>
      <c r="T91" s="127">
        <f>R91+S91</f>
        <v>715</v>
      </c>
      <c r="U91" s="35">
        <v>0</v>
      </c>
      <c r="V91" s="132">
        <f>+U91+T91</f>
        <v>715</v>
      </c>
      <c r="W91" s="31">
        <f t="shared" si="73"/>
        <v>0</v>
      </c>
      <c r="Y91" s="5"/>
      <c r="Z91" s="5"/>
    </row>
    <row r="92" spans="1:26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v>0</v>
      </c>
      <c r="N92" s="34">
        <v>0</v>
      </c>
      <c r="O92" s="127">
        <f>M92+N92</f>
        <v>0</v>
      </c>
      <c r="P92" s="35">
        <v>0</v>
      </c>
      <c r="Q92" s="130">
        <f>P92+O92</f>
        <v>0</v>
      </c>
      <c r="R92" s="33">
        <v>159</v>
      </c>
      <c r="S92" s="34">
        <v>271</v>
      </c>
      <c r="T92" s="127">
        <f>R92+S92</f>
        <v>430</v>
      </c>
      <c r="U92" s="35">
        <v>0</v>
      </c>
      <c r="V92" s="132">
        <f>+U92+T92</f>
        <v>430</v>
      </c>
      <c r="W92" s="31">
        <f>IF(Q92=0,0,((V92/Q92)-1)*100)</f>
        <v>0</v>
      </c>
      <c r="Y92" s="5"/>
      <c r="Z92" s="5"/>
    </row>
    <row r="93" spans="1:26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v>0</v>
      </c>
      <c r="N93" s="34">
        <v>15</v>
      </c>
      <c r="O93" s="127">
        <f>M93+N93</f>
        <v>15</v>
      </c>
      <c r="P93" s="35">
        <v>0</v>
      </c>
      <c r="Q93" s="130">
        <f>P93+O93</f>
        <v>15</v>
      </c>
      <c r="R93" s="33">
        <v>270</v>
      </c>
      <c r="S93" s="34">
        <v>527</v>
      </c>
      <c r="T93" s="127">
        <f>R93+S93</f>
        <v>797</v>
      </c>
      <c r="U93" s="35">
        <v>0</v>
      </c>
      <c r="V93" s="132">
        <f>+U93+T93</f>
        <v>797</v>
      </c>
      <c r="W93" s="31">
        <f t="shared" si="73"/>
        <v>5213.333333333333</v>
      </c>
    </row>
    <row r="94" spans="1:26" ht="14.25" thickTop="1" thickBot="1">
      <c r="A94" s="4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75">+M91+M92+M93</f>
        <v>0</v>
      </c>
      <c r="N94" s="134">
        <f t="shared" ref="N94" si="76">+N91+N92+N93</f>
        <v>15</v>
      </c>
      <c r="O94" s="133">
        <f t="shared" ref="O94" si="77">+O91+O92+O93</f>
        <v>15</v>
      </c>
      <c r="P94" s="133">
        <f t="shared" ref="P94" si="78">+P91+P92+P93</f>
        <v>0</v>
      </c>
      <c r="Q94" s="133">
        <f t="shared" ref="Q94" si="79">+Q91+Q92+Q93</f>
        <v>15</v>
      </c>
      <c r="R94" s="133">
        <f t="shared" ref="R94" si="80">+R91+R92+R93</f>
        <v>674</v>
      </c>
      <c r="S94" s="134">
        <f t="shared" ref="S94" si="81">+S91+S92+S93</f>
        <v>1268</v>
      </c>
      <c r="T94" s="133">
        <f t="shared" ref="T94" si="82">+T91+T92+T93</f>
        <v>1942</v>
      </c>
      <c r="U94" s="133">
        <f t="shared" ref="U94" si="83">+U91+U92+U93</f>
        <v>0</v>
      </c>
      <c r="V94" s="135">
        <f t="shared" ref="V94" si="84">+V91+V92+V93</f>
        <v>1942</v>
      </c>
      <c r="W94" s="136">
        <f>IF(Q94=0,0,((V94/Q94)-1)*100)</f>
        <v>12846.666666666666</v>
      </c>
      <c r="Y94" s="5"/>
      <c r="Z94" s="5"/>
    </row>
    <row r="95" spans="1:26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v>0</v>
      </c>
      <c r="N95" s="34">
        <v>0</v>
      </c>
      <c r="O95" s="127">
        <f>M95+N95</f>
        <v>0</v>
      </c>
      <c r="P95" s="35">
        <v>0</v>
      </c>
      <c r="Q95" s="130">
        <f>P95+O95</f>
        <v>0</v>
      </c>
      <c r="R95" s="33">
        <v>251</v>
      </c>
      <c r="S95" s="34">
        <v>413</v>
      </c>
      <c r="T95" s="127">
        <f>R95+S95</f>
        <v>664</v>
      </c>
      <c r="U95" s="35">
        <v>0</v>
      </c>
      <c r="V95" s="132">
        <f>+U95+T95</f>
        <v>664</v>
      </c>
      <c r="W95" s="31">
        <f t="shared" si="73"/>
        <v>0</v>
      </c>
      <c r="Y95" s="5"/>
      <c r="Z95" s="5"/>
    </row>
    <row r="96" spans="1:26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v>0</v>
      </c>
      <c r="N96" s="34">
        <v>0</v>
      </c>
      <c r="O96" s="127">
        <f>M96+N96</f>
        <v>0</v>
      </c>
      <c r="P96" s="35">
        <v>0</v>
      </c>
      <c r="Q96" s="130">
        <f>P96+O96</f>
        <v>0</v>
      </c>
      <c r="R96" s="33">
        <v>263</v>
      </c>
      <c r="S96" s="34">
        <v>526</v>
      </c>
      <c r="T96" s="127">
        <f>R96+S96</f>
        <v>789</v>
      </c>
      <c r="U96" s="35">
        <v>5</v>
      </c>
      <c r="V96" s="132">
        <f>T96+U96</f>
        <v>794</v>
      </c>
      <c r="W96" s="31">
        <f t="shared" si="73"/>
        <v>0</v>
      </c>
      <c r="Y96" s="5"/>
      <c r="Z96" s="5"/>
    </row>
    <row r="97" spans="1:26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v>0</v>
      </c>
      <c r="N97" s="34">
        <v>0</v>
      </c>
      <c r="O97" s="128">
        <f>M97+N97</f>
        <v>0</v>
      </c>
      <c r="P97" s="52">
        <v>0</v>
      </c>
      <c r="Q97" s="130">
        <f>P97+O97</f>
        <v>0</v>
      </c>
      <c r="R97" s="33">
        <v>250</v>
      </c>
      <c r="S97" s="34">
        <v>535</v>
      </c>
      <c r="T97" s="128">
        <f>R97+S97</f>
        <v>785</v>
      </c>
      <c r="U97" s="52">
        <v>21</v>
      </c>
      <c r="V97" s="132">
        <f>T97+U97</f>
        <v>806</v>
      </c>
      <c r="W97" s="31">
        <f t="shared" si="73"/>
        <v>0</v>
      </c>
      <c r="Y97" s="5"/>
      <c r="Z97" s="5"/>
    </row>
    <row r="98" spans="1:26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23</v>
      </c>
      <c r="M98" s="137">
        <f t="shared" ref="M98" si="85">+M95+M96+M97</f>
        <v>0</v>
      </c>
      <c r="N98" s="137">
        <f t="shared" ref="N98" si="86">+N95+N96+N97</f>
        <v>0</v>
      </c>
      <c r="O98" s="138">
        <f t="shared" ref="O98" si="87">+O95+O96+O97</f>
        <v>0</v>
      </c>
      <c r="P98" s="138">
        <f t="shared" ref="P98" si="88">+P95+P96+P97</f>
        <v>0</v>
      </c>
      <c r="Q98" s="138">
        <f t="shared" ref="Q98" si="89">+Q95+Q96+Q97</f>
        <v>0</v>
      </c>
      <c r="R98" s="137">
        <f t="shared" ref="R98" si="90">+R95+R96+R97</f>
        <v>764</v>
      </c>
      <c r="S98" s="137">
        <f t="shared" ref="S98" si="91">+S95+S96+S97</f>
        <v>1474</v>
      </c>
      <c r="T98" s="138">
        <f t="shared" ref="T98" si="92">+T95+T96+T97</f>
        <v>2238</v>
      </c>
      <c r="U98" s="138">
        <f t="shared" ref="U98" si="93">+U95+U96+U97</f>
        <v>26</v>
      </c>
      <c r="V98" s="138">
        <f t="shared" ref="V98" si="94">+V95+V96+V97</f>
        <v>2264</v>
      </c>
      <c r="W98" s="139">
        <f t="shared" si="73"/>
        <v>0</v>
      </c>
    </row>
    <row r="99" spans="1:26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25</v>
      </c>
      <c r="M99" s="33">
        <v>0</v>
      </c>
      <c r="N99" s="34">
        <v>0</v>
      </c>
      <c r="O99" s="128">
        <f>M99+N99</f>
        <v>0</v>
      </c>
      <c r="P99" s="62">
        <v>0</v>
      </c>
      <c r="Q99" s="130">
        <f>P99+O99</f>
        <v>0</v>
      </c>
      <c r="R99" s="33">
        <v>234</v>
      </c>
      <c r="S99" s="34">
        <v>519</v>
      </c>
      <c r="T99" s="128">
        <f>R99+S99</f>
        <v>753</v>
      </c>
      <c r="U99" s="62">
        <v>1</v>
      </c>
      <c r="V99" s="132">
        <f>T99+U99</f>
        <v>754</v>
      </c>
      <c r="W99" s="31">
        <f t="shared" si="73"/>
        <v>0</v>
      </c>
    </row>
    <row r="100" spans="1:26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v>0</v>
      </c>
      <c r="N100" s="34">
        <v>0</v>
      </c>
      <c r="O100" s="128">
        <f>M100+N100</f>
        <v>0</v>
      </c>
      <c r="P100" s="35">
        <v>0</v>
      </c>
      <c r="Q100" s="130">
        <f>P100+O100</f>
        <v>0</v>
      </c>
      <c r="R100" s="33">
        <v>249</v>
      </c>
      <c r="S100" s="34">
        <v>389</v>
      </c>
      <c r="T100" s="128">
        <f>R100+S100</f>
        <v>638</v>
      </c>
      <c r="U100" s="35">
        <v>0</v>
      </c>
      <c r="V100" s="132">
        <f>T100+U100</f>
        <v>638</v>
      </c>
      <c r="W100" s="31">
        <f>IF(Q100=0,0,((V100/Q100)-1)*100)</f>
        <v>0</v>
      </c>
    </row>
    <row r="101" spans="1:26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v>0</v>
      </c>
      <c r="N101" s="34">
        <v>0</v>
      </c>
      <c r="O101" s="128">
        <f>M101+N101</f>
        <v>0</v>
      </c>
      <c r="P101" s="35">
        <v>0</v>
      </c>
      <c r="Q101" s="130">
        <f>P101+O101</f>
        <v>0</v>
      </c>
      <c r="R101" s="33">
        <v>330</v>
      </c>
      <c r="S101" s="34">
        <v>479</v>
      </c>
      <c r="T101" s="128">
        <f>R101+S101</f>
        <v>809</v>
      </c>
      <c r="U101" s="35">
        <v>0</v>
      </c>
      <c r="V101" s="132">
        <f>U101+T101</f>
        <v>809</v>
      </c>
      <c r="W101" s="31">
        <f>IF(Q101=0,0,((V101/Q101)-1)*100)</f>
        <v>0</v>
      </c>
    </row>
    <row r="102" spans="1:26" ht="14.25" thickTop="1" thickBot="1">
      <c r="A102" s="4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28</v>
      </c>
      <c r="M102" s="133">
        <f t="shared" ref="M102:V102" si="95">+M99+M100+M101</f>
        <v>0</v>
      </c>
      <c r="N102" s="134">
        <f t="shared" si="95"/>
        <v>0</v>
      </c>
      <c r="O102" s="133">
        <f t="shared" si="95"/>
        <v>0</v>
      </c>
      <c r="P102" s="133">
        <f t="shared" si="95"/>
        <v>0</v>
      </c>
      <c r="Q102" s="133">
        <f t="shared" si="95"/>
        <v>0</v>
      </c>
      <c r="R102" s="133">
        <f t="shared" si="95"/>
        <v>813</v>
      </c>
      <c r="S102" s="134">
        <f t="shared" si="95"/>
        <v>1387</v>
      </c>
      <c r="T102" s="133">
        <f t="shared" si="95"/>
        <v>2200</v>
      </c>
      <c r="U102" s="133">
        <f t="shared" si="95"/>
        <v>1</v>
      </c>
      <c r="V102" s="133">
        <f t="shared" si="95"/>
        <v>2201</v>
      </c>
      <c r="W102" s="136">
        <f t="shared" ref="W102:W104" si="96">IF(Q102=0,0,((V102/Q102)-1)*100)</f>
        <v>0</v>
      </c>
    </row>
    <row r="103" spans="1:26" ht="14.25" thickTop="1" thickBot="1">
      <c r="A103" s="4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97">+M94+M98+M102</f>
        <v>0</v>
      </c>
      <c r="N103" s="134">
        <f t="shared" si="97"/>
        <v>15</v>
      </c>
      <c r="O103" s="133">
        <f t="shared" si="97"/>
        <v>15</v>
      </c>
      <c r="P103" s="133">
        <f t="shared" si="97"/>
        <v>0</v>
      </c>
      <c r="Q103" s="133">
        <f t="shared" si="97"/>
        <v>15</v>
      </c>
      <c r="R103" s="133">
        <f t="shared" si="97"/>
        <v>2251</v>
      </c>
      <c r="S103" s="134">
        <f t="shared" si="97"/>
        <v>4129</v>
      </c>
      <c r="T103" s="133">
        <f t="shared" si="97"/>
        <v>6380</v>
      </c>
      <c r="U103" s="133">
        <f t="shared" si="97"/>
        <v>27</v>
      </c>
      <c r="V103" s="135">
        <f t="shared" si="97"/>
        <v>6407</v>
      </c>
      <c r="W103" s="136">
        <f>IF(Q103=0,0,((V103/Q103)-1)*100)</f>
        <v>42613.333333333336</v>
      </c>
      <c r="Y103" s="5"/>
      <c r="Z103" s="5"/>
    </row>
    <row r="104" spans="1:26" ht="14.25" thickTop="1" thickBot="1">
      <c r="A104" s="4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98">+M98+M94+M102+M90</f>
        <v>45</v>
      </c>
      <c r="N104" s="134">
        <f t="shared" si="98"/>
        <v>15</v>
      </c>
      <c r="O104" s="133">
        <f t="shared" si="98"/>
        <v>60</v>
      </c>
      <c r="P104" s="133">
        <f t="shared" si="98"/>
        <v>0</v>
      </c>
      <c r="Q104" s="133">
        <f t="shared" si="98"/>
        <v>60</v>
      </c>
      <c r="R104" s="133">
        <f t="shared" si="98"/>
        <v>3080</v>
      </c>
      <c r="S104" s="134">
        <f t="shared" si="98"/>
        <v>5375</v>
      </c>
      <c r="T104" s="133">
        <f t="shared" si="98"/>
        <v>8455</v>
      </c>
      <c r="U104" s="133">
        <f t="shared" si="98"/>
        <v>96</v>
      </c>
      <c r="V104" s="133">
        <f t="shared" si="98"/>
        <v>8551</v>
      </c>
      <c r="W104" s="136">
        <f t="shared" si="96"/>
        <v>14151.666666666668</v>
      </c>
      <c r="Y104" s="5"/>
      <c r="Z104" s="5"/>
    </row>
    <row r="105" spans="1:26" ht="14.25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</row>
    <row r="106" spans="1:26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6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6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6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6" ht="13.5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6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6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7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v>137</v>
      </c>
      <c r="N113" s="34">
        <v>253</v>
      </c>
      <c r="O113" s="127">
        <f>M113+N113</f>
        <v>390</v>
      </c>
      <c r="P113" s="35">
        <v>0</v>
      </c>
      <c r="Q113" s="130">
        <f>O113+P113</f>
        <v>390</v>
      </c>
      <c r="R113" s="33">
        <v>145</v>
      </c>
      <c r="S113" s="34">
        <v>404</v>
      </c>
      <c r="T113" s="127">
        <f>R113+S113</f>
        <v>549</v>
      </c>
      <c r="U113" s="35">
        <v>0</v>
      </c>
      <c r="V113" s="132">
        <f>T113+U113</f>
        <v>549</v>
      </c>
      <c r="W113" s="31">
        <f t="shared" ref="W113:W125" si="99">IF(Q113=0,0,((V113/Q113)-1)*100)</f>
        <v>40.769230769230781</v>
      </c>
    </row>
    <row r="114" spans="2:27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v>0</v>
      </c>
      <c r="N114" s="34">
        <v>0</v>
      </c>
      <c r="O114" s="127">
        <f>M114+N114</f>
        <v>0</v>
      </c>
      <c r="P114" s="35">
        <v>0</v>
      </c>
      <c r="Q114" s="130">
        <f>O114+P114</f>
        <v>0</v>
      </c>
      <c r="R114" s="33">
        <v>188</v>
      </c>
      <c r="S114" s="34">
        <v>470</v>
      </c>
      <c r="T114" s="127">
        <f>R114+S114</f>
        <v>658</v>
      </c>
      <c r="U114" s="35">
        <v>0</v>
      </c>
      <c r="V114" s="132">
        <f>T114+U114</f>
        <v>658</v>
      </c>
      <c r="W114" s="31">
        <f t="shared" si="99"/>
        <v>0</v>
      </c>
      <c r="Y114" s="5"/>
    </row>
    <row r="115" spans="2:27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v>0</v>
      </c>
      <c r="N115" s="34">
        <v>0</v>
      </c>
      <c r="O115" s="127">
        <f>M115+N115</f>
        <v>0</v>
      </c>
      <c r="P115" s="35">
        <v>0</v>
      </c>
      <c r="Q115" s="130">
        <f>O115+P115</f>
        <v>0</v>
      </c>
      <c r="R115" s="33">
        <v>219</v>
      </c>
      <c r="S115" s="34">
        <v>482</v>
      </c>
      <c r="T115" s="127">
        <f>R115+S115</f>
        <v>701</v>
      </c>
      <c r="U115" s="35">
        <v>0</v>
      </c>
      <c r="V115" s="132">
        <f>T115+U115</f>
        <v>701</v>
      </c>
      <c r="W115" s="31">
        <f t="shared" si="99"/>
        <v>0</v>
      </c>
      <c r="Y115" s="5"/>
    </row>
    <row r="116" spans="2:27" ht="14.25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17</v>
      </c>
      <c r="M116" s="133">
        <f>+M113+M114+M115</f>
        <v>137</v>
      </c>
      <c r="N116" s="134">
        <f>+N113+N114+N115</f>
        <v>253</v>
      </c>
      <c r="O116" s="133">
        <f>+O113+O114+O115</f>
        <v>390</v>
      </c>
      <c r="P116" s="133">
        <f>+P113+P114+P115</f>
        <v>0</v>
      </c>
      <c r="Q116" s="133">
        <f>Q115+Q113+Q114</f>
        <v>390</v>
      </c>
      <c r="R116" s="133">
        <f>+R113+R114+R115</f>
        <v>552</v>
      </c>
      <c r="S116" s="134">
        <f>+S113+S114+S115</f>
        <v>1356</v>
      </c>
      <c r="T116" s="133">
        <f>+T113+T114+T115</f>
        <v>1908</v>
      </c>
      <c r="U116" s="133">
        <f>+U113+U114+U115</f>
        <v>0</v>
      </c>
      <c r="V116" s="135">
        <f>V115+V113+V114</f>
        <v>1908</v>
      </c>
      <c r="W116" s="136">
        <f t="shared" si="99"/>
        <v>389.23076923076928</v>
      </c>
      <c r="Y116" s="5"/>
    </row>
    <row r="117" spans="2:27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v>0</v>
      </c>
      <c r="N117" s="34">
        <v>0</v>
      </c>
      <c r="O117" s="127">
        <f>M117+N117</f>
        <v>0</v>
      </c>
      <c r="P117" s="35">
        <v>0</v>
      </c>
      <c r="Q117" s="130">
        <f>O117+P117</f>
        <v>0</v>
      </c>
      <c r="R117" s="33">
        <v>179</v>
      </c>
      <c r="S117" s="34">
        <v>470</v>
      </c>
      <c r="T117" s="127">
        <f>R117+S117</f>
        <v>649</v>
      </c>
      <c r="U117" s="35">
        <v>0</v>
      </c>
      <c r="V117" s="132">
        <f>T117+U117</f>
        <v>649</v>
      </c>
      <c r="W117" s="31">
        <f t="shared" si="99"/>
        <v>0</v>
      </c>
      <c r="Y117" s="5"/>
      <c r="Z117" s="5"/>
    </row>
    <row r="118" spans="2:27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v>0</v>
      </c>
      <c r="N118" s="34">
        <v>0</v>
      </c>
      <c r="O118" s="127">
        <f>M118+N118</f>
        <v>0</v>
      </c>
      <c r="P118" s="35">
        <v>0</v>
      </c>
      <c r="Q118" s="130">
        <f>O118+P118</f>
        <v>0</v>
      </c>
      <c r="R118" s="33">
        <v>210</v>
      </c>
      <c r="S118" s="34">
        <v>442</v>
      </c>
      <c r="T118" s="127">
        <f>R118+S118</f>
        <v>652</v>
      </c>
      <c r="U118" s="35">
        <v>0</v>
      </c>
      <c r="V118" s="132">
        <f>T118+U118</f>
        <v>652</v>
      </c>
      <c r="W118" s="31">
        <f>IF(Q118=0,0,((V118/Q118)-1)*100)</f>
        <v>0</v>
      </c>
      <c r="Y118" s="5"/>
      <c r="Z118" s="5"/>
    </row>
    <row r="119" spans="2:27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v>120</v>
      </c>
      <c r="N119" s="34">
        <v>237</v>
      </c>
      <c r="O119" s="127">
        <f>M119+N119</f>
        <v>357</v>
      </c>
      <c r="P119" s="35">
        <v>0</v>
      </c>
      <c r="Q119" s="130">
        <f>O119+P119</f>
        <v>357</v>
      </c>
      <c r="R119" s="33">
        <v>175</v>
      </c>
      <c r="S119" s="34">
        <v>483</v>
      </c>
      <c r="T119" s="127">
        <f>R119+S119</f>
        <v>658</v>
      </c>
      <c r="U119" s="35">
        <v>0</v>
      </c>
      <c r="V119" s="132">
        <f>T119+U119</f>
        <v>658</v>
      </c>
      <c r="W119" s="31">
        <f t="shared" si="99"/>
        <v>84.313725490196063</v>
      </c>
      <c r="Y119" s="5"/>
      <c r="Z119" s="5"/>
    </row>
    <row r="120" spans="2:27" ht="14.25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100">+M117+M118+M119</f>
        <v>120</v>
      </c>
      <c r="N120" s="134">
        <f t="shared" ref="N120" si="101">+N117+N118+N119</f>
        <v>237</v>
      </c>
      <c r="O120" s="133">
        <f t="shared" ref="O120" si="102">+O117+O118+O119</f>
        <v>357</v>
      </c>
      <c r="P120" s="133">
        <f t="shared" ref="P120" si="103">+P117+P118+P119</f>
        <v>0</v>
      </c>
      <c r="Q120" s="133">
        <f t="shared" ref="Q120" si="104">+Q117+Q118+Q119</f>
        <v>357</v>
      </c>
      <c r="R120" s="133">
        <f t="shared" ref="R120" si="105">+R117+R118+R119</f>
        <v>564</v>
      </c>
      <c r="S120" s="134">
        <f t="shared" ref="S120" si="106">+S117+S118+S119</f>
        <v>1395</v>
      </c>
      <c r="T120" s="133">
        <f t="shared" ref="T120" si="107">+T117+T118+T119</f>
        <v>1959</v>
      </c>
      <c r="U120" s="133">
        <f t="shared" ref="U120" si="108">+U117+U118+U119</f>
        <v>0</v>
      </c>
      <c r="V120" s="135">
        <f t="shared" ref="V120" si="109">+V117+V118+V119</f>
        <v>1959</v>
      </c>
      <c r="W120" s="136">
        <f>IF(Q120=0,0,((V120/Q120)-1)*100)</f>
        <v>448.73949579831935</v>
      </c>
      <c r="Y120" s="5"/>
      <c r="Z120" s="5"/>
    </row>
    <row r="121" spans="2:27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v>131</v>
      </c>
      <c r="N121" s="34">
        <v>263</v>
      </c>
      <c r="O121" s="127">
        <f>M121+N121</f>
        <v>394</v>
      </c>
      <c r="P121" s="35">
        <v>0</v>
      </c>
      <c r="Q121" s="130">
        <f>O121+P121</f>
        <v>394</v>
      </c>
      <c r="R121" s="33">
        <v>181</v>
      </c>
      <c r="S121" s="34">
        <v>404</v>
      </c>
      <c r="T121" s="127">
        <f>R121+S121</f>
        <v>585</v>
      </c>
      <c r="U121" s="35">
        <v>0</v>
      </c>
      <c r="V121" s="132">
        <f>T121+U121</f>
        <v>585</v>
      </c>
      <c r="W121" s="31">
        <f t="shared" si="99"/>
        <v>48.477157360406096</v>
      </c>
      <c r="Y121" s="5"/>
      <c r="Z121" s="5"/>
    </row>
    <row r="122" spans="2:27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v>125</v>
      </c>
      <c r="N122" s="34">
        <v>330</v>
      </c>
      <c r="O122" s="127">
        <f>M122+N122</f>
        <v>455</v>
      </c>
      <c r="P122" s="35">
        <v>0</v>
      </c>
      <c r="Q122" s="130">
        <f>O122+P122</f>
        <v>455</v>
      </c>
      <c r="R122" s="33">
        <v>230</v>
      </c>
      <c r="S122" s="34">
        <v>500</v>
      </c>
      <c r="T122" s="127">
        <f>R122+S122</f>
        <v>730</v>
      </c>
      <c r="U122" s="35">
        <v>0</v>
      </c>
      <c r="V122" s="132">
        <f>T122+U122</f>
        <v>730</v>
      </c>
      <c r="W122" s="31">
        <f t="shared" si="99"/>
        <v>60.439560439560445</v>
      </c>
      <c r="Y122" s="5"/>
      <c r="Z122" s="5"/>
    </row>
    <row r="123" spans="2:27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v>130</v>
      </c>
      <c r="N123" s="34">
        <v>328</v>
      </c>
      <c r="O123" s="128">
        <f>M123+N123</f>
        <v>458</v>
      </c>
      <c r="P123" s="52">
        <v>0</v>
      </c>
      <c r="Q123" s="130">
        <f>O123+P123</f>
        <v>458</v>
      </c>
      <c r="R123" s="33">
        <v>237</v>
      </c>
      <c r="S123" s="34">
        <v>514</v>
      </c>
      <c r="T123" s="128">
        <f>R123+S123</f>
        <v>751</v>
      </c>
      <c r="U123" s="52">
        <v>1</v>
      </c>
      <c r="V123" s="132">
        <f>T123+U123</f>
        <v>752</v>
      </c>
      <c r="W123" s="31">
        <f t="shared" si="99"/>
        <v>64.192139737991269</v>
      </c>
      <c r="Y123" s="5"/>
      <c r="Z123" s="5"/>
    </row>
    <row r="124" spans="2:27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23</v>
      </c>
      <c r="M124" s="137">
        <f t="shared" ref="M124" si="110">+M121+M122+M123</f>
        <v>386</v>
      </c>
      <c r="N124" s="137">
        <f t="shared" ref="N124" si="111">+N121+N122+N123</f>
        <v>921</v>
      </c>
      <c r="O124" s="138">
        <f t="shared" ref="O124" si="112">+O121+O122+O123</f>
        <v>1307</v>
      </c>
      <c r="P124" s="138">
        <f t="shared" ref="P124" si="113">+P121+P122+P123</f>
        <v>0</v>
      </c>
      <c r="Q124" s="138">
        <f t="shared" ref="Q124" si="114">+Q121+Q122+Q123</f>
        <v>1307</v>
      </c>
      <c r="R124" s="137">
        <f t="shared" ref="R124" si="115">+R121+R122+R123</f>
        <v>648</v>
      </c>
      <c r="S124" s="137">
        <f t="shared" ref="S124" si="116">+S121+S122+S123</f>
        <v>1418</v>
      </c>
      <c r="T124" s="138">
        <f t="shared" ref="T124" si="117">+T121+T122+T123</f>
        <v>2066</v>
      </c>
      <c r="U124" s="138">
        <f t="shared" ref="U124" si="118">+U121+U122+U123</f>
        <v>1</v>
      </c>
      <c r="V124" s="138">
        <f t="shared" ref="V124" si="119">+V121+V122+V123</f>
        <v>2067</v>
      </c>
      <c r="W124" s="139">
        <f t="shared" si="99"/>
        <v>58.148431522570768</v>
      </c>
      <c r="Y124" s="5"/>
    </row>
    <row r="125" spans="2:27" s="6" customFormat="1" ht="12.75" customHeight="1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25</v>
      </c>
      <c r="M125" s="33">
        <v>128</v>
      </c>
      <c r="N125" s="34">
        <v>349</v>
      </c>
      <c r="O125" s="128">
        <f>M125+N125</f>
        <v>477</v>
      </c>
      <c r="P125" s="62">
        <v>0</v>
      </c>
      <c r="Q125" s="130">
        <f>O125+P125</f>
        <v>477</v>
      </c>
      <c r="R125" s="33">
        <v>285</v>
      </c>
      <c r="S125" s="34">
        <v>538</v>
      </c>
      <c r="T125" s="128">
        <f>R125+S125</f>
        <v>823</v>
      </c>
      <c r="U125" s="62">
        <v>0</v>
      </c>
      <c r="V125" s="132">
        <f>T125+U125</f>
        <v>823</v>
      </c>
      <c r="W125" s="31">
        <f t="shared" si="99"/>
        <v>72.536687631027249</v>
      </c>
      <c r="X125" s="13"/>
      <c r="Y125" s="5"/>
      <c r="AA125" s="15"/>
    </row>
    <row r="126" spans="2:27" s="6" customFormat="1" ht="12.7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v>162</v>
      </c>
      <c r="N126" s="34">
        <v>406</v>
      </c>
      <c r="O126" s="128">
        <f>M126+N126</f>
        <v>568</v>
      </c>
      <c r="P126" s="35">
        <v>0</v>
      </c>
      <c r="Q126" s="130">
        <f>O126+P126</f>
        <v>568</v>
      </c>
      <c r="R126" s="33">
        <v>286</v>
      </c>
      <c r="S126" s="34">
        <v>639</v>
      </c>
      <c r="T126" s="128">
        <f>R126+S126</f>
        <v>925</v>
      </c>
      <c r="U126" s="35">
        <v>0</v>
      </c>
      <c r="V126" s="132">
        <f>T126+U126</f>
        <v>925</v>
      </c>
      <c r="W126" s="31">
        <f t="shared" ref="W126:W130" si="120">IF(Q126=0,0,((V126/Q126)-1)*100)</f>
        <v>62.85211267605635</v>
      </c>
      <c r="X126" s="13"/>
      <c r="Y126" s="5"/>
      <c r="AA126" s="15"/>
    </row>
    <row r="127" spans="2:27" s="6" customFormat="1" ht="12.7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v>149</v>
      </c>
      <c r="N127" s="34">
        <v>404</v>
      </c>
      <c r="O127" s="128">
        <f>M127+N127</f>
        <v>553</v>
      </c>
      <c r="P127" s="35">
        <v>0</v>
      </c>
      <c r="Q127" s="130">
        <f>O127+P127</f>
        <v>553</v>
      </c>
      <c r="R127" s="33">
        <v>297</v>
      </c>
      <c r="S127" s="34">
        <v>619</v>
      </c>
      <c r="T127" s="128">
        <f>R127+S127</f>
        <v>916</v>
      </c>
      <c r="U127" s="35">
        <v>0</v>
      </c>
      <c r="V127" s="132">
        <f>T127+U127</f>
        <v>916</v>
      </c>
      <c r="W127" s="31">
        <f t="shared" si="120"/>
        <v>65.641952983725133</v>
      </c>
      <c r="X127" s="13"/>
      <c r="Y127" s="5"/>
      <c r="AA127" s="15"/>
    </row>
    <row r="128" spans="2:27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28</v>
      </c>
      <c r="M128" s="133">
        <f t="shared" ref="M128:V128" si="121">+M125+M126+M127</f>
        <v>439</v>
      </c>
      <c r="N128" s="134">
        <f t="shared" si="121"/>
        <v>1159</v>
      </c>
      <c r="O128" s="133">
        <f t="shared" si="121"/>
        <v>1598</v>
      </c>
      <c r="P128" s="133">
        <f t="shared" si="121"/>
        <v>0</v>
      </c>
      <c r="Q128" s="133">
        <f t="shared" si="121"/>
        <v>1598</v>
      </c>
      <c r="R128" s="133">
        <f t="shared" si="121"/>
        <v>868</v>
      </c>
      <c r="S128" s="134">
        <f t="shared" si="121"/>
        <v>1796</v>
      </c>
      <c r="T128" s="133">
        <f t="shared" si="121"/>
        <v>2664</v>
      </c>
      <c r="U128" s="133">
        <f t="shared" si="121"/>
        <v>0</v>
      </c>
      <c r="V128" s="133">
        <f t="shared" si="121"/>
        <v>2664</v>
      </c>
      <c r="W128" s="136">
        <f t="shared" si="120"/>
        <v>66.708385481852318</v>
      </c>
    </row>
    <row r="129" spans="2:26" ht="14.25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2">+M120+M124+M128</f>
        <v>945</v>
      </c>
      <c r="N129" s="134">
        <f t="shared" si="122"/>
        <v>2317</v>
      </c>
      <c r="O129" s="133">
        <f t="shared" si="122"/>
        <v>3262</v>
      </c>
      <c r="P129" s="133">
        <f t="shared" si="122"/>
        <v>0</v>
      </c>
      <c r="Q129" s="133">
        <f t="shared" si="122"/>
        <v>3262</v>
      </c>
      <c r="R129" s="133">
        <f t="shared" si="122"/>
        <v>2080</v>
      </c>
      <c r="S129" s="134">
        <f t="shared" si="122"/>
        <v>4609</v>
      </c>
      <c r="T129" s="133">
        <f t="shared" si="122"/>
        <v>6689</v>
      </c>
      <c r="U129" s="133">
        <f t="shared" si="122"/>
        <v>1</v>
      </c>
      <c r="V129" s="135">
        <f t="shared" si="122"/>
        <v>6690</v>
      </c>
      <c r="W129" s="136">
        <f>IF(Q129=0,0,((V129/Q129)-1)*100)</f>
        <v>105.08890251379523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23">+M124+M120+M128+M116</f>
        <v>1082</v>
      </c>
      <c r="N130" s="134">
        <f t="shared" si="123"/>
        <v>2570</v>
      </c>
      <c r="O130" s="133">
        <f t="shared" si="123"/>
        <v>3652</v>
      </c>
      <c r="P130" s="133">
        <f t="shared" si="123"/>
        <v>0</v>
      </c>
      <c r="Q130" s="133">
        <f t="shared" si="123"/>
        <v>3652</v>
      </c>
      <c r="R130" s="133">
        <f t="shared" si="123"/>
        <v>2632</v>
      </c>
      <c r="S130" s="134">
        <f t="shared" si="123"/>
        <v>5965</v>
      </c>
      <c r="T130" s="133">
        <f t="shared" si="123"/>
        <v>8597</v>
      </c>
      <c r="U130" s="133">
        <f t="shared" si="123"/>
        <v>1</v>
      </c>
      <c r="V130" s="133">
        <f t="shared" si="123"/>
        <v>8598</v>
      </c>
      <c r="W130" s="136">
        <f t="shared" si="120"/>
        <v>135.43263964950714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48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4.25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14.25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V139" si="124">+M87+M113</f>
        <v>182</v>
      </c>
      <c r="N139" s="34">
        <f t="shared" si="124"/>
        <v>253</v>
      </c>
      <c r="O139" s="127">
        <f t="shared" si="124"/>
        <v>435</v>
      </c>
      <c r="P139" s="35">
        <f t="shared" si="124"/>
        <v>0</v>
      </c>
      <c r="Q139" s="130">
        <f t="shared" si="124"/>
        <v>435</v>
      </c>
      <c r="R139" s="33">
        <f t="shared" si="124"/>
        <v>414</v>
      </c>
      <c r="S139" s="34">
        <f t="shared" si="124"/>
        <v>787</v>
      </c>
      <c r="T139" s="127">
        <f t="shared" si="124"/>
        <v>1201</v>
      </c>
      <c r="U139" s="35">
        <f t="shared" si="124"/>
        <v>69</v>
      </c>
      <c r="V139" s="132">
        <f t="shared" si="124"/>
        <v>1270</v>
      </c>
      <c r="W139" s="31">
        <f t="shared" ref="W139:W151" si="125">IF(Q139=0,0,((V139/Q139)-1)*100)</f>
        <v>191.95402298850576</v>
      </c>
    </row>
    <row r="140" spans="2:26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ref="M140:V140" si="126">+M88+M114</f>
        <v>0</v>
      </c>
      <c r="N140" s="34">
        <f t="shared" si="126"/>
        <v>0</v>
      </c>
      <c r="O140" s="127">
        <f t="shared" si="126"/>
        <v>0</v>
      </c>
      <c r="P140" s="35">
        <f t="shared" si="126"/>
        <v>0</v>
      </c>
      <c r="Q140" s="130">
        <f t="shared" si="126"/>
        <v>0</v>
      </c>
      <c r="R140" s="33">
        <f t="shared" si="126"/>
        <v>448</v>
      </c>
      <c r="S140" s="34">
        <f t="shared" si="126"/>
        <v>897</v>
      </c>
      <c r="T140" s="127">
        <f t="shared" si="126"/>
        <v>1345</v>
      </c>
      <c r="U140" s="35">
        <f t="shared" si="126"/>
        <v>0</v>
      </c>
      <c r="V140" s="132">
        <f t="shared" si="126"/>
        <v>1345</v>
      </c>
      <c r="W140" s="31">
        <f t="shared" si="125"/>
        <v>0</v>
      </c>
      <c r="Y140" s="5"/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ref="M141:V141" si="127">+M89+M115</f>
        <v>0</v>
      </c>
      <c r="N141" s="34">
        <f t="shared" si="127"/>
        <v>0</v>
      </c>
      <c r="O141" s="127">
        <f t="shared" si="127"/>
        <v>0</v>
      </c>
      <c r="P141" s="35">
        <f t="shared" si="127"/>
        <v>0</v>
      </c>
      <c r="Q141" s="130">
        <f t="shared" si="127"/>
        <v>0</v>
      </c>
      <c r="R141" s="33">
        <f t="shared" si="127"/>
        <v>519</v>
      </c>
      <c r="S141" s="34">
        <f t="shared" si="127"/>
        <v>918</v>
      </c>
      <c r="T141" s="127">
        <f t="shared" si="127"/>
        <v>1437</v>
      </c>
      <c r="U141" s="35">
        <f t="shared" si="127"/>
        <v>0</v>
      </c>
      <c r="V141" s="132">
        <f t="shared" si="127"/>
        <v>1437</v>
      </c>
      <c r="W141" s="31">
        <f t="shared" si="125"/>
        <v>0</v>
      </c>
      <c r="Y141" s="5"/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17</v>
      </c>
      <c r="M142" s="133">
        <f t="shared" ref="M142:V142" si="128">M141+M139+M140</f>
        <v>182</v>
      </c>
      <c r="N142" s="134">
        <f t="shared" si="128"/>
        <v>253</v>
      </c>
      <c r="O142" s="133">
        <f t="shared" si="128"/>
        <v>435</v>
      </c>
      <c r="P142" s="133">
        <f t="shared" si="128"/>
        <v>0</v>
      </c>
      <c r="Q142" s="133">
        <f t="shared" si="128"/>
        <v>435</v>
      </c>
      <c r="R142" s="133">
        <f t="shared" si="128"/>
        <v>1381</v>
      </c>
      <c r="S142" s="134">
        <f t="shared" si="128"/>
        <v>2602</v>
      </c>
      <c r="T142" s="133">
        <f t="shared" si="128"/>
        <v>3983</v>
      </c>
      <c r="U142" s="133">
        <f t="shared" si="128"/>
        <v>69</v>
      </c>
      <c r="V142" s="135">
        <f t="shared" si="128"/>
        <v>4052</v>
      </c>
      <c r="W142" s="136">
        <f t="shared" si="125"/>
        <v>831.49425287356314</v>
      </c>
      <c r="Y142" s="5"/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V143" si="129">+M91+M117</f>
        <v>0</v>
      </c>
      <c r="N143" s="34">
        <f t="shared" si="129"/>
        <v>0</v>
      </c>
      <c r="O143" s="127">
        <f t="shared" si="129"/>
        <v>0</v>
      </c>
      <c r="P143" s="35">
        <f t="shared" si="129"/>
        <v>0</v>
      </c>
      <c r="Q143" s="130">
        <f t="shared" si="129"/>
        <v>0</v>
      </c>
      <c r="R143" s="33">
        <f t="shared" si="129"/>
        <v>424</v>
      </c>
      <c r="S143" s="34">
        <f t="shared" si="129"/>
        <v>940</v>
      </c>
      <c r="T143" s="127">
        <f t="shared" si="129"/>
        <v>1364</v>
      </c>
      <c r="U143" s="35">
        <f t="shared" si="129"/>
        <v>0</v>
      </c>
      <c r="V143" s="132">
        <f t="shared" si="129"/>
        <v>1364</v>
      </c>
      <c r="W143" s="31">
        <f t="shared" si="125"/>
        <v>0</v>
      </c>
      <c r="Y143" s="5"/>
      <c r="Z143" s="5"/>
    </row>
    <row r="144" spans="2:26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ref="M144:V144" si="130">+M92+M118</f>
        <v>0</v>
      </c>
      <c r="N144" s="34">
        <f t="shared" si="130"/>
        <v>0</v>
      </c>
      <c r="O144" s="127">
        <f t="shared" si="130"/>
        <v>0</v>
      </c>
      <c r="P144" s="35">
        <f t="shared" si="130"/>
        <v>0</v>
      </c>
      <c r="Q144" s="130">
        <f t="shared" si="130"/>
        <v>0</v>
      </c>
      <c r="R144" s="33">
        <f t="shared" si="130"/>
        <v>369</v>
      </c>
      <c r="S144" s="34">
        <f t="shared" si="130"/>
        <v>713</v>
      </c>
      <c r="T144" s="127">
        <f t="shared" si="130"/>
        <v>1082</v>
      </c>
      <c r="U144" s="35">
        <f t="shared" si="130"/>
        <v>0</v>
      </c>
      <c r="V144" s="132">
        <f t="shared" si="130"/>
        <v>1082</v>
      </c>
      <c r="W144" s="31">
        <f t="shared" si="125"/>
        <v>0</v>
      </c>
      <c r="Y144" s="5"/>
      <c r="Z144" s="5"/>
    </row>
    <row r="145" spans="2:27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ref="M145:V145" si="131">+M93+M119</f>
        <v>120</v>
      </c>
      <c r="N145" s="34">
        <f t="shared" si="131"/>
        <v>252</v>
      </c>
      <c r="O145" s="127">
        <f t="shared" si="131"/>
        <v>372</v>
      </c>
      <c r="P145" s="35">
        <f t="shared" si="131"/>
        <v>0</v>
      </c>
      <c r="Q145" s="130">
        <f t="shared" si="131"/>
        <v>372</v>
      </c>
      <c r="R145" s="33">
        <f t="shared" si="131"/>
        <v>445</v>
      </c>
      <c r="S145" s="34">
        <f t="shared" si="131"/>
        <v>1010</v>
      </c>
      <c r="T145" s="127">
        <f t="shared" si="131"/>
        <v>1455</v>
      </c>
      <c r="U145" s="35">
        <f t="shared" si="131"/>
        <v>0</v>
      </c>
      <c r="V145" s="132">
        <f t="shared" si="131"/>
        <v>1455</v>
      </c>
      <c r="W145" s="31">
        <f t="shared" si="125"/>
        <v>291.12903225806451</v>
      </c>
      <c r="Y145" s="5"/>
      <c r="Z145" s="5"/>
    </row>
    <row r="146" spans="2:27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32">+M143+M144+M145</f>
        <v>120</v>
      </c>
      <c r="N146" s="134">
        <f t="shared" ref="N146" si="133">+N143+N144+N145</f>
        <v>252</v>
      </c>
      <c r="O146" s="133">
        <f t="shared" ref="O146" si="134">+O143+O144+O145</f>
        <v>372</v>
      </c>
      <c r="P146" s="133">
        <f t="shared" ref="P146" si="135">+P143+P144+P145</f>
        <v>0</v>
      </c>
      <c r="Q146" s="133">
        <f t="shared" ref="Q146" si="136">+Q143+Q144+Q145</f>
        <v>372</v>
      </c>
      <c r="R146" s="133">
        <f t="shared" ref="R146" si="137">+R143+R144+R145</f>
        <v>1238</v>
      </c>
      <c r="S146" s="134">
        <f t="shared" ref="S146" si="138">+S143+S144+S145</f>
        <v>2663</v>
      </c>
      <c r="T146" s="133">
        <f t="shared" ref="T146" si="139">+T143+T144+T145</f>
        <v>3901</v>
      </c>
      <c r="U146" s="133">
        <f t="shared" ref="U146" si="140">+U143+U144+U145</f>
        <v>0</v>
      </c>
      <c r="V146" s="135">
        <f t="shared" ref="V146" si="141">+V143+V144+V145</f>
        <v>3901</v>
      </c>
      <c r="W146" s="136">
        <f>IF(Q146=0,0,((V146/Q146)-1)*100)</f>
        <v>948.6559139784946</v>
      </c>
      <c r="Y146" s="5"/>
      <c r="Z146" s="5"/>
    </row>
    <row r="147" spans="2:27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 t="shared" ref="M147:V147" si="142">+M95+M121</f>
        <v>131</v>
      </c>
      <c r="N147" s="34">
        <f t="shared" si="142"/>
        <v>263</v>
      </c>
      <c r="O147" s="127">
        <f t="shared" si="142"/>
        <v>394</v>
      </c>
      <c r="P147" s="35">
        <f t="shared" si="142"/>
        <v>0</v>
      </c>
      <c r="Q147" s="130">
        <f t="shared" si="142"/>
        <v>394</v>
      </c>
      <c r="R147" s="33">
        <f t="shared" si="142"/>
        <v>432</v>
      </c>
      <c r="S147" s="34">
        <f t="shared" si="142"/>
        <v>817</v>
      </c>
      <c r="T147" s="127">
        <f t="shared" si="142"/>
        <v>1249</v>
      </c>
      <c r="U147" s="35">
        <f t="shared" si="142"/>
        <v>0</v>
      </c>
      <c r="V147" s="132">
        <f t="shared" si="142"/>
        <v>1249</v>
      </c>
      <c r="W147" s="31">
        <f t="shared" si="125"/>
        <v>217.00507614213197</v>
      </c>
      <c r="Y147" s="5"/>
      <c r="Z147" s="5"/>
    </row>
    <row r="148" spans="2:27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 t="shared" ref="M148:V148" si="143">+M96+M122</f>
        <v>125</v>
      </c>
      <c r="N148" s="34">
        <f t="shared" si="143"/>
        <v>330</v>
      </c>
      <c r="O148" s="127">
        <f t="shared" si="143"/>
        <v>455</v>
      </c>
      <c r="P148" s="35">
        <f t="shared" si="143"/>
        <v>0</v>
      </c>
      <c r="Q148" s="130">
        <f t="shared" si="143"/>
        <v>455</v>
      </c>
      <c r="R148" s="33">
        <f t="shared" si="143"/>
        <v>493</v>
      </c>
      <c r="S148" s="34">
        <f t="shared" si="143"/>
        <v>1026</v>
      </c>
      <c r="T148" s="127">
        <f t="shared" si="143"/>
        <v>1519</v>
      </c>
      <c r="U148" s="35">
        <f t="shared" si="143"/>
        <v>5</v>
      </c>
      <c r="V148" s="132">
        <f t="shared" si="143"/>
        <v>1524</v>
      </c>
      <c r="W148" s="31">
        <f t="shared" si="125"/>
        <v>234.94505494505495</v>
      </c>
      <c r="Y148" s="5"/>
      <c r="Z148" s="5"/>
    </row>
    <row r="149" spans="2:27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 t="shared" ref="M149:V149" si="144">+M97+M123</f>
        <v>130</v>
      </c>
      <c r="N149" s="34">
        <f t="shared" si="144"/>
        <v>328</v>
      </c>
      <c r="O149" s="128">
        <f t="shared" si="144"/>
        <v>458</v>
      </c>
      <c r="P149" s="52">
        <f t="shared" si="144"/>
        <v>0</v>
      </c>
      <c r="Q149" s="130">
        <f t="shared" si="144"/>
        <v>458</v>
      </c>
      <c r="R149" s="33">
        <f t="shared" si="144"/>
        <v>487</v>
      </c>
      <c r="S149" s="34">
        <f t="shared" si="144"/>
        <v>1049</v>
      </c>
      <c r="T149" s="128">
        <f t="shared" si="144"/>
        <v>1536</v>
      </c>
      <c r="U149" s="52">
        <f t="shared" si="144"/>
        <v>22</v>
      </c>
      <c r="V149" s="132">
        <f t="shared" si="144"/>
        <v>1558</v>
      </c>
      <c r="W149" s="31">
        <f t="shared" si="125"/>
        <v>240.17467248908298</v>
      </c>
      <c r="Y149" s="5"/>
      <c r="Z149" s="5"/>
    </row>
    <row r="150" spans="2:27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23</v>
      </c>
      <c r="M150" s="137">
        <f t="shared" ref="M150" si="145">+M147+M148+M149</f>
        <v>386</v>
      </c>
      <c r="N150" s="137">
        <f t="shared" ref="N150" si="146">+N147+N148+N149</f>
        <v>921</v>
      </c>
      <c r="O150" s="138">
        <f t="shared" ref="O150" si="147">+O147+O148+O149</f>
        <v>1307</v>
      </c>
      <c r="P150" s="138">
        <f t="shared" ref="P150" si="148">+P147+P148+P149</f>
        <v>0</v>
      </c>
      <c r="Q150" s="138">
        <f t="shared" ref="Q150" si="149">+Q147+Q148+Q149</f>
        <v>1307</v>
      </c>
      <c r="R150" s="137">
        <f t="shared" ref="R150" si="150">+R147+R148+R149</f>
        <v>1412</v>
      </c>
      <c r="S150" s="137">
        <f t="shared" ref="S150" si="151">+S147+S148+S149</f>
        <v>2892</v>
      </c>
      <c r="T150" s="138">
        <f t="shared" ref="T150" si="152">+T147+T148+T149</f>
        <v>4304</v>
      </c>
      <c r="U150" s="138">
        <f t="shared" ref="U150" si="153">+U147+U148+U149</f>
        <v>27</v>
      </c>
      <c r="V150" s="138">
        <f t="shared" ref="V150" si="154">+V147+V148+V149</f>
        <v>4331</v>
      </c>
      <c r="W150" s="139">
        <f t="shared" si="125"/>
        <v>231.36954858454476</v>
      </c>
      <c r="Y150" s="5"/>
      <c r="Z150" s="5"/>
    </row>
    <row r="151" spans="2:27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25</v>
      </c>
      <c r="M151" s="33">
        <f t="shared" ref="M151:V151" si="155">+M99+M125</f>
        <v>128</v>
      </c>
      <c r="N151" s="34">
        <f t="shared" si="155"/>
        <v>349</v>
      </c>
      <c r="O151" s="128">
        <f t="shared" si="155"/>
        <v>477</v>
      </c>
      <c r="P151" s="62">
        <f t="shared" si="155"/>
        <v>0</v>
      </c>
      <c r="Q151" s="130">
        <f t="shared" si="155"/>
        <v>477</v>
      </c>
      <c r="R151" s="33">
        <f t="shared" si="155"/>
        <v>519</v>
      </c>
      <c r="S151" s="34">
        <f t="shared" si="155"/>
        <v>1057</v>
      </c>
      <c r="T151" s="128">
        <f t="shared" si="155"/>
        <v>1576</v>
      </c>
      <c r="U151" s="62">
        <f t="shared" si="155"/>
        <v>1</v>
      </c>
      <c r="V151" s="132">
        <f t="shared" si="155"/>
        <v>1577</v>
      </c>
      <c r="W151" s="31">
        <f t="shared" si="125"/>
        <v>230.60796645702305</v>
      </c>
      <c r="Y151" s="5"/>
    </row>
    <row r="152" spans="2:27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ref="M152:V152" si="156">+M100+M126</f>
        <v>162</v>
      </c>
      <c r="N152" s="34">
        <f t="shared" si="156"/>
        <v>406</v>
      </c>
      <c r="O152" s="128">
        <f t="shared" si="156"/>
        <v>568</v>
      </c>
      <c r="P152" s="35">
        <f t="shared" si="156"/>
        <v>0</v>
      </c>
      <c r="Q152" s="130">
        <f t="shared" si="156"/>
        <v>568</v>
      </c>
      <c r="R152" s="33">
        <f t="shared" si="156"/>
        <v>535</v>
      </c>
      <c r="S152" s="34">
        <f t="shared" si="156"/>
        <v>1028</v>
      </c>
      <c r="T152" s="128">
        <f t="shared" si="156"/>
        <v>1563</v>
      </c>
      <c r="U152" s="35">
        <f t="shared" si="156"/>
        <v>0</v>
      </c>
      <c r="V152" s="132">
        <f t="shared" si="156"/>
        <v>1563</v>
      </c>
      <c r="W152" s="31">
        <f>IF(Q152=0,0,((V152/Q152)-1)*100)</f>
        <v>175.17605633802816</v>
      </c>
    </row>
    <row r="153" spans="2:27" s="6" customFormat="1" ht="12.7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ref="M153:S153" si="157">+M101+M127</f>
        <v>149</v>
      </c>
      <c r="N153" s="34">
        <f t="shared" si="157"/>
        <v>404</v>
      </c>
      <c r="O153" s="128">
        <f t="shared" si="157"/>
        <v>553</v>
      </c>
      <c r="P153" s="35">
        <f t="shared" si="157"/>
        <v>0</v>
      </c>
      <c r="Q153" s="130">
        <f t="shared" si="157"/>
        <v>553</v>
      </c>
      <c r="R153" s="33">
        <f t="shared" si="157"/>
        <v>627</v>
      </c>
      <c r="S153" s="34">
        <f t="shared" si="157"/>
        <v>1098</v>
      </c>
      <c r="T153" s="128">
        <f>R153+S153</f>
        <v>1725</v>
      </c>
      <c r="U153" s="35">
        <f>+U101+U127</f>
        <v>0</v>
      </c>
      <c r="V153" s="132">
        <f>+V101+V127</f>
        <v>1725</v>
      </c>
      <c r="W153" s="31">
        <f>IF(Q153=0,0,((V153/Q153)-1)*100)</f>
        <v>211.93490054249548</v>
      </c>
      <c r="X153" s="13"/>
      <c r="Y153" s="5"/>
      <c r="AA153" s="15"/>
    </row>
    <row r="154" spans="2:27" s="6" customFormat="1" ht="12.75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28</v>
      </c>
      <c r="M154" s="133">
        <f t="shared" ref="M154:V154" si="158">+M151+M152+M153</f>
        <v>439</v>
      </c>
      <c r="N154" s="134">
        <f t="shared" si="158"/>
        <v>1159</v>
      </c>
      <c r="O154" s="133">
        <f t="shared" si="158"/>
        <v>1598</v>
      </c>
      <c r="P154" s="133">
        <f t="shared" si="158"/>
        <v>0</v>
      </c>
      <c r="Q154" s="133">
        <f t="shared" si="158"/>
        <v>1598</v>
      </c>
      <c r="R154" s="133">
        <f t="shared" si="158"/>
        <v>1681</v>
      </c>
      <c r="S154" s="134">
        <f t="shared" si="158"/>
        <v>3183</v>
      </c>
      <c r="T154" s="133">
        <f t="shared" si="158"/>
        <v>4864</v>
      </c>
      <c r="U154" s="133">
        <f t="shared" si="158"/>
        <v>1</v>
      </c>
      <c r="V154" s="133">
        <f t="shared" si="158"/>
        <v>4865</v>
      </c>
      <c r="W154" s="136">
        <f>IF(Q154=0,0,((V154/Q154)-1)*100)</f>
        <v>204.44305381727159</v>
      </c>
      <c r="X154" s="13"/>
      <c r="AA154" s="15"/>
    </row>
    <row r="155" spans="2:27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59">+M146+M150+M154</f>
        <v>945</v>
      </c>
      <c r="N155" s="134">
        <f t="shared" si="159"/>
        <v>2332</v>
      </c>
      <c r="O155" s="133">
        <f t="shared" si="159"/>
        <v>3277</v>
      </c>
      <c r="P155" s="133">
        <f t="shared" si="159"/>
        <v>0</v>
      </c>
      <c r="Q155" s="133">
        <f t="shared" si="159"/>
        <v>3277</v>
      </c>
      <c r="R155" s="133">
        <f t="shared" si="159"/>
        <v>4331</v>
      </c>
      <c r="S155" s="134">
        <f t="shared" si="159"/>
        <v>8738</v>
      </c>
      <c r="T155" s="133">
        <f t="shared" si="159"/>
        <v>13069</v>
      </c>
      <c r="U155" s="133">
        <f t="shared" si="159"/>
        <v>28</v>
      </c>
      <c r="V155" s="135">
        <f t="shared" si="159"/>
        <v>13097</v>
      </c>
      <c r="W155" s="136">
        <f>IF(Q155=0,0,((V155/Q155)-1)*100)</f>
        <v>299.6643271284712</v>
      </c>
      <c r="Y155" s="5"/>
      <c r="Z155" s="5"/>
    </row>
    <row r="156" spans="2:27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60">+M150+M146+M154+M142</f>
        <v>1127</v>
      </c>
      <c r="N156" s="134">
        <f t="shared" si="160"/>
        <v>2585</v>
      </c>
      <c r="O156" s="133">
        <f t="shared" si="160"/>
        <v>3712</v>
      </c>
      <c r="P156" s="133">
        <f t="shared" si="160"/>
        <v>0</v>
      </c>
      <c r="Q156" s="133">
        <f t="shared" si="160"/>
        <v>3712</v>
      </c>
      <c r="R156" s="133">
        <f t="shared" si="160"/>
        <v>5712</v>
      </c>
      <c r="S156" s="134">
        <f t="shared" si="160"/>
        <v>11340</v>
      </c>
      <c r="T156" s="133">
        <f t="shared" si="160"/>
        <v>17052</v>
      </c>
      <c r="U156" s="133">
        <f t="shared" si="160"/>
        <v>97</v>
      </c>
      <c r="V156" s="133">
        <f t="shared" si="160"/>
        <v>17149</v>
      </c>
      <c r="W156" s="136">
        <f t="shared" ref="W156" si="161">IF(Q156=0,0,((V156/Q156)-1)*100)</f>
        <v>361.98814655172413</v>
      </c>
    </row>
    <row r="157" spans="2:27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7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7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7" ht="14.25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3.7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v>0</v>
      </c>
      <c r="N165" s="34">
        <v>0</v>
      </c>
      <c r="O165" s="144">
        <f>M165+N165</f>
        <v>0</v>
      </c>
      <c r="P165" s="35">
        <v>0</v>
      </c>
      <c r="Q165" s="150">
        <f>O165+P165</f>
        <v>0</v>
      </c>
      <c r="R165" s="33">
        <v>0</v>
      </c>
      <c r="S165" s="34">
        <v>0</v>
      </c>
      <c r="T165" s="144">
        <f>R165+S165</f>
        <v>0</v>
      </c>
      <c r="U165" s="35">
        <v>0</v>
      </c>
      <c r="V165" s="154">
        <f>+U165+T165</f>
        <v>0</v>
      </c>
      <c r="W165" s="31">
        <f t="shared" ref="W165:W177" si="162">IF(Q165=0,0,((V165/Q165)-1)*100)</f>
        <v>0</v>
      </c>
    </row>
    <row r="166" spans="2:23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v>0</v>
      </c>
      <c r="N166" s="34">
        <v>0</v>
      </c>
      <c r="O166" s="144">
        <f>M166+N166</f>
        <v>0</v>
      </c>
      <c r="P166" s="35">
        <v>0</v>
      </c>
      <c r="Q166" s="150">
        <f>O166+P166</f>
        <v>0</v>
      </c>
      <c r="R166" s="33">
        <v>0</v>
      </c>
      <c r="S166" s="34">
        <v>0</v>
      </c>
      <c r="T166" s="144">
        <f>R166+S166</f>
        <v>0</v>
      </c>
      <c r="U166" s="35">
        <v>0</v>
      </c>
      <c r="V166" s="154">
        <f>+U166+T166</f>
        <v>0</v>
      </c>
      <c r="W166" s="31">
        <f t="shared" si="162"/>
        <v>0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v>0</v>
      </c>
      <c r="N167" s="34">
        <v>0</v>
      </c>
      <c r="O167" s="144">
        <f>M167+N167</f>
        <v>0</v>
      </c>
      <c r="P167" s="35">
        <v>0</v>
      </c>
      <c r="Q167" s="150">
        <f>O167+P167</f>
        <v>0</v>
      </c>
      <c r="R167" s="33">
        <v>0</v>
      </c>
      <c r="S167" s="34">
        <v>0</v>
      </c>
      <c r="T167" s="144">
        <f>R167+S167</f>
        <v>0</v>
      </c>
      <c r="U167" s="35">
        <v>0</v>
      </c>
      <c r="V167" s="154">
        <f>+U167+T167</f>
        <v>0</v>
      </c>
      <c r="W167" s="31">
        <f t="shared" si="162"/>
        <v>0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17</v>
      </c>
      <c r="M168" s="156">
        <f>+M165+M166+M167</f>
        <v>0</v>
      </c>
      <c r="N168" s="157">
        <f>+N165+N166+N167</f>
        <v>0</v>
      </c>
      <c r="O168" s="156">
        <f>+O165+O166+O167</f>
        <v>0</v>
      </c>
      <c r="P168" s="156">
        <f>+P165+P166+P167</f>
        <v>0</v>
      </c>
      <c r="Q168" s="156">
        <f>Q167+Q165+Q166</f>
        <v>0</v>
      </c>
      <c r="R168" s="156">
        <f>+R165+R166+R167</f>
        <v>0</v>
      </c>
      <c r="S168" s="157">
        <f>+S165+S166+S167</f>
        <v>0</v>
      </c>
      <c r="T168" s="156">
        <f>+T165+T166+T167</f>
        <v>0</v>
      </c>
      <c r="U168" s="156">
        <f>+U165+U166+U167</f>
        <v>0</v>
      </c>
      <c r="V168" s="158">
        <f>V167+V165+V166</f>
        <v>0</v>
      </c>
      <c r="W168" s="159">
        <f t="shared" si="162"/>
        <v>0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v>0</v>
      </c>
      <c r="N169" s="92">
        <v>0</v>
      </c>
      <c r="O169" s="145">
        <f>M169+N169</f>
        <v>0</v>
      </c>
      <c r="P169" s="35">
        <v>0</v>
      </c>
      <c r="Q169" s="151">
        <f>O169+P169</f>
        <v>0</v>
      </c>
      <c r="R169" s="91">
        <v>0</v>
      </c>
      <c r="S169" s="92">
        <v>0</v>
      </c>
      <c r="T169" s="145">
        <f>R169+S169</f>
        <v>0</v>
      </c>
      <c r="U169" s="35">
        <v>0</v>
      </c>
      <c r="V169" s="154">
        <f>+U169+T169</f>
        <v>0</v>
      </c>
      <c r="W169" s="31">
        <f t="shared" si="162"/>
        <v>0</v>
      </c>
    </row>
    <row r="170" spans="2:23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v>0</v>
      </c>
      <c r="N170" s="34">
        <v>0</v>
      </c>
      <c r="O170" s="144">
        <f>M170+N170</f>
        <v>0</v>
      </c>
      <c r="P170" s="35">
        <v>0</v>
      </c>
      <c r="Q170" s="150">
        <f>O170+P170</f>
        <v>0</v>
      </c>
      <c r="R170" s="33">
        <v>0</v>
      </c>
      <c r="S170" s="34">
        <v>1</v>
      </c>
      <c r="T170" s="144">
        <f>R170+S170</f>
        <v>1</v>
      </c>
      <c r="U170" s="35">
        <v>0</v>
      </c>
      <c r="V170" s="154">
        <f>+U170+T170</f>
        <v>1</v>
      </c>
      <c r="W170" s="31">
        <f t="shared" si="162"/>
        <v>0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v>0</v>
      </c>
      <c r="N171" s="34">
        <v>0</v>
      </c>
      <c r="O171" s="144">
        <f>M171+N171</f>
        <v>0</v>
      </c>
      <c r="P171" s="35">
        <v>0</v>
      </c>
      <c r="Q171" s="150">
        <f>O171+P171</f>
        <v>0</v>
      </c>
      <c r="R171" s="33">
        <v>0</v>
      </c>
      <c r="S171" s="34">
        <v>1</v>
      </c>
      <c r="T171" s="144">
        <f>R171+S171</f>
        <v>1</v>
      </c>
      <c r="U171" s="35">
        <v>0</v>
      </c>
      <c r="V171" s="154">
        <f>+U171+T171</f>
        <v>1</v>
      </c>
      <c r="W171" s="31">
        <f t="shared" si="162"/>
        <v>0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63">+M169+M170+M171</f>
        <v>0</v>
      </c>
      <c r="N172" s="157">
        <f t="shared" si="163"/>
        <v>0</v>
      </c>
      <c r="O172" s="156">
        <f t="shared" si="163"/>
        <v>0</v>
      </c>
      <c r="P172" s="156">
        <f t="shared" si="163"/>
        <v>0</v>
      </c>
      <c r="Q172" s="156">
        <f t="shared" si="163"/>
        <v>0</v>
      </c>
      <c r="R172" s="156">
        <f t="shared" si="163"/>
        <v>0</v>
      </c>
      <c r="S172" s="157">
        <f t="shared" si="163"/>
        <v>2</v>
      </c>
      <c r="T172" s="156">
        <f t="shared" si="163"/>
        <v>2</v>
      </c>
      <c r="U172" s="156">
        <f t="shared" si="163"/>
        <v>0</v>
      </c>
      <c r="V172" s="158">
        <f t="shared" si="163"/>
        <v>2</v>
      </c>
      <c r="W172" s="159">
        <f>IF(Q172=0,0,((V172/Q172)-1)*100)</f>
        <v>0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v>0</v>
      </c>
      <c r="N173" s="34">
        <v>0</v>
      </c>
      <c r="O173" s="144">
        <f>M173+N173</f>
        <v>0</v>
      </c>
      <c r="P173" s="35">
        <v>0</v>
      </c>
      <c r="Q173" s="150">
        <f>O173+P173</f>
        <v>0</v>
      </c>
      <c r="R173" s="33">
        <v>0</v>
      </c>
      <c r="S173" s="34">
        <v>1</v>
      </c>
      <c r="T173" s="144">
        <f>R173+S173</f>
        <v>1</v>
      </c>
      <c r="U173" s="35">
        <v>0</v>
      </c>
      <c r="V173" s="154">
        <f>+U173+T173</f>
        <v>1</v>
      </c>
      <c r="W173" s="31">
        <f t="shared" si="162"/>
        <v>0</v>
      </c>
    </row>
    <row r="174" spans="2:23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v>0</v>
      </c>
      <c r="N174" s="34">
        <v>0</v>
      </c>
      <c r="O174" s="144">
        <f>M174+N174</f>
        <v>0</v>
      </c>
      <c r="P174" s="35">
        <v>0</v>
      </c>
      <c r="Q174" s="150">
        <f>O174+P174</f>
        <v>0</v>
      </c>
      <c r="R174" s="33">
        <v>3</v>
      </c>
      <c r="S174" s="34">
        <v>2</v>
      </c>
      <c r="T174" s="144">
        <f>R174+S174</f>
        <v>5</v>
      </c>
      <c r="U174" s="35">
        <v>0</v>
      </c>
      <c r="V174" s="154">
        <f>T174+U174</f>
        <v>5</v>
      </c>
      <c r="W174" s="31">
        <f t="shared" si="162"/>
        <v>0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v>0</v>
      </c>
      <c r="N175" s="34">
        <v>0</v>
      </c>
      <c r="O175" s="146">
        <f>M175+N175</f>
        <v>0</v>
      </c>
      <c r="P175" s="52">
        <v>0</v>
      </c>
      <c r="Q175" s="150">
        <f>O175+P175</f>
        <v>0</v>
      </c>
      <c r="R175" s="33">
        <v>2</v>
      </c>
      <c r="S175" s="34">
        <v>1</v>
      </c>
      <c r="T175" s="146">
        <f>R175+S175</f>
        <v>3</v>
      </c>
      <c r="U175" s="52">
        <v>0</v>
      </c>
      <c r="V175" s="154">
        <f>T175+U175</f>
        <v>3</v>
      </c>
      <c r="W175" s="31">
        <f t="shared" si="162"/>
        <v>0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23</v>
      </c>
      <c r="M176" s="160">
        <f t="shared" ref="M176" si="164">+M173+M174+M175</f>
        <v>0</v>
      </c>
      <c r="N176" s="160">
        <f t="shared" ref="N176" si="165">+N173+N174+N175</f>
        <v>0</v>
      </c>
      <c r="O176" s="161">
        <f t="shared" ref="O176" si="166">+O173+O174+O175</f>
        <v>0</v>
      </c>
      <c r="P176" s="162">
        <f t="shared" ref="P176" si="167">+P173+P174+P175</f>
        <v>0</v>
      </c>
      <c r="Q176" s="163">
        <f t="shared" ref="Q176" si="168">+Q173+Q174+Q175</f>
        <v>0</v>
      </c>
      <c r="R176" s="160">
        <f t="shared" ref="R176" si="169">+R173+R174+R175</f>
        <v>5</v>
      </c>
      <c r="S176" s="160">
        <f t="shared" ref="S176" si="170">+S173+S174+S175</f>
        <v>4</v>
      </c>
      <c r="T176" s="164">
        <f t="shared" ref="T176" si="171">+T173+T174+T175</f>
        <v>9</v>
      </c>
      <c r="U176" s="164">
        <f t="shared" ref="U176" si="172">+U173+U174+U175</f>
        <v>0</v>
      </c>
      <c r="V176" s="164">
        <f t="shared" ref="V176" si="173">+V173+V174+V175</f>
        <v>9</v>
      </c>
      <c r="W176" s="165">
        <f t="shared" si="162"/>
        <v>0</v>
      </c>
    </row>
    <row r="177" spans="2:27" s="6" customFormat="1" ht="12.75" customHeight="1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v>0</v>
      </c>
      <c r="N177" s="79">
        <v>0</v>
      </c>
      <c r="O177" s="147">
        <f>M177+N177</f>
        <v>0</v>
      </c>
      <c r="P177" s="80">
        <v>0</v>
      </c>
      <c r="Q177" s="152">
        <f>O177+P177</f>
        <v>0</v>
      </c>
      <c r="R177" s="78">
        <v>1</v>
      </c>
      <c r="S177" s="79">
        <v>1</v>
      </c>
      <c r="T177" s="147">
        <f>R177+S177</f>
        <v>2</v>
      </c>
      <c r="U177" s="80">
        <v>0</v>
      </c>
      <c r="V177" s="155">
        <f>T177+U177</f>
        <v>2</v>
      </c>
      <c r="W177" s="81">
        <f t="shared" si="162"/>
        <v>0</v>
      </c>
      <c r="X177" s="13"/>
      <c r="AA177" s="15"/>
    </row>
    <row r="178" spans="2:27" s="6" customFormat="1" ht="12.7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v>0</v>
      </c>
      <c r="N178" s="79">
        <v>0</v>
      </c>
      <c r="O178" s="147">
        <f>M178+N178</f>
        <v>0</v>
      </c>
      <c r="P178" s="84">
        <v>0</v>
      </c>
      <c r="Q178" s="152">
        <f>O178+P178</f>
        <v>0</v>
      </c>
      <c r="R178" s="78">
        <v>1</v>
      </c>
      <c r="S178" s="79">
        <v>1</v>
      </c>
      <c r="T178" s="147">
        <f>R178+S178</f>
        <v>2</v>
      </c>
      <c r="U178" s="84">
        <v>0</v>
      </c>
      <c r="V178" s="147">
        <f>T178+U178</f>
        <v>2</v>
      </c>
      <c r="W178" s="81">
        <f t="shared" ref="W178:W182" si="174">IF(Q178=0,0,((V178/Q178)-1)*100)</f>
        <v>0</v>
      </c>
      <c r="X178" s="13"/>
      <c r="AA178" s="15"/>
    </row>
    <row r="179" spans="2:27" s="6" customFormat="1" ht="12.7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v>0</v>
      </c>
      <c r="N179" s="79">
        <v>0</v>
      </c>
      <c r="O179" s="148">
        <f>M179+N179</f>
        <v>0</v>
      </c>
      <c r="P179" s="90">
        <v>0</v>
      </c>
      <c r="Q179" s="152">
        <f>O179+P179</f>
        <v>0</v>
      </c>
      <c r="R179" s="78">
        <v>3</v>
      </c>
      <c r="S179" s="79">
        <v>1</v>
      </c>
      <c r="T179" s="147">
        <f>R179+S179</f>
        <v>4</v>
      </c>
      <c r="U179" s="90">
        <v>0</v>
      </c>
      <c r="V179" s="155">
        <f>T179+U179</f>
        <v>4</v>
      </c>
      <c r="W179" s="81">
        <f t="shared" si="174"/>
        <v>0</v>
      </c>
      <c r="X179" s="13"/>
      <c r="AA179" s="15"/>
    </row>
    <row r="180" spans="2:27" ht="14.25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28</v>
      </c>
      <c r="M180" s="156">
        <f t="shared" ref="M180:V180" si="175">+M177+M178+M179</f>
        <v>0</v>
      </c>
      <c r="N180" s="157">
        <f t="shared" si="175"/>
        <v>0</v>
      </c>
      <c r="O180" s="156">
        <f t="shared" si="175"/>
        <v>0</v>
      </c>
      <c r="P180" s="156">
        <f t="shared" si="175"/>
        <v>0</v>
      </c>
      <c r="Q180" s="162">
        <f t="shared" si="175"/>
        <v>0</v>
      </c>
      <c r="R180" s="156">
        <f t="shared" si="175"/>
        <v>5</v>
      </c>
      <c r="S180" s="157">
        <f t="shared" si="175"/>
        <v>3</v>
      </c>
      <c r="T180" s="156">
        <f t="shared" si="175"/>
        <v>8</v>
      </c>
      <c r="U180" s="156">
        <f t="shared" si="175"/>
        <v>0</v>
      </c>
      <c r="V180" s="162">
        <f t="shared" si="175"/>
        <v>8</v>
      </c>
      <c r="W180" s="159">
        <f t="shared" si="174"/>
        <v>0</v>
      </c>
    </row>
    <row r="181" spans="2:27" ht="14.25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76">+M172+M176+M180</f>
        <v>0</v>
      </c>
      <c r="N181" s="157">
        <f t="shared" si="176"/>
        <v>0</v>
      </c>
      <c r="O181" s="156">
        <f t="shared" si="176"/>
        <v>0</v>
      </c>
      <c r="P181" s="156">
        <f t="shared" si="176"/>
        <v>0</v>
      </c>
      <c r="Q181" s="156">
        <f t="shared" si="176"/>
        <v>0</v>
      </c>
      <c r="R181" s="156">
        <f t="shared" si="176"/>
        <v>10</v>
      </c>
      <c r="S181" s="157">
        <f t="shared" si="176"/>
        <v>9</v>
      </c>
      <c r="T181" s="156">
        <f t="shared" si="176"/>
        <v>19</v>
      </c>
      <c r="U181" s="156">
        <f t="shared" si="176"/>
        <v>0</v>
      </c>
      <c r="V181" s="158">
        <f t="shared" si="176"/>
        <v>19</v>
      </c>
      <c r="W181" s="159">
        <f>IF(Q181=0,0,((V181/Q181)-1)*100)</f>
        <v>0</v>
      </c>
    </row>
    <row r="182" spans="2:27" ht="14.25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77">+M176+M172+M180+M168</f>
        <v>0</v>
      </c>
      <c r="N182" s="157">
        <f t="shared" si="177"/>
        <v>0</v>
      </c>
      <c r="O182" s="156">
        <f t="shared" si="177"/>
        <v>0</v>
      </c>
      <c r="P182" s="156">
        <f t="shared" si="177"/>
        <v>0</v>
      </c>
      <c r="Q182" s="156">
        <f t="shared" si="177"/>
        <v>0</v>
      </c>
      <c r="R182" s="156">
        <f t="shared" si="177"/>
        <v>10</v>
      </c>
      <c r="S182" s="157">
        <f t="shared" si="177"/>
        <v>9</v>
      </c>
      <c r="T182" s="156">
        <f t="shared" si="177"/>
        <v>19</v>
      </c>
      <c r="U182" s="156">
        <f t="shared" si="177"/>
        <v>0</v>
      </c>
      <c r="V182" s="156">
        <f t="shared" si="177"/>
        <v>19</v>
      </c>
      <c r="W182" s="159">
        <f t="shared" si="174"/>
        <v>0</v>
      </c>
    </row>
    <row r="183" spans="2:27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7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7" ht="13.5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7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7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7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7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7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7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v>0</v>
      </c>
      <c r="N191" s="34">
        <v>0</v>
      </c>
      <c r="O191" s="144">
        <f>M191+N191</f>
        <v>0</v>
      </c>
      <c r="P191" s="35">
        <v>0</v>
      </c>
      <c r="Q191" s="150">
        <f>O191+P191</f>
        <v>0</v>
      </c>
      <c r="R191" s="33">
        <v>0</v>
      </c>
      <c r="S191" s="34">
        <v>0</v>
      </c>
      <c r="T191" s="144">
        <f>R191+S191</f>
        <v>0</v>
      </c>
      <c r="U191" s="35">
        <v>0</v>
      </c>
      <c r="V191" s="154">
        <f>T191+U191</f>
        <v>0</v>
      </c>
      <c r="W191" s="31">
        <f t="shared" ref="W191:W203" si="178">IF(Q191=0,0,((V191/Q191)-1)*100)</f>
        <v>0</v>
      </c>
    </row>
    <row r="192" spans="2:27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v>0</v>
      </c>
      <c r="N192" s="34">
        <v>0</v>
      </c>
      <c r="O192" s="144">
        <f>M192+N192</f>
        <v>0</v>
      </c>
      <c r="P192" s="35">
        <v>0</v>
      </c>
      <c r="Q192" s="150">
        <f>O192+P192</f>
        <v>0</v>
      </c>
      <c r="R192" s="33">
        <v>0</v>
      </c>
      <c r="S192" s="34">
        <v>0</v>
      </c>
      <c r="T192" s="144">
        <f>R192+S192</f>
        <v>0</v>
      </c>
      <c r="U192" s="35">
        <v>0</v>
      </c>
      <c r="V192" s="154">
        <f>T192+U192</f>
        <v>0</v>
      </c>
      <c r="W192" s="31">
        <f t="shared" si="178"/>
        <v>0</v>
      </c>
    </row>
    <row r="193" spans="2:27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v>0</v>
      </c>
      <c r="N193" s="34">
        <v>0</v>
      </c>
      <c r="O193" s="144">
        <f>M193+N193</f>
        <v>0</v>
      </c>
      <c r="P193" s="35">
        <v>0</v>
      </c>
      <c r="Q193" s="150">
        <f>O193+P193</f>
        <v>0</v>
      </c>
      <c r="R193" s="33">
        <v>0</v>
      </c>
      <c r="S193" s="34">
        <v>0</v>
      </c>
      <c r="T193" s="144">
        <f>R193+S193</f>
        <v>0</v>
      </c>
      <c r="U193" s="35">
        <v>0</v>
      </c>
      <c r="V193" s="154">
        <f>T193+U193</f>
        <v>0</v>
      </c>
      <c r="W193" s="31">
        <f t="shared" si="178"/>
        <v>0</v>
      </c>
    </row>
    <row r="194" spans="2:27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17</v>
      </c>
      <c r="M194" s="156">
        <f>+M191+M192+M193</f>
        <v>0</v>
      </c>
      <c r="N194" s="157">
        <f>+N191+N192+N193</f>
        <v>0</v>
      </c>
      <c r="O194" s="156">
        <f>+O191+O192+O193</f>
        <v>0</v>
      </c>
      <c r="P194" s="156">
        <f>+P191+P192+P193</f>
        <v>0</v>
      </c>
      <c r="Q194" s="156">
        <f>Q193+Q191+Q192</f>
        <v>0</v>
      </c>
      <c r="R194" s="156">
        <f>+R191+R192+R193</f>
        <v>0</v>
      </c>
      <c r="S194" s="157">
        <f>+S191+S192+S193</f>
        <v>0</v>
      </c>
      <c r="T194" s="156">
        <f>+T191+T192+T193</f>
        <v>0</v>
      </c>
      <c r="U194" s="156">
        <f>+U191+U192+U193</f>
        <v>0</v>
      </c>
      <c r="V194" s="158">
        <f>V193+V191+V192</f>
        <v>0</v>
      </c>
      <c r="W194" s="159">
        <f t="shared" si="178"/>
        <v>0</v>
      </c>
    </row>
    <row r="195" spans="2:27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v>0</v>
      </c>
      <c r="N195" s="92">
        <v>0</v>
      </c>
      <c r="O195" s="145">
        <f>M195+N195</f>
        <v>0</v>
      </c>
      <c r="P195" s="35">
        <v>0</v>
      </c>
      <c r="Q195" s="151">
        <f>O195+P195</f>
        <v>0</v>
      </c>
      <c r="R195" s="91">
        <v>0</v>
      </c>
      <c r="S195" s="92">
        <v>0</v>
      </c>
      <c r="T195" s="145">
        <f>R195+S195</f>
        <v>0</v>
      </c>
      <c r="U195" s="35">
        <v>0</v>
      </c>
      <c r="V195" s="154">
        <f>T195+U195</f>
        <v>0</v>
      </c>
      <c r="W195" s="31">
        <f t="shared" si="178"/>
        <v>0</v>
      </c>
    </row>
    <row r="196" spans="2:27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v>0</v>
      </c>
      <c r="N196" s="34">
        <v>0</v>
      </c>
      <c r="O196" s="144">
        <f>M196+N196</f>
        <v>0</v>
      </c>
      <c r="P196" s="35">
        <v>0</v>
      </c>
      <c r="Q196" s="150">
        <f>O196+P196</f>
        <v>0</v>
      </c>
      <c r="R196" s="33">
        <v>0</v>
      </c>
      <c r="S196" s="34">
        <v>13</v>
      </c>
      <c r="T196" s="144">
        <f>R196+S196</f>
        <v>13</v>
      </c>
      <c r="U196" s="35">
        <v>0</v>
      </c>
      <c r="V196" s="154">
        <f>T196+U196</f>
        <v>13</v>
      </c>
      <c r="W196" s="31">
        <f>IF(Q196=0,0,((V196/Q196)-1)*100)</f>
        <v>0</v>
      </c>
    </row>
    <row r="197" spans="2:27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v>0</v>
      </c>
      <c r="N197" s="34">
        <v>0</v>
      </c>
      <c r="O197" s="144">
        <f>M197+N197</f>
        <v>0</v>
      </c>
      <c r="P197" s="35">
        <v>0</v>
      </c>
      <c r="Q197" s="150">
        <f>O197+P197</f>
        <v>0</v>
      </c>
      <c r="R197" s="33">
        <v>0</v>
      </c>
      <c r="S197" s="34">
        <v>17</v>
      </c>
      <c r="T197" s="144">
        <f>R197+S197</f>
        <v>17</v>
      </c>
      <c r="U197" s="35">
        <v>0</v>
      </c>
      <c r="V197" s="154">
        <f>T197+U197</f>
        <v>17</v>
      </c>
      <c r="W197" s="31">
        <f t="shared" si="178"/>
        <v>0</v>
      </c>
    </row>
    <row r="198" spans="2:27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79">+M195+M196+M197</f>
        <v>0</v>
      </c>
      <c r="N198" s="157">
        <f t="shared" ref="N198" si="180">+N195+N196+N197</f>
        <v>0</v>
      </c>
      <c r="O198" s="156">
        <f t="shared" ref="O198" si="181">+O195+O196+O197</f>
        <v>0</v>
      </c>
      <c r="P198" s="156">
        <f t="shared" ref="P198" si="182">+P195+P196+P197</f>
        <v>0</v>
      </c>
      <c r="Q198" s="156">
        <f t="shared" ref="Q198" si="183">+Q195+Q196+Q197</f>
        <v>0</v>
      </c>
      <c r="R198" s="156">
        <f t="shared" ref="R198" si="184">+R195+R196+R197</f>
        <v>0</v>
      </c>
      <c r="S198" s="157">
        <f t="shared" ref="S198" si="185">+S195+S196+S197</f>
        <v>30</v>
      </c>
      <c r="T198" s="156">
        <f t="shared" ref="T198" si="186">+T195+T196+T197</f>
        <v>30</v>
      </c>
      <c r="U198" s="156">
        <f t="shared" ref="U198" si="187">+U195+U196+U197</f>
        <v>0</v>
      </c>
      <c r="V198" s="158">
        <f t="shared" ref="V198" si="188">+V195+V196+V197</f>
        <v>30</v>
      </c>
      <c r="W198" s="159">
        <f>IF(Q198=0,0,((V198/Q198)-1)*100)</f>
        <v>0</v>
      </c>
    </row>
    <row r="199" spans="2:27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v>0</v>
      </c>
      <c r="N199" s="34">
        <v>0</v>
      </c>
      <c r="O199" s="144">
        <f>M199+N199</f>
        <v>0</v>
      </c>
      <c r="P199" s="35">
        <v>0</v>
      </c>
      <c r="Q199" s="150">
        <f>O199+P199</f>
        <v>0</v>
      </c>
      <c r="R199" s="33">
        <v>0</v>
      </c>
      <c r="S199" s="34">
        <v>26</v>
      </c>
      <c r="T199" s="144">
        <f>R199+S199</f>
        <v>26</v>
      </c>
      <c r="U199" s="35">
        <v>0</v>
      </c>
      <c r="V199" s="154">
        <f>T199+U199</f>
        <v>26</v>
      </c>
      <c r="W199" s="31">
        <f t="shared" si="178"/>
        <v>0</v>
      </c>
    </row>
    <row r="200" spans="2:27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v>0</v>
      </c>
      <c r="N200" s="34">
        <v>0</v>
      </c>
      <c r="O200" s="144">
        <f>M200+N200</f>
        <v>0</v>
      </c>
      <c r="P200" s="35">
        <v>0</v>
      </c>
      <c r="Q200" s="150">
        <f>O200+P200</f>
        <v>0</v>
      </c>
      <c r="R200" s="33">
        <v>0</v>
      </c>
      <c r="S200" s="34">
        <v>44</v>
      </c>
      <c r="T200" s="144">
        <f>R200+S200</f>
        <v>44</v>
      </c>
      <c r="U200" s="35">
        <v>0</v>
      </c>
      <c r="V200" s="154">
        <f>T200+U200</f>
        <v>44</v>
      </c>
      <c r="W200" s="31">
        <f t="shared" si="178"/>
        <v>0</v>
      </c>
    </row>
    <row r="201" spans="2:27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v>0</v>
      </c>
      <c r="N201" s="34">
        <v>0</v>
      </c>
      <c r="O201" s="146">
        <f>M201+N201</f>
        <v>0</v>
      </c>
      <c r="P201" s="52">
        <v>0</v>
      </c>
      <c r="Q201" s="150">
        <f>O201+P201</f>
        <v>0</v>
      </c>
      <c r="R201" s="33">
        <v>0</v>
      </c>
      <c r="S201" s="34">
        <v>39</v>
      </c>
      <c r="T201" s="146">
        <f>R201+S201</f>
        <v>39</v>
      </c>
      <c r="U201" s="52">
        <v>0</v>
      </c>
      <c r="V201" s="154">
        <f>T201+U201</f>
        <v>39</v>
      </c>
      <c r="W201" s="31">
        <f t="shared" si="178"/>
        <v>0</v>
      </c>
    </row>
    <row r="202" spans="2:27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23</v>
      </c>
      <c r="M202" s="160">
        <f t="shared" ref="M202" si="189">+M199+M200+M201</f>
        <v>0</v>
      </c>
      <c r="N202" s="160">
        <f t="shared" ref="N202" si="190">+N199+N200+N201</f>
        <v>0</v>
      </c>
      <c r="O202" s="161">
        <f t="shared" ref="O202" si="191">+O199+O200+O201</f>
        <v>0</v>
      </c>
      <c r="P202" s="162">
        <f t="shared" ref="P202" si="192">+P199+P200+P201</f>
        <v>0</v>
      </c>
      <c r="Q202" s="163">
        <f t="shared" ref="Q202" si="193">+Q199+Q200+Q201</f>
        <v>0</v>
      </c>
      <c r="R202" s="160">
        <f t="shared" ref="R202" si="194">+R199+R200+R201</f>
        <v>0</v>
      </c>
      <c r="S202" s="160">
        <f t="shared" ref="S202" si="195">+S199+S200+S201</f>
        <v>109</v>
      </c>
      <c r="T202" s="164">
        <f t="shared" ref="T202" si="196">+T199+T200+T201</f>
        <v>109</v>
      </c>
      <c r="U202" s="164">
        <f t="shared" ref="U202" si="197">+U199+U200+U201</f>
        <v>0</v>
      </c>
      <c r="V202" s="164">
        <f t="shared" ref="V202" si="198">+V199+V200+V201</f>
        <v>109</v>
      </c>
      <c r="W202" s="165">
        <f t="shared" si="178"/>
        <v>0</v>
      </c>
    </row>
    <row r="203" spans="2:27" s="6" customFormat="1" ht="12.75" customHeight="1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25</v>
      </c>
      <c r="M203" s="78">
        <v>0</v>
      </c>
      <c r="N203" s="79">
        <v>0</v>
      </c>
      <c r="O203" s="147">
        <f>M203+N203</f>
        <v>0</v>
      </c>
      <c r="P203" s="80">
        <v>0</v>
      </c>
      <c r="Q203" s="152">
        <f>O203+P203</f>
        <v>0</v>
      </c>
      <c r="R203" s="78">
        <v>0</v>
      </c>
      <c r="S203" s="79">
        <v>30</v>
      </c>
      <c r="T203" s="147">
        <f>R203+S203</f>
        <v>30</v>
      </c>
      <c r="U203" s="80">
        <v>0</v>
      </c>
      <c r="V203" s="155">
        <f>T203+U203</f>
        <v>30</v>
      </c>
      <c r="W203" s="81">
        <f t="shared" si="178"/>
        <v>0</v>
      </c>
      <c r="X203" s="13"/>
      <c r="AA203" s="15"/>
    </row>
    <row r="204" spans="2:27" s="6" customFormat="1" ht="12.7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v>0</v>
      </c>
      <c r="N204" s="79">
        <v>0</v>
      </c>
      <c r="O204" s="147">
        <f>M204+N204</f>
        <v>0</v>
      </c>
      <c r="P204" s="84">
        <v>0</v>
      </c>
      <c r="Q204" s="152">
        <f>O204+P204</f>
        <v>0</v>
      </c>
      <c r="R204" s="78">
        <v>0</v>
      </c>
      <c r="S204" s="79">
        <v>45</v>
      </c>
      <c r="T204" s="147">
        <f>R204+S204</f>
        <v>45</v>
      </c>
      <c r="U204" s="84">
        <v>0</v>
      </c>
      <c r="V204" s="147">
        <f>T204+U204</f>
        <v>45</v>
      </c>
      <c r="W204" s="81">
        <f>IF(Q204=0,0,((V204/Q204)-1)*100)</f>
        <v>0</v>
      </c>
      <c r="X204" s="13"/>
      <c r="AA204" s="15"/>
    </row>
    <row r="205" spans="2:27" s="6" customFormat="1" ht="12.7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v>0</v>
      </c>
      <c r="N205" s="79">
        <v>0</v>
      </c>
      <c r="O205" s="148">
        <f>M205+N205</f>
        <v>0</v>
      </c>
      <c r="P205" s="90">
        <v>0</v>
      </c>
      <c r="Q205" s="152">
        <f>O205+P205</f>
        <v>0</v>
      </c>
      <c r="R205" s="78">
        <v>11</v>
      </c>
      <c r="S205" s="79">
        <v>42</v>
      </c>
      <c r="T205" s="147">
        <f>R205+S205</f>
        <v>53</v>
      </c>
      <c r="U205" s="90">
        <v>0</v>
      </c>
      <c r="V205" s="155">
        <f>T205+U205</f>
        <v>53</v>
      </c>
      <c r="W205" s="81">
        <f t="shared" ref="W205:W208" si="199">IF(Q205=0,0,((V205/Q205)-1)*100)</f>
        <v>0</v>
      </c>
      <c r="X205" s="13"/>
      <c r="AA205" s="15"/>
    </row>
    <row r="206" spans="2:27" s="6" customFormat="1" ht="12.7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28</v>
      </c>
      <c r="M206" s="156">
        <f t="shared" ref="M206:V206" si="200">+M203+M204+M205</f>
        <v>0</v>
      </c>
      <c r="N206" s="157">
        <f t="shared" si="200"/>
        <v>0</v>
      </c>
      <c r="O206" s="156">
        <f t="shared" si="200"/>
        <v>0</v>
      </c>
      <c r="P206" s="156">
        <f t="shared" si="200"/>
        <v>0</v>
      </c>
      <c r="Q206" s="162">
        <f t="shared" si="200"/>
        <v>0</v>
      </c>
      <c r="R206" s="156">
        <f t="shared" si="200"/>
        <v>11</v>
      </c>
      <c r="S206" s="157">
        <f t="shared" si="200"/>
        <v>117</v>
      </c>
      <c r="T206" s="156">
        <f t="shared" si="200"/>
        <v>128</v>
      </c>
      <c r="U206" s="156">
        <f t="shared" si="200"/>
        <v>0</v>
      </c>
      <c r="V206" s="162">
        <f t="shared" si="200"/>
        <v>128</v>
      </c>
      <c r="W206" s="159">
        <f t="shared" si="199"/>
        <v>0</v>
      </c>
      <c r="X206" s="13"/>
      <c r="AA206" s="15"/>
    </row>
    <row r="207" spans="2:27" ht="14.25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201">+M198+M202+M206</f>
        <v>0</v>
      </c>
      <c r="N207" s="157">
        <f t="shared" si="201"/>
        <v>0</v>
      </c>
      <c r="O207" s="156">
        <f t="shared" si="201"/>
        <v>0</v>
      </c>
      <c r="P207" s="156">
        <f t="shared" si="201"/>
        <v>0</v>
      </c>
      <c r="Q207" s="156">
        <f t="shared" si="201"/>
        <v>0</v>
      </c>
      <c r="R207" s="156">
        <f t="shared" si="201"/>
        <v>11</v>
      </c>
      <c r="S207" s="157">
        <f t="shared" si="201"/>
        <v>256</v>
      </c>
      <c r="T207" s="156">
        <f t="shared" si="201"/>
        <v>267</v>
      </c>
      <c r="U207" s="156">
        <f t="shared" si="201"/>
        <v>0</v>
      </c>
      <c r="V207" s="158">
        <f t="shared" si="201"/>
        <v>267</v>
      </c>
      <c r="W207" s="159">
        <f>IF(Q207=0,0,((V207/Q207)-1)*100)</f>
        <v>0</v>
      </c>
    </row>
    <row r="208" spans="2:27" ht="14.25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202">+M202+M198+M206+M194</f>
        <v>0</v>
      </c>
      <c r="N208" s="157">
        <f t="shared" si="202"/>
        <v>0</v>
      </c>
      <c r="O208" s="156">
        <f t="shared" si="202"/>
        <v>0</v>
      </c>
      <c r="P208" s="156">
        <f t="shared" si="202"/>
        <v>0</v>
      </c>
      <c r="Q208" s="156">
        <f t="shared" si="202"/>
        <v>0</v>
      </c>
      <c r="R208" s="156">
        <f t="shared" si="202"/>
        <v>11</v>
      </c>
      <c r="S208" s="157">
        <f t="shared" si="202"/>
        <v>256</v>
      </c>
      <c r="T208" s="156">
        <f t="shared" si="202"/>
        <v>267</v>
      </c>
      <c r="U208" s="156">
        <f t="shared" si="202"/>
        <v>0</v>
      </c>
      <c r="V208" s="156">
        <f t="shared" si="202"/>
        <v>267</v>
      </c>
      <c r="W208" s="159">
        <f t="shared" si="199"/>
        <v>0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3.5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53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54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 t="s">
        <v>41</v>
      </c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55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55</v>
      </c>
      <c r="U215" s="120" t="s">
        <v>13</v>
      </c>
      <c r="V215" s="187" t="s">
        <v>9</v>
      </c>
      <c r="W215" s="121"/>
    </row>
    <row r="216" spans="2:23" ht="5.2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V217" si="203">+M165+M191</f>
        <v>0</v>
      </c>
      <c r="N217" s="34">
        <f t="shared" si="203"/>
        <v>0</v>
      </c>
      <c r="O217" s="144">
        <f t="shared" si="203"/>
        <v>0</v>
      </c>
      <c r="P217" s="35">
        <f t="shared" si="203"/>
        <v>0</v>
      </c>
      <c r="Q217" s="150">
        <f t="shared" si="203"/>
        <v>0</v>
      </c>
      <c r="R217" s="33">
        <f t="shared" si="203"/>
        <v>0</v>
      </c>
      <c r="S217" s="34">
        <f t="shared" si="203"/>
        <v>0</v>
      </c>
      <c r="T217" s="144">
        <f t="shared" si="203"/>
        <v>0</v>
      </c>
      <c r="U217" s="35">
        <f t="shared" si="203"/>
        <v>0</v>
      </c>
      <c r="V217" s="154">
        <f t="shared" si="203"/>
        <v>0</v>
      </c>
      <c r="W217" s="31">
        <f t="shared" ref="W217:W229" si="204">IF(Q217=0,0,((V217/Q217)-1)*100)</f>
        <v>0</v>
      </c>
    </row>
    <row r="218" spans="2:23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>+M192+M166</f>
        <v>0</v>
      </c>
      <c r="N218" s="34">
        <f>+N192+N166</f>
        <v>0</v>
      </c>
      <c r="O218" s="144">
        <f>+O166+O192</f>
        <v>0</v>
      </c>
      <c r="P218" s="35">
        <f>+P192+P166</f>
        <v>0</v>
      </c>
      <c r="Q218" s="150">
        <f>+Q192+Q166</f>
        <v>0</v>
      </c>
      <c r="R218" s="33">
        <f t="shared" ref="R218:V219" si="205">+R166+R192</f>
        <v>0</v>
      </c>
      <c r="S218" s="34">
        <f t="shared" si="205"/>
        <v>0</v>
      </c>
      <c r="T218" s="144">
        <f t="shared" si="205"/>
        <v>0</v>
      </c>
      <c r="U218" s="35">
        <f t="shared" si="205"/>
        <v>0</v>
      </c>
      <c r="V218" s="154">
        <f t="shared" si="205"/>
        <v>0</v>
      </c>
      <c r="W218" s="31">
        <f t="shared" si="204"/>
        <v>0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>+M193+M167</f>
        <v>0</v>
      </c>
      <c r="N219" s="34">
        <f>+N193+N167</f>
        <v>0</v>
      </c>
      <c r="O219" s="144">
        <f>+O167+O193</f>
        <v>0</v>
      </c>
      <c r="P219" s="35">
        <f>+P193+P167</f>
        <v>0</v>
      </c>
      <c r="Q219" s="150">
        <f>+Q193+Q167</f>
        <v>0</v>
      </c>
      <c r="R219" s="33">
        <f t="shared" si="205"/>
        <v>0</v>
      </c>
      <c r="S219" s="34">
        <f t="shared" si="205"/>
        <v>0</v>
      </c>
      <c r="T219" s="144">
        <f t="shared" si="205"/>
        <v>0</v>
      </c>
      <c r="U219" s="35">
        <f t="shared" si="205"/>
        <v>0</v>
      </c>
      <c r="V219" s="154">
        <f t="shared" si="205"/>
        <v>0</v>
      </c>
      <c r="W219" s="31">
        <f t="shared" si="204"/>
        <v>0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17</v>
      </c>
      <c r="M220" s="156">
        <f t="shared" ref="M220:V220" si="206">+M217+M218+M219</f>
        <v>0</v>
      </c>
      <c r="N220" s="157">
        <f t="shared" si="206"/>
        <v>0</v>
      </c>
      <c r="O220" s="156">
        <f t="shared" si="206"/>
        <v>0</v>
      </c>
      <c r="P220" s="156">
        <f t="shared" si="206"/>
        <v>0</v>
      </c>
      <c r="Q220" s="156">
        <f t="shared" si="206"/>
        <v>0</v>
      </c>
      <c r="R220" s="156">
        <f t="shared" si="206"/>
        <v>0</v>
      </c>
      <c r="S220" s="157">
        <f t="shared" si="206"/>
        <v>0</v>
      </c>
      <c r="T220" s="156">
        <f t="shared" si="206"/>
        <v>0</v>
      </c>
      <c r="U220" s="156">
        <f t="shared" si="206"/>
        <v>0</v>
      </c>
      <c r="V220" s="158">
        <f t="shared" si="206"/>
        <v>0</v>
      </c>
      <c r="W220" s="159">
        <f t="shared" si="204"/>
        <v>0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V221" si="207">+M169+M195</f>
        <v>0</v>
      </c>
      <c r="N221" s="92">
        <f t="shared" si="207"/>
        <v>0</v>
      </c>
      <c r="O221" s="145">
        <f t="shared" si="207"/>
        <v>0</v>
      </c>
      <c r="P221" s="35">
        <f t="shared" si="207"/>
        <v>0</v>
      </c>
      <c r="Q221" s="151">
        <f t="shared" si="207"/>
        <v>0</v>
      </c>
      <c r="R221" s="91">
        <f t="shared" si="207"/>
        <v>0</v>
      </c>
      <c r="S221" s="92">
        <f t="shared" si="207"/>
        <v>0</v>
      </c>
      <c r="T221" s="145">
        <f t="shared" si="207"/>
        <v>0</v>
      </c>
      <c r="U221" s="35">
        <f t="shared" si="207"/>
        <v>0</v>
      </c>
      <c r="V221" s="154">
        <f t="shared" si="207"/>
        <v>0</v>
      </c>
      <c r="W221" s="31">
        <f t="shared" si="204"/>
        <v>0</v>
      </c>
    </row>
    <row r="222" spans="2:23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>+M196+M170</f>
        <v>0</v>
      </c>
      <c r="N222" s="34">
        <f>+N196+N170</f>
        <v>0</v>
      </c>
      <c r="O222" s="144">
        <f>+O170+O196</f>
        <v>0</v>
      </c>
      <c r="P222" s="35">
        <f>+P196+P170</f>
        <v>0</v>
      </c>
      <c r="Q222" s="150">
        <f>+Q196+Q170</f>
        <v>0</v>
      </c>
      <c r="R222" s="33">
        <f>+R170+R196</f>
        <v>0</v>
      </c>
      <c r="S222" s="34">
        <f>+S170+S196</f>
        <v>14</v>
      </c>
      <c r="T222" s="144">
        <f>+T196+T170</f>
        <v>14</v>
      </c>
      <c r="U222" s="35">
        <f>+U170+U196</f>
        <v>0</v>
      </c>
      <c r="V222" s="154">
        <f>+V170+V196</f>
        <v>14</v>
      </c>
      <c r="W222" s="31">
        <f>IF(Q222=0,0,((V222/Q222)-1)*100)</f>
        <v>0</v>
      </c>
    </row>
    <row r="223" spans="2:23" ht="15" customHeight="1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>+M171+M197</f>
        <v>0</v>
      </c>
      <c r="N223" s="34">
        <f>+N171+N197</f>
        <v>0</v>
      </c>
      <c r="O223" s="144">
        <f>+O171+O197</f>
        <v>0</v>
      </c>
      <c r="P223" s="35">
        <f>+P171+P197</f>
        <v>0</v>
      </c>
      <c r="Q223" s="150">
        <f>+Q171+Q197</f>
        <v>0</v>
      </c>
      <c r="R223" s="33">
        <f>+R171+R197</f>
        <v>0</v>
      </c>
      <c r="S223" s="34">
        <f>+S171+S197</f>
        <v>18</v>
      </c>
      <c r="T223" s="144">
        <f>+T171+T197</f>
        <v>18</v>
      </c>
      <c r="U223" s="35">
        <f>+U171+U197</f>
        <v>0</v>
      </c>
      <c r="V223" s="154">
        <f>+V171+V197</f>
        <v>18</v>
      </c>
      <c r="W223" s="31">
        <f t="shared" si="204"/>
        <v>0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208">+M221+M222+M223</f>
        <v>0</v>
      </c>
      <c r="N224" s="157">
        <f t="shared" ref="N224" si="209">+N221+N222+N223</f>
        <v>0</v>
      </c>
      <c r="O224" s="156">
        <f t="shared" ref="O224" si="210">+O221+O222+O223</f>
        <v>0</v>
      </c>
      <c r="P224" s="156">
        <f t="shared" ref="P224" si="211">+P221+P222+P223</f>
        <v>0</v>
      </c>
      <c r="Q224" s="156">
        <f t="shared" ref="Q224" si="212">+Q221+Q222+Q223</f>
        <v>0</v>
      </c>
      <c r="R224" s="156">
        <f t="shared" ref="R224" si="213">+R221+R222+R223</f>
        <v>0</v>
      </c>
      <c r="S224" s="157">
        <f t="shared" ref="S224" si="214">+S221+S222+S223</f>
        <v>32</v>
      </c>
      <c r="T224" s="156">
        <f t="shared" ref="T224" si="215">+T221+T222+T223</f>
        <v>32</v>
      </c>
      <c r="U224" s="156">
        <f t="shared" ref="U224" si="216">+U221+U222+U223</f>
        <v>0</v>
      </c>
      <c r="V224" s="158">
        <f t="shared" ref="V224" si="217">+V221+V222+V223</f>
        <v>32</v>
      </c>
      <c r="W224" s="159">
        <f>IF(Q224=0,0,((V224/Q224)-1)*100)</f>
        <v>0</v>
      </c>
    </row>
    <row r="225" spans="1:27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V225" si="218">+M173+M199</f>
        <v>0</v>
      </c>
      <c r="N225" s="34">
        <f t="shared" si="218"/>
        <v>0</v>
      </c>
      <c r="O225" s="144">
        <f t="shared" si="218"/>
        <v>0</v>
      </c>
      <c r="P225" s="35">
        <f t="shared" si="218"/>
        <v>0</v>
      </c>
      <c r="Q225" s="150">
        <f t="shared" si="218"/>
        <v>0</v>
      </c>
      <c r="R225" s="33">
        <f t="shared" si="218"/>
        <v>0</v>
      </c>
      <c r="S225" s="34">
        <f t="shared" si="218"/>
        <v>27</v>
      </c>
      <c r="T225" s="144">
        <f t="shared" si="218"/>
        <v>27</v>
      </c>
      <c r="U225" s="35">
        <f t="shared" si="218"/>
        <v>0</v>
      </c>
      <c r="V225" s="154">
        <f t="shared" si="218"/>
        <v>27</v>
      </c>
      <c r="W225" s="31">
        <f t="shared" si="204"/>
        <v>0</v>
      </c>
    </row>
    <row r="226" spans="1:27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>+M200+M174</f>
        <v>0</v>
      </c>
      <c r="N226" s="34">
        <f>+N200+N174</f>
        <v>0</v>
      </c>
      <c r="O226" s="144">
        <f>+O174+O200</f>
        <v>0</v>
      </c>
      <c r="P226" s="35">
        <f>+P200+P174</f>
        <v>0</v>
      </c>
      <c r="Q226" s="150">
        <f>+Q200+Q174</f>
        <v>0</v>
      </c>
      <c r="R226" s="33">
        <f t="shared" ref="R226:V227" si="219">+R174+R200</f>
        <v>3</v>
      </c>
      <c r="S226" s="34">
        <f t="shared" si="219"/>
        <v>46</v>
      </c>
      <c r="T226" s="144">
        <f t="shared" si="219"/>
        <v>49</v>
      </c>
      <c r="U226" s="35">
        <f t="shared" si="219"/>
        <v>0</v>
      </c>
      <c r="V226" s="154">
        <f t="shared" si="219"/>
        <v>49</v>
      </c>
      <c r="W226" s="31">
        <f t="shared" si="204"/>
        <v>0</v>
      </c>
    </row>
    <row r="227" spans="1:27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>+M201+M175</f>
        <v>0</v>
      </c>
      <c r="N227" s="34">
        <f>+N201+N175</f>
        <v>0</v>
      </c>
      <c r="O227" s="146">
        <f>+O175+O201</f>
        <v>0</v>
      </c>
      <c r="P227" s="52">
        <f>+P201+P175</f>
        <v>0</v>
      </c>
      <c r="Q227" s="150">
        <f>+Q201+Q175</f>
        <v>0</v>
      </c>
      <c r="R227" s="33">
        <f t="shared" si="219"/>
        <v>2</v>
      </c>
      <c r="S227" s="34">
        <f t="shared" si="219"/>
        <v>40</v>
      </c>
      <c r="T227" s="146">
        <f t="shared" si="219"/>
        <v>42</v>
      </c>
      <c r="U227" s="52">
        <f t="shared" si="219"/>
        <v>0</v>
      </c>
      <c r="V227" s="154">
        <f t="shared" si="219"/>
        <v>42</v>
      </c>
      <c r="W227" s="31">
        <f t="shared" si="204"/>
        <v>0</v>
      </c>
    </row>
    <row r="228" spans="1:27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20">+M225+M226+M227</f>
        <v>0</v>
      </c>
      <c r="N228" s="160">
        <f t="shared" ref="N228" si="221">+N225+N226+N227</f>
        <v>0</v>
      </c>
      <c r="O228" s="161">
        <f t="shared" ref="O228" si="222">+O225+O226+O227</f>
        <v>0</v>
      </c>
      <c r="P228" s="162">
        <f t="shared" ref="P228" si="223">+P225+P226+P227</f>
        <v>0</v>
      </c>
      <c r="Q228" s="163">
        <f t="shared" ref="Q228" si="224">+Q225+Q226+Q227</f>
        <v>0</v>
      </c>
      <c r="R228" s="160">
        <f t="shared" ref="R228" si="225">+R225+R226+R227</f>
        <v>5</v>
      </c>
      <c r="S228" s="160">
        <f t="shared" ref="S228" si="226">+S225+S226+S227</f>
        <v>113</v>
      </c>
      <c r="T228" s="164">
        <f t="shared" ref="T228" si="227">+T225+T226+T227</f>
        <v>118</v>
      </c>
      <c r="U228" s="164">
        <f t="shared" ref="U228" si="228">+U225+U226+U227</f>
        <v>0</v>
      </c>
      <c r="V228" s="164">
        <f t="shared" ref="V228" si="229">+V225+V226+V227</f>
        <v>118</v>
      </c>
      <c r="W228" s="165">
        <f t="shared" si="204"/>
        <v>0</v>
      </c>
    </row>
    <row r="229" spans="1:27" s="6" customFormat="1" ht="12.75" customHeight="1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25</v>
      </c>
      <c r="M229" s="78">
        <f>+M177+M203</f>
        <v>0</v>
      </c>
      <c r="N229" s="79">
        <f>+N177+N203</f>
        <v>0</v>
      </c>
      <c r="O229" s="147">
        <f>+O177+O203</f>
        <v>0</v>
      </c>
      <c r="P229" s="80">
        <f t="shared" ref="P229:Q231" si="230">+P203+P177</f>
        <v>0</v>
      </c>
      <c r="Q229" s="152">
        <f t="shared" si="230"/>
        <v>0</v>
      </c>
      <c r="R229" s="78">
        <f t="shared" ref="R229:V230" si="231">+R177+R203</f>
        <v>1</v>
      </c>
      <c r="S229" s="79">
        <f t="shared" si="231"/>
        <v>31</v>
      </c>
      <c r="T229" s="147">
        <f t="shared" si="231"/>
        <v>32</v>
      </c>
      <c r="U229" s="80">
        <f t="shared" si="231"/>
        <v>0</v>
      </c>
      <c r="V229" s="155">
        <f t="shared" si="231"/>
        <v>32</v>
      </c>
      <c r="W229" s="81">
        <f t="shared" si="204"/>
        <v>0</v>
      </c>
      <c r="X229" s="13"/>
      <c r="AA229" s="15"/>
    </row>
    <row r="230" spans="1:27" s="6" customFormat="1" ht="12.75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>+M204+M178</f>
        <v>0</v>
      </c>
      <c r="N230" s="79">
        <f>+N204+N178</f>
        <v>0</v>
      </c>
      <c r="O230" s="147">
        <f>+O178+O204</f>
        <v>0</v>
      </c>
      <c r="P230" s="84">
        <f t="shared" si="230"/>
        <v>0</v>
      </c>
      <c r="Q230" s="152">
        <f t="shared" si="230"/>
        <v>0</v>
      </c>
      <c r="R230" s="78">
        <f t="shared" si="231"/>
        <v>1</v>
      </c>
      <c r="S230" s="79">
        <f t="shared" si="231"/>
        <v>46</v>
      </c>
      <c r="T230" s="147">
        <f t="shared" si="231"/>
        <v>47</v>
      </c>
      <c r="U230" s="84">
        <f t="shared" si="231"/>
        <v>0</v>
      </c>
      <c r="V230" s="147">
        <f t="shared" si="231"/>
        <v>47</v>
      </c>
      <c r="W230" s="81">
        <f>IF(Q230=0,0,((V230/Q230)-1)*100)</f>
        <v>0</v>
      </c>
      <c r="X230" s="13"/>
      <c r="AA230" s="15"/>
    </row>
    <row r="231" spans="1:27" s="6" customFormat="1" ht="12.7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>+M205+M179</f>
        <v>0</v>
      </c>
      <c r="N231" s="79">
        <f>+N205+N179</f>
        <v>0</v>
      </c>
      <c r="O231" s="148">
        <f>+O179+O205</f>
        <v>0</v>
      </c>
      <c r="P231" s="90">
        <f t="shared" si="230"/>
        <v>0</v>
      </c>
      <c r="Q231" s="152">
        <f t="shared" si="230"/>
        <v>0</v>
      </c>
      <c r="R231" s="78">
        <f>+R179+R205</f>
        <v>14</v>
      </c>
      <c r="S231" s="79">
        <f>+S179+S205</f>
        <v>43</v>
      </c>
      <c r="T231" s="147">
        <f>+T179+T205</f>
        <v>57</v>
      </c>
      <c r="U231" s="90">
        <f>+U179+U205</f>
        <v>0</v>
      </c>
      <c r="V231" s="155">
        <f>+V205+V179</f>
        <v>57</v>
      </c>
      <c r="W231" s="81">
        <f t="shared" ref="W231:W234" si="232">IF(Q231=0,0,((V231/Q231)-1)*100)</f>
        <v>0</v>
      </c>
      <c r="X231" s="13"/>
      <c r="AA231" s="15"/>
    </row>
    <row r="232" spans="1:27" ht="14.25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28</v>
      </c>
      <c r="M232" s="156">
        <f t="shared" ref="M232:V232" si="233">+M229+M230+M231</f>
        <v>0</v>
      </c>
      <c r="N232" s="157">
        <f t="shared" si="233"/>
        <v>0</v>
      </c>
      <c r="O232" s="156">
        <f t="shared" si="233"/>
        <v>0</v>
      </c>
      <c r="P232" s="156">
        <f t="shared" si="233"/>
        <v>0</v>
      </c>
      <c r="Q232" s="162">
        <f t="shared" si="233"/>
        <v>0</v>
      </c>
      <c r="R232" s="156">
        <f t="shared" si="233"/>
        <v>16</v>
      </c>
      <c r="S232" s="157">
        <f t="shared" si="233"/>
        <v>120</v>
      </c>
      <c r="T232" s="156">
        <f t="shared" si="233"/>
        <v>136</v>
      </c>
      <c r="U232" s="156">
        <f t="shared" si="233"/>
        <v>0</v>
      </c>
      <c r="V232" s="162">
        <f t="shared" si="233"/>
        <v>136</v>
      </c>
      <c r="W232" s="159">
        <f t="shared" si="232"/>
        <v>0</v>
      </c>
    </row>
    <row r="233" spans="1:27" ht="14.25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34">+M224+M228+M232</f>
        <v>0</v>
      </c>
      <c r="N233" s="157">
        <f t="shared" si="234"/>
        <v>0</v>
      </c>
      <c r="O233" s="156">
        <f t="shared" si="234"/>
        <v>0</v>
      </c>
      <c r="P233" s="156">
        <f t="shared" si="234"/>
        <v>0</v>
      </c>
      <c r="Q233" s="156">
        <f t="shared" si="234"/>
        <v>0</v>
      </c>
      <c r="R233" s="156">
        <f t="shared" si="234"/>
        <v>21</v>
      </c>
      <c r="S233" s="157">
        <f t="shared" si="234"/>
        <v>265</v>
      </c>
      <c r="T233" s="156">
        <f t="shared" si="234"/>
        <v>286</v>
      </c>
      <c r="U233" s="156">
        <f t="shared" si="234"/>
        <v>0</v>
      </c>
      <c r="V233" s="158">
        <f t="shared" si="234"/>
        <v>286</v>
      </c>
      <c r="W233" s="159">
        <f>IF(Q233=0,0,((V233/Q233)-1)*100)</f>
        <v>0</v>
      </c>
    </row>
    <row r="234" spans="1:27" ht="14.25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35">+M228+M224+M232+M220</f>
        <v>0</v>
      </c>
      <c r="N234" s="157">
        <f t="shared" si="235"/>
        <v>0</v>
      </c>
      <c r="O234" s="156">
        <f t="shared" si="235"/>
        <v>0</v>
      </c>
      <c r="P234" s="156">
        <f t="shared" si="235"/>
        <v>0</v>
      </c>
      <c r="Q234" s="156">
        <f t="shared" si="235"/>
        <v>0</v>
      </c>
      <c r="R234" s="156">
        <f t="shared" si="235"/>
        <v>21</v>
      </c>
      <c r="S234" s="157">
        <f t="shared" si="235"/>
        <v>265</v>
      </c>
      <c r="T234" s="156">
        <f t="shared" si="235"/>
        <v>286</v>
      </c>
      <c r="U234" s="156">
        <f t="shared" si="235"/>
        <v>0</v>
      </c>
      <c r="V234" s="156">
        <f t="shared" si="235"/>
        <v>286</v>
      </c>
      <c r="W234" s="159">
        <f t="shared" si="232"/>
        <v>0</v>
      </c>
    </row>
    <row r="235" spans="1:27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6" type="noConversion"/>
  <printOptions horizontalCentered="1"/>
  <pageMargins left="0.19685039370078741" right="0.27559055118110237" top="0.55118110236220474" bottom="0.59055118110236227" header="0.31496062992125984" footer="0.23622047244094491"/>
  <pageSetup paperSize="9" scale="58" fitToHeight="4" orientation="landscape" r:id="rId1"/>
  <headerFooter alignWithMargins="0">
    <oddHeader>&amp;LMonthly Air Transport Statistics : Don Mueang International Airport</oddHeader>
    <oddFooter>&amp;LAir Transport Information Division, Corporate Strategy Department&amp;C&amp;D&amp;R&amp;T</oddFooter>
  </headerFooter>
  <rowBreaks count="2" manualBreakCount="2">
    <brk id="79" max="16383" man="1"/>
    <brk id="1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A235"/>
  <sheetViews>
    <sheetView zoomScaleNormal="100" workbookViewId="0">
      <selection activeCell="J11" sqref="J11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8" customWidth="1"/>
    <col min="10" max="11" width="7" style="1" customWidth="1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0.28515625" style="1" customWidth="1"/>
    <col min="19" max="19" width="10.140625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8" bestFit="1" customWidth="1"/>
    <col min="24" max="24" width="7" style="8" bestFit="1" customWidth="1"/>
    <col min="25" max="25" width="6.85546875" style="1" bestFit="1" customWidth="1"/>
    <col min="26" max="26" width="7" style="1"/>
    <col min="27" max="27" width="7" style="14"/>
    <col min="28" max="16384" width="7" style="1"/>
  </cols>
  <sheetData>
    <row r="1" spans="2:23" ht="13.5" thickBot="1"/>
    <row r="2" spans="2:23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3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3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3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3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3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3">
      <c r="B9" s="109" t="s">
        <v>14</v>
      </c>
      <c r="C9" s="28">
        <v>170</v>
      </c>
      <c r="D9" s="29">
        <v>164</v>
      </c>
      <c r="E9" s="30">
        <f>C9+D9</f>
        <v>334</v>
      </c>
      <c r="F9" s="28">
        <v>214</v>
      </c>
      <c r="G9" s="29">
        <v>209</v>
      </c>
      <c r="H9" s="30">
        <f>F9+G9</f>
        <v>423</v>
      </c>
      <c r="I9" s="31">
        <f t="shared" ref="I9:I26" si="0">IF(E9=0,0,((H9/E9)-1)*100)</f>
        <v>26.646706586826351</v>
      </c>
      <c r="J9" s="17"/>
      <c r="K9" s="32"/>
      <c r="L9" s="109" t="s">
        <v>14</v>
      </c>
      <c r="M9" s="33">
        <v>15680</v>
      </c>
      <c r="N9" s="34">
        <v>15153</v>
      </c>
      <c r="O9" s="94">
        <f>+N9+M9</f>
        <v>30833</v>
      </c>
      <c r="P9" s="35">
        <v>14</v>
      </c>
      <c r="Q9" s="97">
        <f>O9+P9</f>
        <v>30847</v>
      </c>
      <c r="R9" s="33">
        <v>22368</v>
      </c>
      <c r="S9" s="34">
        <v>21769</v>
      </c>
      <c r="T9" s="94">
        <f>+S9+R9</f>
        <v>44137</v>
      </c>
      <c r="U9" s="35">
        <v>477</v>
      </c>
      <c r="V9" s="99">
        <f>T9+U9</f>
        <v>44614</v>
      </c>
      <c r="W9" s="31">
        <f t="shared" ref="W9:W21" si="1">IF(Q9=0,0,((V9/Q9)-1)*100)</f>
        <v>44.629947806918025</v>
      </c>
    </row>
    <row r="10" spans="2:23">
      <c r="B10" s="109" t="s">
        <v>15</v>
      </c>
      <c r="C10" s="28">
        <v>179</v>
      </c>
      <c r="D10" s="29">
        <v>182</v>
      </c>
      <c r="E10" s="30">
        <f>C10+D10</f>
        <v>361</v>
      </c>
      <c r="F10" s="28">
        <v>257</v>
      </c>
      <c r="G10" s="29">
        <v>233</v>
      </c>
      <c r="H10" s="30">
        <f>F10+G10</f>
        <v>490</v>
      </c>
      <c r="I10" s="31">
        <f t="shared" si="0"/>
        <v>35.73407202216066</v>
      </c>
      <c r="J10" s="17"/>
      <c r="K10" s="32"/>
      <c r="L10" s="109" t="s">
        <v>15</v>
      </c>
      <c r="M10" s="33">
        <v>21064</v>
      </c>
      <c r="N10" s="34">
        <v>18704</v>
      </c>
      <c r="O10" s="94">
        <f>+N10+M10</f>
        <v>39768</v>
      </c>
      <c r="P10" s="35">
        <v>13</v>
      </c>
      <c r="Q10" s="97">
        <f>O10+P10</f>
        <v>39781</v>
      </c>
      <c r="R10" s="33">
        <v>26272</v>
      </c>
      <c r="S10" s="34">
        <v>23851</v>
      </c>
      <c r="T10" s="94">
        <f>+S10+R10</f>
        <v>50123</v>
      </c>
      <c r="U10" s="35">
        <v>120</v>
      </c>
      <c r="V10" s="99">
        <f>T10+U10</f>
        <v>50243</v>
      </c>
      <c r="W10" s="31">
        <f t="shared" si="1"/>
        <v>26.298986953570804</v>
      </c>
    </row>
    <row r="11" spans="2:23" ht="13.5" thickBot="1">
      <c r="B11" s="116" t="s">
        <v>16</v>
      </c>
      <c r="C11" s="36">
        <v>205</v>
      </c>
      <c r="D11" s="37">
        <v>205</v>
      </c>
      <c r="E11" s="30">
        <f>C11+D11</f>
        <v>410</v>
      </c>
      <c r="F11" s="36">
        <v>272</v>
      </c>
      <c r="G11" s="37">
        <v>269</v>
      </c>
      <c r="H11" s="30">
        <f>F11+G11</f>
        <v>541</v>
      </c>
      <c r="I11" s="31">
        <f t="shared" si="0"/>
        <v>31.951219512195127</v>
      </c>
      <c r="J11" s="17"/>
      <c r="K11" s="32"/>
      <c r="L11" s="116" t="s">
        <v>16</v>
      </c>
      <c r="M11" s="33">
        <v>23656</v>
      </c>
      <c r="N11" s="34">
        <v>23508</v>
      </c>
      <c r="O11" s="94">
        <f>+N11+M11</f>
        <v>47164</v>
      </c>
      <c r="P11" s="35">
        <v>620</v>
      </c>
      <c r="Q11" s="97">
        <f>O11+P11</f>
        <v>47784</v>
      </c>
      <c r="R11" s="33">
        <v>29071</v>
      </c>
      <c r="S11" s="34">
        <v>27100</v>
      </c>
      <c r="T11" s="94">
        <f>+S11+R11</f>
        <v>56171</v>
      </c>
      <c r="U11" s="35">
        <v>263</v>
      </c>
      <c r="V11" s="99">
        <f>T11+U11</f>
        <v>56434</v>
      </c>
      <c r="W11" s="31">
        <f t="shared" si="1"/>
        <v>18.102293654779842</v>
      </c>
    </row>
    <row r="12" spans="2:23" ht="14.25" thickTop="1" thickBot="1">
      <c r="B12" s="178" t="s">
        <v>56</v>
      </c>
      <c r="C12" s="38">
        <f t="shared" ref="C12:H12" si="2">+C9+C10+C11</f>
        <v>554</v>
      </c>
      <c r="D12" s="39">
        <f t="shared" si="2"/>
        <v>551</v>
      </c>
      <c r="E12" s="40">
        <f t="shared" si="2"/>
        <v>1105</v>
      </c>
      <c r="F12" s="38">
        <f t="shared" si="2"/>
        <v>743</v>
      </c>
      <c r="G12" s="39">
        <f t="shared" si="2"/>
        <v>711</v>
      </c>
      <c r="H12" s="40">
        <f t="shared" si="2"/>
        <v>1454</v>
      </c>
      <c r="I12" s="41">
        <f t="shared" si="0"/>
        <v>31.583710407239817</v>
      </c>
      <c r="J12" s="17"/>
      <c r="K12" s="17"/>
      <c r="L12" s="170" t="s">
        <v>56</v>
      </c>
      <c r="M12" s="100">
        <f>+M9+M10+M11</f>
        <v>60400</v>
      </c>
      <c r="N12" s="101">
        <f>+N9+N10+N11</f>
        <v>57365</v>
      </c>
      <c r="O12" s="100">
        <f>+O9+O10+O11</f>
        <v>117765</v>
      </c>
      <c r="P12" s="100">
        <f>+P9+P10+P11</f>
        <v>647</v>
      </c>
      <c r="Q12" s="100">
        <f t="shared" ref="Q12:V12" si="3">+Q9+Q10+Q11</f>
        <v>118412</v>
      </c>
      <c r="R12" s="100">
        <f t="shared" si="3"/>
        <v>77711</v>
      </c>
      <c r="S12" s="101">
        <f t="shared" si="3"/>
        <v>72720</v>
      </c>
      <c r="T12" s="100">
        <f t="shared" si="3"/>
        <v>150431</v>
      </c>
      <c r="U12" s="100">
        <f t="shared" si="3"/>
        <v>860</v>
      </c>
      <c r="V12" s="102">
        <f t="shared" si="3"/>
        <v>151291</v>
      </c>
      <c r="W12" s="103">
        <f t="shared" si="1"/>
        <v>27.766611492078507</v>
      </c>
    </row>
    <row r="13" spans="2:23" ht="13.5" thickTop="1">
      <c r="B13" s="109" t="s">
        <v>18</v>
      </c>
      <c r="C13" s="28">
        <v>233</v>
      </c>
      <c r="D13" s="29">
        <v>234</v>
      </c>
      <c r="E13" s="30">
        <f>+D13+C13</f>
        <v>467</v>
      </c>
      <c r="F13" s="28">
        <v>276</v>
      </c>
      <c r="G13" s="29">
        <v>273</v>
      </c>
      <c r="H13" s="30">
        <f>F13+G13</f>
        <v>549</v>
      </c>
      <c r="I13" s="31">
        <f t="shared" si="0"/>
        <v>17.558886509635975</v>
      </c>
      <c r="J13" s="17"/>
      <c r="K13" s="17"/>
      <c r="L13" s="109" t="s">
        <v>18</v>
      </c>
      <c r="M13" s="33">
        <v>26922</v>
      </c>
      <c r="N13" s="34">
        <v>26180</v>
      </c>
      <c r="O13" s="94">
        <f>+N13+M13</f>
        <v>53102</v>
      </c>
      <c r="P13" s="35">
        <v>0</v>
      </c>
      <c r="Q13" s="97">
        <f>+P13+O13</f>
        <v>53102</v>
      </c>
      <c r="R13" s="33">
        <v>34162</v>
      </c>
      <c r="S13" s="34">
        <v>32115</v>
      </c>
      <c r="T13" s="94">
        <f>+S13+R13</f>
        <v>66277</v>
      </c>
      <c r="U13" s="35">
        <v>1</v>
      </c>
      <c r="V13" s="99">
        <f>T13+U13</f>
        <v>66278</v>
      </c>
      <c r="W13" s="31">
        <f t="shared" si="1"/>
        <v>24.812624759896053</v>
      </c>
    </row>
    <row r="14" spans="2:23">
      <c r="B14" s="109" t="s">
        <v>19</v>
      </c>
      <c r="C14" s="33">
        <v>209</v>
      </c>
      <c r="D14" s="42">
        <v>211</v>
      </c>
      <c r="E14" s="30">
        <f>+D14+C14</f>
        <v>420</v>
      </c>
      <c r="F14" s="33">
        <v>313</v>
      </c>
      <c r="G14" s="42">
        <v>314</v>
      </c>
      <c r="H14" s="43">
        <f>F14+G14</f>
        <v>627</v>
      </c>
      <c r="I14" s="31">
        <f t="shared" si="0"/>
        <v>49.285714285714292</v>
      </c>
      <c r="J14" s="17"/>
      <c r="K14" s="17"/>
      <c r="L14" s="109" t="s">
        <v>19</v>
      </c>
      <c r="M14" s="33">
        <v>23572</v>
      </c>
      <c r="N14" s="34">
        <v>24201</v>
      </c>
      <c r="O14" s="94">
        <f>+N14+M14</f>
        <v>47773</v>
      </c>
      <c r="P14" s="35">
        <v>3</v>
      </c>
      <c r="Q14" s="97">
        <f>+P14+O14</f>
        <v>47776</v>
      </c>
      <c r="R14" s="33">
        <v>35946</v>
      </c>
      <c r="S14" s="34">
        <v>35568</v>
      </c>
      <c r="T14" s="94">
        <f>+S14+R14</f>
        <v>71514</v>
      </c>
      <c r="U14" s="35">
        <v>1641</v>
      </c>
      <c r="V14" s="99">
        <f>T14+U14</f>
        <v>73155</v>
      </c>
      <c r="W14" s="31">
        <f t="shared" si="1"/>
        <v>53.120813797722711</v>
      </c>
    </row>
    <row r="15" spans="2:23" ht="13.5" thickBot="1">
      <c r="B15" s="109" t="s">
        <v>20</v>
      </c>
      <c r="C15" s="33">
        <v>205</v>
      </c>
      <c r="D15" s="42">
        <v>204</v>
      </c>
      <c r="E15" s="30">
        <f>+D15+C15</f>
        <v>409</v>
      </c>
      <c r="F15" s="33">
        <v>323</v>
      </c>
      <c r="G15" s="42">
        <v>325</v>
      </c>
      <c r="H15" s="43">
        <f>F15+G15</f>
        <v>648</v>
      </c>
      <c r="I15" s="31">
        <f t="shared" si="0"/>
        <v>58.43520782396088</v>
      </c>
      <c r="J15" s="44"/>
      <c r="K15" s="17"/>
      <c r="L15" s="109" t="s">
        <v>20</v>
      </c>
      <c r="M15" s="33">
        <v>20461</v>
      </c>
      <c r="N15" s="34">
        <v>22289</v>
      </c>
      <c r="O15" s="94">
        <f>+N15+M15</f>
        <v>42750</v>
      </c>
      <c r="P15" s="35">
        <v>0</v>
      </c>
      <c r="Q15" s="97">
        <f>+P15+O15</f>
        <v>42750</v>
      </c>
      <c r="R15" s="33">
        <v>31002</v>
      </c>
      <c r="S15" s="34">
        <v>31851</v>
      </c>
      <c r="T15" s="94">
        <f>+S15+R15</f>
        <v>62853</v>
      </c>
      <c r="U15" s="35">
        <v>159</v>
      </c>
      <c r="V15" s="99">
        <f>T15+U15</f>
        <v>63012</v>
      </c>
      <c r="W15" s="31">
        <f t="shared" si="1"/>
        <v>47.396491228070168</v>
      </c>
    </row>
    <row r="16" spans="2:23" ht="14.25" thickTop="1" thickBot="1">
      <c r="B16" s="179" t="s">
        <v>66</v>
      </c>
      <c r="C16" s="45">
        <f>+C13+C14+C15</f>
        <v>647</v>
      </c>
      <c r="D16" s="46">
        <f t="shared" ref="D16:H16" si="4">+D13+D14+D15</f>
        <v>649</v>
      </c>
      <c r="E16" s="47">
        <f t="shared" si="4"/>
        <v>1296</v>
      </c>
      <c r="F16" s="45">
        <f t="shared" si="4"/>
        <v>912</v>
      </c>
      <c r="G16" s="46">
        <f t="shared" si="4"/>
        <v>912</v>
      </c>
      <c r="H16" s="47">
        <f t="shared" si="4"/>
        <v>1824</v>
      </c>
      <c r="I16" s="48">
        <f>IF(E16=0,0,((H16/E16)-1)*100)</f>
        <v>40.740740740740748</v>
      </c>
      <c r="J16" s="17"/>
      <c r="K16" s="17"/>
      <c r="L16" s="170" t="s">
        <v>66</v>
      </c>
      <c r="M16" s="100">
        <f t="shared" ref="M16:V16" si="5">+M13+M14+M15</f>
        <v>70955</v>
      </c>
      <c r="N16" s="101">
        <f t="shared" si="5"/>
        <v>72670</v>
      </c>
      <c r="O16" s="100">
        <f t="shared" si="5"/>
        <v>143625</v>
      </c>
      <c r="P16" s="100">
        <f t="shared" si="5"/>
        <v>3</v>
      </c>
      <c r="Q16" s="100">
        <f t="shared" si="5"/>
        <v>143628</v>
      </c>
      <c r="R16" s="100">
        <f t="shared" si="5"/>
        <v>101110</v>
      </c>
      <c r="S16" s="101">
        <f t="shared" si="5"/>
        <v>99534</v>
      </c>
      <c r="T16" s="100">
        <f t="shared" si="5"/>
        <v>200644</v>
      </c>
      <c r="U16" s="100">
        <f t="shared" si="5"/>
        <v>1801</v>
      </c>
      <c r="V16" s="102">
        <f t="shared" si="5"/>
        <v>202445</v>
      </c>
      <c r="W16" s="103">
        <f>IF(Q16=0,0,((V16/Q16)-1)*100)</f>
        <v>40.950928788258565</v>
      </c>
    </row>
    <row r="17" spans="2:23" ht="13.5" thickTop="1">
      <c r="B17" s="109" t="s">
        <v>21</v>
      </c>
      <c r="C17" s="49">
        <v>181</v>
      </c>
      <c r="D17" s="50">
        <v>180</v>
      </c>
      <c r="E17" s="30">
        <f>+D17+C17</f>
        <v>361</v>
      </c>
      <c r="F17" s="49">
        <v>311</v>
      </c>
      <c r="G17" s="50">
        <v>310</v>
      </c>
      <c r="H17" s="43">
        <f>F17+G17</f>
        <v>621</v>
      </c>
      <c r="I17" s="31">
        <f t="shared" si="0"/>
        <v>72.02216066481995</v>
      </c>
      <c r="J17" s="17"/>
      <c r="K17" s="17"/>
      <c r="L17" s="109" t="s">
        <v>21</v>
      </c>
      <c r="M17" s="33">
        <v>18486</v>
      </c>
      <c r="N17" s="34">
        <v>17915</v>
      </c>
      <c r="O17" s="94">
        <f>+M17+N17</f>
        <v>36401</v>
      </c>
      <c r="P17" s="35">
        <v>45</v>
      </c>
      <c r="Q17" s="97">
        <f>+P17+O17</f>
        <v>36446</v>
      </c>
      <c r="R17" s="33">
        <v>28483</v>
      </c>
      <c r="S17" s="34">
        <v>26458</v>
      </c>
      <c r="T17" s="94">
        <f>+R17+S17</f>
        <v>54941</v>
      </c>
      <c r="U17" s="35">
        <v>0</v>
      </c>
      <c r="V17" s="99">
        <f>+T17+U17</f>
        <v>54941</v>
      </c>
      <c r="W17" s="31">
        <f t="shared" si="1"/>
        <v>50.746309608736205</v>
      </c>
    </row>
    <row r="18" spans="2:23">
      <c r="B18" s="109" t="s">
        <v>67</v>
      </c>
      <c r="C18" s="49">
        <v>186</v>
      </c>
      <c r="D18" s="50">
        <v>185</v>
      </c>
      <c r="E18" s="30">
        <f>+D18+C18</f>
        <v>371</v>
      </c>
      <c r="F18" s="49">
        <v>320</v>
      </c>
      <c r="G18" s="50">
        <v>322</v>
      </c>
      <c r="H18" s="43">
        <f>F18+G18</f>
        <v>642</v>
      </c>
      <c r="I18" s="31">
        <f t="shared" si="0"/>
        <v>73.045822102425873</v>
      </c>
      <c r="J18" s="17"/>
      <c r="K18" s="17"/>
      <c r="L18" s="109" t="s">
        <v>67</v>
      </c>
      <c r="M18" s="33">
        <v>16650</v>
      </c>
      <c r="N18" s="34">
        <v>16257</v>
      </c>
      <c r="O18" s="94">
        <f>+M18+N18</f>
        <v>32907</v>
      </c>
      <c r="P18" s="35">
        <f>28+286</f>
        <v>314</v>
      </c>
      <c r="Q18" s="97">
        <f>+P18+O18</f>
        <v>33221</v>
      </c>
      <c r="R18" s="33">
        <v>27996</v>
      </c>
      <c r="S18" s="34">
        <v>27146</v>
      </c>
      <c r="T18" s="94">
        <f t="shared" ref="T18:T20" si="6">+R18+S18</f>
        <v>55142</v>
      </c>
      <c r="U18" s="35">
        <v>79</v>
      </c>
      <c r="V18" s="99">
        <f>+T18+U18</f>
        <v>55221</v>
      </c>
      <c r="W18" s="31">
        <f t="shared" si="1"/>
        <v>66.223172089943105</v>
      </c>
    </row>
    <row r="19" spans="2:23" ht="13.5" thickBot="1">
      <c r="B19" s="109" t="s">
        <v>22</v>
      </c>
      <c r="C19" s="49">
        <v>185</v>
      </c>
      <c r="D19" s="50">
        <v>183</v>
      </c>
      <c r="E19" s="30">
        <f>+D19+C19</f>
        <v>368</v>
      </c>
      <c r="F19" s="49">
        <v>302</v>
      </c>
      <c r="G19" s="50">
        <v>302</v>
      </c>
      <c r="H19" s="43">
        <f>F19+G19</f>
        <v>604</v>
      </c>
      <c r="I19" s="31">
        <f>IF(E19=0,0,((H19/E19)-1)*100)</f>
        <v>64.130434782608688</v>
      </c>
      <c r="J19" s="51"/>
      <c r="K19" s="17"/>
      <c r="L19" s="109" t="s">
        <v>22</v>
      </c>
      <c r="M19" s="33">
        <v>17282</v>
      </c>
      <c r="N19" s="34">
        <v>16326</v>
      </c>
      <c r="O19" s="95">
        <f>+M19+N19</f>
        <v>33608</v>
      </c>
      <c r="P19" s="52">
        <v>1</v>
      </c>
      <c r="Q19" s="97">
        <f>+P19+O19</f>
        <v>33609</v>
      </c>
      <c r="R19" s="33">
        <v>28576</v>
      </c>
      <c r="S19" s="34">
        <v>27225</v>
      </c>
      <c r="T19" s="95">
        <f t="shared" si="6"/>
        <v>55801</v>
      </c>
      <c r="U19" s="52">
        <v>124</v>
      </c>
      <c r="V19" s="99">
        <f>+T19+U19</f>
        <v>55925</v>
      </c>
      <c r="W19" s="31">
        <f>IF(Q19=0,0,((V19/Q19)-1)*100)</f>
        <v>66.398881252045584</v>
      </c>
    </row>
    <row r="20" spans="2:23" ht="16.5" thickTop="1" thickBot="1">
      <c r="B20" s="180" t="s">
        <v>23</v>
      </c>
      <c r="C20" s="53">
        <f>+C17+C18+C19</f>
        <v>552</v>
      </c>
      <c r="D20" s="54">
        <f t="shared" ref="D20:H20" si="7">+D17+D18+D19</f>
        <v>548</v>
      </c>
      <c r="E20" s="55">
        <f t="shared" si="7"/>
        <v>1100</v>
      </c>
      <c r="F20" s="56">
        <f t="shared" si="7"/>
        <v>933</v>
      </c>
      <c r="G20" s="57">
        <f t="shared" si="7"/>
        <v>934</v>
      </c>
      <c r="H20" s="57">
        <f t="shared" si="7"/>
        <v>1867</v>
      </c>
      <c r="I20" s="41">
        <f t="shared" si="0"/>
        <v>69.72727272727272</v>
      </c>
      <c r="J20" s="58"/>
      <c r="K20" s="59"/>
      <c r="L20" s="171" t="s">
        <v>23</v>
      </c>
      <c r="M20" s="104">
        <f t="shared" ref="M20:V20" si="8">+M17+M18+M19</f>
        <v>52418</v>
      </c>
      <c r="N20" s="104">
        <f t="shared" si="8"/>
        <v>50498</v>
      </c>
      <c r="O20" s="105">
        <f t="shared" si="8"/>
        <v>102916</v>
      </c>
      <c r="P20" s="105">
        <f t="shared" si="8"/>
        <v>360</v>
      </c>
      <c r="Q20" s="105">
        <f t="shared" si="8"/>
        <v>103276</v>
      </c>
      <c r="R20" s="104">
        <f t="shared" si="8"/>
        <v>85055</v>
      </c>
      <c r="S20" s="104">
        <f t="shared" si="8"/>
        <v>80829</v>
      </c>
      <c r="T20" s="105">
        <f t="shared" si="6"/>
        <v>165884</v>
      </c>
      <c r="U20" s="105">
        <f t="shared" si="8"/>
        <v>203</v>
      </c>
      <c r="V20" s="105">
        <f t="shared" si="8"/>
        <v>166087</v>
      </c>
      <c r="W20" s="106">
        <f t="shared" si="1"/>
        <v>60.818583213912227</v>
      </c>
    </row>
    <row r="21" spans="2:23" ht="13.5" thickTop="1">
      <c r="B21" s="109" t="s">
        <v>24</v>
      </c>
      <c r="C21" s="33">
        <v>208</v>
      </c>
      <c r="D21" s="42">
        <v>209</v>
      </c>
      <c r="E21" s="60">
        <f>+D21+C21</f>
        <v>417</v>
      </c>
      <c r="F21" s="33">
        <v>365</v>
      </c>
      <c r="G21" s="42">
        <v>363</v>
      </c>
      <c r="H21" s="61">
        <f>F21+G21</f>
        <v>728</v>
      </c>
      <c r="I21" s="31">
        <f t="shared" si="0"/>
        <v>74.580335731414877</v>
      </c>
      <c r="J21" s="17"/>
      <c r="K21" s="17"/>
      <c r="L21" s="109" t="s">
        <v>25</v>
      </c>
      <c r="M21" s="33">
        <v>21196</v>
      </c>
      <c r="N21" s="34">
        <v>20282</v>
      </c>
      <c r="O21" s="95">
        <f>+M21+N21</f>
        <v>41478</v>
      </c>
      <c r="P21" s="62">
        <f>18+223</f>
        <v>241</v>
      </c>
      <c r="Q21" s="97">
        <f>+P21+O21</f>
        <v>41719</v>
      </c>
      <c r="R21" s="33">
        <v>33333</v>
      </c>
      <c r="S21" s="34">
        <v>29295</v>
      </c>
      <c r="T21" s="95">
        <f>+R21+S21</f>
        <v>62628</v>
      </c>
      <c r="U21" s="62">
        <v>4717</v>
      </c>
      <c r="V21" s="99">
        <f>+T21+U21</f>
        <v>67345</v>
      </c>
      <c r="W21" s="31">
        <f t="shared" si="1"/>
        <v>61.425249886142993</v>
      </c>
    </row>
    <row r="22" spans="2:23">
      <c r="B22" s="109" t="s">
        <v>26</v>
      </c>
      <c r="C22" s="33">
        <v>213</v>
      </c>
      <c r="D22" s="42">
        <v>212</v>
      </c>
      <c r="E22" s="63">
        <f>+D22+C22</f>
        <v>425</v>
      </c>
      <c r="F22" s="33">
        <v>405</v>
      </c>
      <c r="G22" s="42">
        <v>406</v>
      </c>
      <c r="H22" s="63">
        <f>F22+G22</f>
        <v>811</v>
      </c>
      <c r="I22" s="31">
        <f t="shared" si="0"/>
        <v>90.823529411764696</v>
      </c>
      <c r="J22" s="17"/>
      <c r="K22" s="17"/>
      <c r="L22" s="109" t="s">
        <v>26</v>
      </c>
      <c r="M22" s="33">
        <v>22611</v>
      </c>
      <c r="N22" s="34">
        <v>22662</v>
      </c>
      <c r="O22" s="95">
        <f>+M22+N22</f>
        <v>45273</v>
      </c>
      <c r="P22" s="35">
        <v>34</v>
      </c>
      <c r="Q22" s="97">
        <f>+P22+O22</f>
        <v>45307</v>
      </c>
      <c r="R22" s="33">
        <v>35320</v>
      </c>
      <c r="S22" s="34">
        <v>35079</v>
      </c>
      <c r="T22" s="95">
        <f>+R22+S22</f>
        <v>70399</v>
      </c>
      <c r="U22" s="35">
        <v>6560</v>
      </c>
      <c r="V22" s="99">
        <f>+T22+U22</f>
        <v>76959</v>
      </c>
      <c r="W22" s="31">
        <f>IF(Q22=0,0,((V22/Q22)-1)*100)</f>
        <v>69.861169355728705</v>
      </c>
    </row>
    <row r="23" spans="2:23" ht="13.5" thickBot="1">
      <c r="B23" s="109" t="s">
        <v>27</v>
      </c>
      <c r="C23" s="33">
        <v>202</v>
      </c>
      <c r="D23" s="64">
        <v>201</v>
      </c>
      <c r="E23" s="65">
        <f>+D23+C23</f>
        <v>403</v>
      </c>
      <c r="F23" s="33">
        <v>342</v>
      </c>
      <c r="G23" s="64">
        <v>342</v>
      </c>
      <c r="H23" s="65">
        <f>F23+G23</f>
        <v>684</v>
      </c>
      <c r="I23" s="66">
        <f t="shared" si="0"/>
        <v>69.727047146401986</v>
      </c>
      <c r="J23" s="17"/>
      <c r="K23" s="17"/>
      <c r="L23" s="109" t="s">
        <v>27</v>
      </c>
      <c r="M23" s="33">
        <v>19113</v>
      </c>
      <c r="N23" s="34">
        <v>17782</v>
      </c>
      <c r="O23" s="95">
        <f>+M23+N23</f>
        <v>36895</v>
      </c>
      <c r="P23" s="52">
        <v>420</v>
      </c>
      <c r="Q23" s="97">
        <f>+P23+O23</f>
        <v>37315</v>
      </c>
      <c r="R23" s="33">
        <v>30951</v>
      </c>
      <c r="S23" s="34">
        <v>27924</v>
      </c>
      <c r="T23" s="95">
        <f>+R23+S23</f>
        <v>58875</v>
      </c>
      <c r="U23" s="52">
        <v>3126</v>
      </c>
      <c r="V23" s="99">
        <f>+T23+U23</f>
        <v>62001</v>
      </c>
      <c r="W23" s="31">
        <f>IF(Q23=0,0,((V23/Q23)-1)*100)</f>
        <v>66.155701460538666</v>
      </c>
    </row>
    <row r="24" spans="2:23" ht="14.25" customHeight="1" thickTop="1" thickBot="1">
      <c r="B24" s="178" t="s">
        <v>28</v>
      </c>
      <c r="C24" s="56">
        <f>+C21+C22+C23</f>
        <v>623</v>
      </c>
      <c r="D24" s="67">
        <f t="shared" ref="D24:H24" si="9">+D21+D22+D23</f>
        <v>622</v>
      </c>
      <c r="E24" s="56">
        <f t="shared" si="9"/>
        <v>1245</v>
      </c>
      <c r="F24" s="56">
        <f t="shared" si="9"/>
        <v>1112</v>
      </c>
      <c r="G24" s="67">
        <f t="shared" si="9"/>
        <v>1111</v>
      </c>
      <c r="H24" s="56">
        <f t="shared" si="9"/>
        <v>2223</v>
      </c>
      <c r="I24" s="41">
        <f t="shared" si="0"/>
        <v>78.55421686746989</v>
      </c>
      <c r="J24" s="17"/>
      <c r="K24" s="17"/>
      <c r="L24" s="170" t="s">
        <v>28</v>
      </c>
      <c r="M24" s="100">
        <f t="shared" ref="M24:V24" si="10">+M21+M22+M23</f>
        <v>62920</v>
      </c>
      <c r="N24" s="101">
        <f t="shared" si="10"/>
        <v>60726</v>
      </c>
      <c r="O24" s="100">
        <f t="shared" si="10"/>
        <v>123646</v>
      </c>
      <c r="P24" s="100">
        <f t="shared" si="10"/>
        <v>695</v>
      </c>
      <c r="Q24" s="100">
        <f t="shared" si="10"/>
        <v>124341</v>
      </c>
      <c r="R24" s="100">
        <f t="shared" si="10"/>
        <v>99604</v>
      </c>
      <c r="S24" s="101">
        <f t="shared" si="10"/>
        <v>92298</v>
      </c>
      <c r="T24" s="100">
        <f t="shared" si="10"/>
        <v>191902</v>
      </c>
      <c r="U24" s="100">
        <f t="shared" si="10"/>
        <v>14403</v>
      </c>
      <c r="V24" s="100">
        <f t="shared" si="10"/>
        <v>206305</v>
      </c>
      <c r="W24" s="103">
        <f t="shared" ref="W24:W26" si="11">IF(Q24=0,0,((V24/Q24)-1)*100)</f>
        <v>65.918723510346553</v>
      </c>
    </row>
    <row r="25" spans="2:23" ht="14.25" thickTop="1" thickBot="1">
      <c r="B25" s="178" t="s">
        <v>68</v>
      </c>
      <c r="C25" s="38">
        <f>+C16+C20+C24</f>
        <v>1822</v>
      </c>
      <c r="D25" s="39">
        <f t="shared" ref="D25:H25" si="12">+D16+D20+D24</f>
        <v>1819</v>
      </c>
      <c r="E25" s="40">
        <f t="shared" si="12"/>
        <v>3641</v>
      </c>
      <c r="F25" s="38">
        <f t="shared" si="12"/>
        <v>2957</v>
      </c>
      <c r="G25" s="39">
        <f t="shared" si="12"/>
        <v>2957</v>
      </c>
      <c r="H25" s="40">
        <f t="shared" si="12"/>
        <v>5914</v>
      </c>
      <c r="I25" s="41">
        <f t="shared" si="0"/>
        <v>62.427904421862124</v>
      </c>
      <c r="J25" s="17"/>
      <c r="K25" s="17"/>
      <c r="L25" s="170" t="s">
        <v>68</v>
      </c>
      <c r="M25" s="100">
        <f t="shared" ref="M25:V25" si="13">+M16+M20+M24</f>
        <v>186293</v>
      </c>
      <c r="N25" s="101">
        <f t="shared" si="13"/>
        <v>183894</v>
      </c>
      <c r="O25" s="100">
        <f t="shared" si="13"/>
        <v>370187</v>
      </c>
      <c r="P25" s="100">
        <f t="shared" si="13"/>
        <v>1058</v>
      </c>
      <c r="Q25" s="100">
        <f t="shared" si="13"/>
        <v>371245</v>
      </c>
      <c r="R25" s="100">
        <f t="shared" si="13"/>
        <v>285769</v>
      </c>
      <c r="S25" s="101">
        <f t="shared" si="13"/>
        <v>272661</v>
      </c>
      <c r="T25" s="100">
        <f t="shared" si="13"/>
        <v>558430</v>
      </c>
      <c r="U25" s="100">
        <f t="shared" si="13"/>
        <v>16407</v>
      </c>
      <c r="V25" s="102">
        <f t="shared" si="13"/>
        <v>574837</v>
      </c>
      <c r="W25" s="103">
        <f>IF(Q25=0,0,((V25/Q25)-1)*100)</f>
        <v>54.840334549960268</v>
      </c>
    </row>
    <row r="26" spans="2:23" ht="14.25" thickTop="1" thickBot="1">
      <c r="B26" s="178" t="s">
        <v>9</v>
      </c>
      <c r="C26" s="56">
        <f>+C20+C16+C24+C12</f>
        <v>2376</v>
      </c>
      <c r="D26" s="67">
        <f t="shared" ref="D26:H26" si="14">+D20+D16+D24+D12</f>
        <v>2370</v>
      </c>
      <c r="E26" s="56">
        <f t="shared" si="14"/>
        <v>4746</v>
      </c>
      <c r="F26" s="56">
        <f t="shared" si="14"/>
        <v>3700</v>
      </c>
      <c r="G26" s="67">
        <f t="shared" si="14"/>
        <v>3668</v>
      </c>
      <c r="H26" s="56">
        <f t="shared" si="14"/>
        <v>7368</v>
      </c>
      <c r="I26" s="41">
        <f t="shared" si="0"/>
        <v>55.246523388116309</v>
      </c>
      <c r="J26" s="17"/>
      <c r="K26" s="17"/>
      <c r="L26" s="170" t="s">
        <v>9</v>
      </c>
      <c r="M26" s="100">
        <f t="shared" ref="M26:V26" si="15">+M20+M16+M24+M12</f>
        <v>246693</v>
      </c>
      <c r="N26" s="101">
        <f t="shared" si="15"/>
        <v>241259</v>
      </c>
      <c r="O26" s="100">
        <f t="shared" si="15"/>
        <v>487952</v>
      </c>
      <c r="P26" s="100">
        <f t="shared" si="15"/>
        <v>1705</v>
      </c>
      <c r="Q26" s="100">
        <f t="shared" si="15"/>
        <v>489657</v>
      </c>
      <c r="R26" s="100">
        <f t="shared" si="15"/>
        <v>363480</v>
      </c>
      <c r="S26" s="101">
        <f t="shared" si="15"/>
        <v>345381</v>
      </c>
      <c r="T26" s="100">
        <f t="shared" si="15"/>
        <v>708861</v>
      </c>
      <c r="U26" s="100">
        <f t="shared" si="15"/>
        <v>17267</v>
      </c>
      <c r="V26" s="100">
        <f t="shared" si="15"/>
        <v>726128</v>
      </c>
      <c r="W26" s="103">
        <f t="shared" si="11"/>
        <v>48.293192990195188</v>
      </c>
    </row>
    <row r="27" spans="2:23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3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3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3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3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3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5" ht="13.5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5" ht="5.25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5">
      <c r="B35" s="109" t="s">
        <v>14</v>
      </c>
      <c r="C35" s="28">
        <v>1192</v>
      </c>
      <c r="D35" s="29">
        <v>1191</v>
      </c>
      <c r="E35" s="30">
        <f>C35+D35</f>
        <v>2383</v>
      </c>
      <c r="F35" s="28">
        <v>1369</v>
      </c>
      <c r="G35" s="29">
        <v>1372</v>
      </c>
      <c r="H35" s="30">
        <f>SUM(F35:G35)</f>
        <v>2741</v>
      </c>
      <c r="I35" s="31">
        <f t="shared" ref="I35:I52" si="16">IF(E35=0,0,((H35/E35)-1)*100)</f>
        <v>15.023080151070079</v>
      </c>
      <c r="J35" s="17"/>
      <c r="K35" s="32"/>
      <c r="L35" s="109" t="s">
        <v>14</v>
      </c>
      <c r="M35" s="33">
        <v>163206</v>
      </c>
      <c r="N35" s="34">
        <v>143522</v>
      </c>
      <c r="O35" s="94">
        <f>SUM(M35:N35)</f>
        <v>306728</v>
      </c>
      <c r="P35" s="35">
        <v>0</v>
      </c>
      <c r="Q35" s="97">
        <f>O35+P35</f>
        <v>306728</v>
      </c>
      <c r="R35" s="33">
        <v>163698</v>
      </c>
      <c r="S35" s="34">
        <v>167078</v>
      </c>
      <c r="T35" s="94">
        <f>SUM(R35:S35)</f>
        <v>330776</v>
      </c>
      <c r="U35" s="35">
        <v>32</v>
      </c>
      <c r="V35" s="99">
        <f>T35+U35</f>
        <v>330808</v>
      </c>
      <c r="W35" s="31">
        <f t="shared" ref="W35:W47" si="17">IF(Q35=0,0,((V35/Q35)-1)*100)</f>
        <v>7.8506037922850158</v>
      </c>
    </row>
    <row r="36" spans="2:25">
      <c r="B36" s="109" t="s">
        <v>15</v>
      </c>
      <c r="C36" s="28">
        <v>1240</v>
      </c>
      <c r="D36" s="29">
        <v>1239</v>
      </c>
      <c r="E36" s="30">
        <f>C36+D36</f>
        <v>2479</v>
      </c>
      <c r="F36" s="28">
        <v>1386</v>
      </c>
      <c r="G36" s="29">
        <v>1407</v>
      </c>
      <c r="H36" s="30">
        <f>SUM(F36:G36)</f>
        <v>2793</v>
      </c>
      <c r="I36" s="31">
        <f t="shared" si="16"/>
        <v>12.666397741024603</v>
      </c>
      <c r="J36" s="17"/>
      <c r="K36" s="32"/>
      <c r="L36" s="109" t="s">
        <v>15</v>
      </c>
      <c r="M36" s="33">
        <v>158598</v>
      </c>
      <c r="N36" s="34">
        <v>163561</v>
      </c>
      <c r="O36" s="94">
        <f>SUM(M36:N36)</f>
        <v>322159</v>
      </c>
      <c r="P36" s="35">
        <v>0</v>
      </c>
      <c r="Q36" s="97">
        <f>O36+P36</f>
        <v>322159</v>
      </c>
      <c r="R36" s="33">
        <v>185126</v>
      </c>
      <c r="S36" s="34">
        <v>184064</v>
      </c>
      <c r="T36" s="94">
        <f>SUM(R36:S36)</f>
        <v>369190</v>
      </c>
      <c r="U36" s="35">
        <v>39</v>
      </c>
      <c r="V36" s="99">
        <f>T36+U36</f>
        <v>369229</v>
      </c>
      <c r="W36" s="31">
        <f t="shared" si="17"/>
        <v>14.610797773770102</v>
      </c>
    </row>
    <row r="37" spans="2:25" ht="13.5" thickBot="1">
      <c r="B37" s="116" t="s">
        <v>16</v>
      </c>
      <c r="C37" s="36">
        <v>1429</v>
      </c>
      <c r="D37" s="37">
        <v>1428</v>
      </c>
      <c r="E37" s="30">
        <f>C37+D37</f>
        <v>2857</v>
      </c>
      <c r="F37" s="36">
        <v>1624</v>
      </c>
      <c r="G37" s="37">
        <v>1622</v>
      </c>
      <c r="H37" s="30">
        <f>SUM(F37:G37)</f>
        <v>3246</v>
      </c>
      <c r="I37" s="31">
        <f t="shared" si="16"/>
        <v>13.615680784039208</v>
      </c>
      <c r="J37" s="17"/>
      <c r="K37" s="32"/>
      <c r="L37" s="116" t="s">
        <v>16</v>
      </c>
      <c r="M37" s="33">
        <v>195761</v>
      </c>
      <c r="N37" s="34">
        <v>188810</v>
      </c>
      <c r="O37" s="94">
        <f>SUM(M37:N37)</f>
        <v>384571</v>
      </c>
      <c r="P37" s="35">
        <v>0</v>
      </c>
      <c r="Q37" s="97">
        <f>O37+P37</f>
        <v>384571</v>
      </c>
      <c r="R37" s="33">
        <v>219690</v>
      </c>
      <c r="S37" s="34">
        <v>217573</v>
      </c>
      <c r="T37" s="94">
        <f>SUM(R37:S37)</f>
        <v>437263</v>
      </c>
      <c r="U37" s="35">
        <v>2</v>
      </c>
      <c r="V37" s="99">
        <f>T37+U37</f>
        <v>437265</v>
      </c>
      <c r="W37" s="31">
        <f t="shared" si="17"/>
        <v>13.702021213248017</v>
      </c>
    </row>
    <row r="38" spans="2:25" ht="14.25" thickTop="1" thickBot="1">
      <c r="B38" s="178" t="s">
        <v>56</v>
      </c>
      <c r="C38" s="38">
        <f t="shared" ref="C38:H38" si="18">+C35+C36+C37</f>
        <v>3861</v>
      </c>
      <c r="D38" s="39">
        <f t="shared" si="18"/>
        <v>3858</v>
      </c>
      <c r="E38" s="40">
        <f t="shared" si="18"/>
        <v>7719</v>
      </c>
      <c r="F38" s="38">
        <f t="shared" si="18"/>
        <v>4379</v>
      </c>
      <c r="G38" s="39">
        <f t="shared" si="18"/>
        <v>4401</v>
      </c>
      <c r="H38" s="40">
        <f t="shared" si="18"/>
        <v>8780</v>
      </c>
      <c r="I38" s="41">
        <f t="shared" si="16"/>
        <v>13.745303795828478</v>
      </c>
      <c r="J38" s="17"/>
      <c r="K38" s="17"/>
      <c r="L38" s="170" t="s">
        <v>56</v>
      </c>
      <c r="M38" s="100">
        <f>+M35+M36+M37</f>
        <v>517565</v>
      </c>
      <c r="N38" s="101">
        <f>+N35+N36+N37</f>
        <v>495893</v>
      </c>
      <c r="O38" s="100">
        <f>+O35+O36+O37</f>
        <v>1013458</v>
      </c>
      <c r="P38" s="100">
        <f>+P35+P36+P37</f>
        <v>0</v>
      </c>
      <c r="Q38" s="100">
        <f t="shared" ref="Q38:V38" si="19">+Q35+Q36+Q37</f>
        <v>1013458</v>
      </c>
      <c r="R38" s="100">
        <f t="shared" si="19"/>
        <v>568514</v>
      </c>
      <c r="S38" s="101">
        <f t="shared" si="19"/>
        <v>568715</v>
      </c>
      <c r="T38" s="100">
        <f t="shared" si="19"/>
        <v>1137229</v>
      </c>
      <c r="U38" s="100">
        <f t="shared" si="19"/>
        <v>73</v>
      </c>
      <c r="V38" s="102">
        <f t="shared" si="19"/>
        <v>1137302</v>
      </c>
      <c r="W38" s="103">
        <f t="shared" si="17"/>
        <v>12.21994399373234</v>
      </c>
    </row>
    <row r="39" spans="2:25" ht="13.5" thickTop="1">
      <c r="B39" s="109" t="s">
        <v>18</v>
      </c>
      <c r="C39" s="28">
        <v>1475</v>
      </c>
      <c r="D39" s="29">
        <v>1476</v>
      </c>
      <c r="E39" s="30">
        <f>+D39+C39</f>
        <v>2951</v>
      </c>
      <c r="F39" s="28">
        <v>1632</v>
      </c>
      <c r="G39" s="29">
        <v>1637</v>
      </c>
      <c r="H39" s="30">
        <f>F39+G39</f>
        <v>3269</v>
      </c>
      <c r="I39" s="31">
        <f t="shared" si="16"/>
        <v>10.776008132836324</v>
      </c>
      <c r="J39" s="17"/>
      <c r="K39" s="17"/>
      <c r="L39" s="109" t="s">
        <v>18</v>
      </c>
      <c r="M39" s="33">
        <v>194182</v>
      </c>
      <c r="N39" s="34">
        <v>212874</v>
      </c>
      <c r="O39" s="94">
        <f>SUM(M39:N39)</f>
        <v>407056</v>
      </c>
      <c r="P39" s="35">
        <v>0</v>
      </c>
      <c r="Q39" s="97">
        <f>+P39+O39</f>
        <v>407056</v>
      </c>
      <c r="R39" s="33">
        <v>208009</v>
      </c>
      <c r="S39" s="34">
        <v>226874</v>
      </c>
      <c r="T39" s="94">
        <f>SUM(R39:S39)</f>
        <v>434883</v>
      </c>
      <c r="U39" s="35">
        <v>0</v>
      </c>
      <c r="V39" s="99">
        <f>T39+U39</f>
        <v>434883</v>
      </c>
      <c r="W39" s="31">
        <f t="shared" si="17"/>
        <v>6.8361601352148194</v>
      </c>
    </row>
    <row r="40" spans="2:25">
      <c r="B40" s="109" t="s">
        <v>19</v>
      </c>
      <c r="C40" s="33">
        <v>1321</v>
      </c>
      <c r="D40" s="42">
        <v>1319</v>
      </c>
      <c r="E40" s="30">
        <f>+D40+C40</f>
        <v>2640</v>
      </c>
      <c r="F40" s="33">
        <v>1466</v>
      </c>
      <c r="G40" s="42">
        <v>1467</v>
      </c>
      <c r="H40" s="43">
        <f>SUM(F40:G40)</f>
        <v>2933</v>
      </c>
      <c r="I40" s="31">
        <f>IF(E40=0,0,((H40/E40)-1)*100)</f>
        <v>11.098484848484858</v>
      </c>
      <c r="J40" s="17"/>
      <c r="K40" s="17"/>
      <c r="L40" s="109" t="s">
        <v>19</v>
      </c>
      <c r="M40" s="33">
        <v>169943</v>
      </c>
      <c r="N40" s="34">
        <v>184260</v>
      </c>
      <c r="O40" s="94">
        <f>SUM(M40:N40)</f>
        <v>354203</v>
      </c>
      <c r="P40" s="35">
        <v>0</v>
      </c>
      <c r="Q40" s="97">
        <f>+P40+O40</f>
        <v>354203</v>
      </c>
      <c r="R40" s="33">
        <v>193249</v>
      </c>
      <c r="S40" s="34">
        <v>208875</v>
      </c>
      <c r="T40" s="94">
        <f>SUM(R40:S40)</f>
        <v>402124</v>
      </c>
      <c r="U40" s="35">
        <v>22</v>
      </c>
      <c r="V40" s="99">
        <f>T40+U40</f>
        <v>402146</v>
      </c>
      <c r="W40" s="31">
        <f>IF(Q40=0,0,((V40/Q40)-1)*100)</f>
        <v>13.535458480024175</v>
      </c>
    </row>
    <row r="41" spans="2:25" ht="13.5" thickBot="1">
      <c r="B41" s="109" t="s">
        <v>20</v>
      </c>
      <c r="C41" s="33">
        <v>1381</v>
      </c>
      <c r="D41" s="42">
        <v>1378</v>
      </c>
      <c r="E41" s="30">
        <f>+D41+C41</f>
        <v>2759</v>
      </c>
      <c r="F41" s="33">
        <v>1520</v>
      </c>
      <c r="G41" s="42">
        <v>1520</v>
      </c>
      <c r="H41" s="43">
        <f>SUM(F41:G41)</f>
        <v>3040</v>
      </c>
      <c r="I41" s="31">
        <f t="shared" si="16"/>
        <v>10.184849583182309</v>
      </c>
      <c r="J41" s="17"/>
      <c r="K41" s="17"/>
      <c r="L41" s="109" t="s">
        <v>20</v>
      </c>
      <c r="M41" s="33">
        <v>155061</v>
      </c>
      <c r="N41" s="34">
        <v>168796</v>
      </c>
      <c r="O41" s="94">
        <f>SUM(M41:N41)</f>
        <v>323857</v>
      </c>
      <c r="P41" s="35">
        <v>79</v>
      </c>
      <c r="Q41" s="97">
        <f>+P41+O41</f>
        <v>323936</v>
      </c>
      <c r="R41" s="33">
        <v>189838</v>
      </c>
      <c r="S41" s="34">
        <v>204923</v>
      </c>
      <c r="T41" s="94">
        <f>SUM(R41:S41)</f>
        <v>394761</v>
      </c>
      <c r="U41" s="35">
        <v>2</v>
      </c>
      <c r="V41" s="99">
        <f>T41+U41</f>
        <v>394763</v>
      </c>
      <c r="W41" s="31">
        <f t="shared" si="17"/>
        <v>21.864504099575232</v>
      </c>
    </row>
    <row r="42" spans="2:25" ht="14.25" thickTop="1" thickBot="1">
      <c r="B42" s="179" t="s">
        <v>66</v>
      </c>
      <c r="C42" s="45">
        <f t="shared" ref="C42:H42" si="20">+C39+C40+C41</f>
        <v>4177</v>
      </c>
      <c r="D42" s="46">
        <f t="shared" si="20"/>
        <v>4173</v>
      </c>
      <c r="E42" s="47">
        <f t="shared" si="20"/>
        <v>8350</v>
      </c>
      <c r="F42" s="45">
        <f t="shared" si="20"/>
        <v>4618</v>
      </c>
      <c r="G42" s="46">
        <f t="shared" si="20"/>
        <v>4624</v>
      </c>
      <c r="H42" s="47">
        <f t="shared" si="20"/>
        <v>9242</v>
      </c>
      <c r="I42" s="48">
        <f>IF(E42=0,0,((H42/E42)-1)*100)</f>
        <v>10.68263473053892</v>
      </c>
      <c r="J42" s="17"/>
      <c r="K42" s="17"/>
      <c r="L42" s="170" t="s">
        <v>66</v>
      </c>
      <c r="M42" s="100">
        <f t="shared" ref="M42:V42" si="21">+M39+M40+M41</f>
        <v>519186</v>
      </c>
      <c r="N42" s="101">
        <f t="shared" si="21"/>
        <v>565930</v>
      </c>
      <c r="O42" s="100">
        <f t="shared" si="21"/>
        <v>1085116</v>
      </c>
      <c r="P42" s="100">
        <f t="shared" si="21"/>
        <v>79</v>
      </c>
      <c r="Q42" s="100">
        <f t="shared" si="21"/>
        <v>1085195</v>
      </c>
      <c r="R42" s="100">
        <f t="shared" si="21"/>
        <v>591096</v>
      </c>
      <c r="S42" s="101">
        <f t="shared" si="21"/>
        <v>640672</v>
      </c>
      <c r="T42" s="100">
        <f t="shared" si="21"/>
        <v>1231768</v>
      </c>
      <c r="U42" s="100">
        <f t="shared" si="21"/>
        <v>24</v>
      </c>
      <c r="V42" s="102">
        <f t="shared" si="21"/>
        <v>1231792</v>
      </c>
      <c r="W42" s="103">
        <f>IF(Q42=0,0,((V42/Q42)-1)*100)</f>
        <v>13.508816387838142</v>
      </c>
    </row>
    <row r="43" spans="2:25" ht="13.5" thickTop="1">
      <c r="B43" s="109" t="s">
        <v>33</v>
      </c>
      <c r="C43" s="49">
        <v>1363</v>
      </c>
      <c r="D43" s="50">
        <v>1365</v>
      </c>
      <c r="E43" s="30">
        <f>+D43+C43</f>
        <v>2728</v>
      </c>
      <c r="F43" s="49">
        <v>1420</v>
      </c>
      <c r="G43" s="50">
        <v>1419</v>
      </c>
      <c r="H43" s="43">
        <f>F43+G43</f>
        <v>2839</v>
      </c>
      <c r="I43" s="31">
        <f t="shared" si="16"/>
        <v>4.0689149560117377</v>
      </c>
      <c r="J43" s="17"/>
      <c r="K43" s="17"/>
      <c r="L43" s="109" t="s">
        <v>21</v>
      </c>
      <c r="M43" s="33">
        <v>153213</v>
      </c>
      <c r="N43" s="34">
        <v>155097</v>
      </c>
      <c r="O43" s="94">
        <f>SUM(M43:N43)</f>
        <v>308310</v>
      </c>
      <c r="P43" s="35">
        <v>0</v>
      </c>
      <c r="Q43" s="97">
        <f>+P43+O43</f>
        <v>308310</v>
      </c>
      <c r="R43" s="33">
        <v>173703</v>
      </c>
      <c r="S43" s="34">
        <v>179725</v>
      </c>
      <c r="T43" s="94">
        <f>SUM(R43:S43)</f>
        <v>353428</v>
      </c>
      <c r="U43" s="35">
        <v>2</v>
      </c>
      <c r="V43" s="99">
        <f>SUM(T43:U43)</f>
        <v>353430</v>
      </c>
      <c r="W43" s="31">
        <f t="shared" si="17"/>
        <v>14.634620998345827</v>
      </c>
    </row>
    <row r="44" spans="2:25">
      <c r="B44" s="109" t="s">
        <v>67</v>
      </c>
      <c r="C44" s="49">
        <v>1237</v>
      </c>
      <c r="D44" s="50">
        <v>1236</v>
      </c>
      <c r="E44" s="30">
        <f>+D44+C44</f>
        <v>2473</v>
      </c>
      <c r="F44" s="49">
        <v>1352</v>
      </c>
      <c r="G44" s="50">
        <v>1351</v>
      </c>
      <c r="H44" s="43">
        <f>F44+G44</f>
        <v>2703</v>
      </c>
      <c r="I44" s="31">
        <f t="shared" si="16"/>
        <v>9.3004448038819234</v>
      </c>
      <c r="J44" s="17"/>
      <c r="K44" s="17"/>
      <c r="L44" s="109" t="s">
        <v>67</v>
      </c>
      <c r="M44" s="33">
        <v>134367</v>
      </c>
      <c r="N44" s="34">
        <v>139161</v>
      </c>
      <c r="O44" s="94">
        <f>SUM(M44:N44)</f>
        <v>273528</v>
      </c>
      <c r="P44" s="35">
        <f>2+2</f>
        <v>4</v>
      </c>
      <c r="Q44" s="97">
        <f>+P44+O44</f>
        <v>273532</v>
      </c>
      <c r="R44" s="33">
        <v>166141</v>
      </c>
      <c r="S44" s="34">
        <v>170680</v>
      </c>
      <c r="T44" s="94">
        <f>SUM(R44:S44)</f>
        <v>336821</v>
      </c>
      <c r="U44" s="35">
        <v>172</v>
      </c>
      <c r="V44" s="99">
        <f>SUM(T44:U44)</f>
        <v>336993</v>
      </c>
      <c r="W44" s="31">
        <f t="shared" si="17"/>
        <v>23.200576166591102</v>
      </c>
      <c r="Y44" s="5"/>
    </row>
    <row r="45" spans="2:25" ht="13.5" thickBot="1">
      <c r="B45" s="109" t="s">
        <v>22</v>
      </c>
      <c r="C45" s="49">
        <v>1171</v>
      </c>
      <c r="D45" s="50">
        <v>1172</v>
      </c>
      <c r="E45" s="30">
        <f>+D45+C45</f>
        <v>2343</v>
      </c>
      <c r="F45" s="49">
        <v>1297</v>
      </c>
      <c r="G45" s="50">
        <v>1298</v>
      </c>
      <c r="H45" s="43">
        <f>F45+G45</f>
        <v>2595</v>
      </c>
      <c r="I45" s="31">
        <f t="shared" si="16"/>
        <v>10.755441741357231</v>
      </c>
      <c r="J45" s="17"/>
      <c r="K45" s="17"/>
      <c r="L45" s="109" t="s">
        <v>22</v>
      </c>
      <c r="M45" s="33">
        <v>131459</v>
      </c>
      <c r="N45" s="34">
        <v>131901</v>
      </c>
      <c r="O45" s="95">
        <f>SUM(M45:N45)</f>
        <v>263360</v>
      </c>
      <c r="P45" s="52">
        <v>13</v>
      </c>
      <c r="Q45" s="97">
        <f>+P45+O45</f>
        <v>263373</v>
      </c>
      <c r="R45" s="33">
        <v>154114</v>
      </c>
      <c r="S45" s="34">
        <v>155477</v>
      </c>
      <c r="T45" s="95">
        <f>SUM(R45:S45)</f>
        <v>309591</v>
      </c>
      <c r="U45" s="52">
        <v>0</v>
      </c>
      <c r="V45" s="99">
        <f>SUM(T45:U45)</f>
        <v>309591</v>
      </c>
      <c r="W45" s="31">
        <f t="shared" si="17"/>
        <v>17.548495859484458</v>
      </c>
    </row>
    <row r="46" spans="2:25" ht="16.5" thickTop="1" thickBot="1">
      <c r="B46" s="180" t="s">
        <v>57</v>
      </c>
      <c r="C46" s="53">
        <f t="shared" ref="C46:H46" si="22">+C43+C44+C45</f>
        <v>3771</v>
      </c>
      <c r="D46" s="54">
        <f t="shared" si="22"/>
        <v>3773</v>
      </c>
      <c r="E46" s="55">
        <f t="shared" si="22"/>
        <v>7544</v>
      </c>
      <c r="F46" s="56">
        <f t="shared" si="22"/>
        <v>4069</v>
      </c>
      <c r="G46" s="57">
        <f t="shared" si="22"/>
        <v>4068</v>
      </c>
      <c r="H46" s="57">
        <f t="shared" si="22"/>
        <v>8137</v>
      </c>
      <c r="I46" s="41">
        <f t="shared" si="16"/>
        <v>7.8605514316012703</v>
      </c>
      <c r="J46" s="58"/>
      <c r="K46" s="59"/>
      <c r="L46" s="171" t="s">
        <v>23</v>
      </c>
      <c r="M46" s="104">
        <f t="shared" ref="M46:V46" si="23">+M43+M44+M45</f>
        <v>419039</v>
      </c>
      <c r="N46" s="104">
        <f t="shared" si="23"/>
        <v>426159</v>
      </c>
      <c r="O46" s="105">
        <f t="shared" si="23"/>
        <v>845198</v>
      </c>
      <c r="P46" s="105">
        <f t="shared" si="23"/>
        <v>17</v>
      </c>
      <c r="Q46" s="105">
        <f t="shared" si="23"/>
        <v>845215</v>
      </c>
      <c r="R46" s="104">
        <f t="shared" si="23"/>
        <v>493958</v>
      </c>
      <c r="S46" s="104">
        <f t="shared" si="23"/>
        <v>505882</v>
      </c>
      <c r="T46" s="105">
        <f t="shared" si="23"/>
        <v>999840</v>
      </c>
      <c r="U46" s="105">
        <f t="shared" si="23"/>
        <v>174</v>
      </c>
      <c r="V46" s="105">
        <f t="shared" si="23"/>
        <v>1000014</v>
      </c>
      <c r="W46" s="106">
        <f t="shared" si="17"/>
        <v>18.314748318475171</v>
      </c>
    </row>
    <row r="47" spans="2:25" ht="13.5" thickTop="1">
      <c r="B47" s="109" t="s">
        <v>24</v>
      </c>
      <c r="C47" s="33">
        <v>1242</v>
      </c>
      <c r="D47" s="42">
        <v>1239</v>
      </c>
      <c r="E47" s="60">
        <f>+D47+C47</f>
        <v>2481</v>
      </c>
      <c r="F47" s="33">
        <f>1131+157</f>
        <v>1288</v>
      </c>
      <c r="G47" s="42">
        <f>1129+158</f>
        <v>1287</v>
      </c>
      <c r="H47" s="61">
        <f>F47+G47</f>
        <v>2575</v>
      </c>
      <c r="I47" s="31">
        <f t="shared" si="16"/>
        <v>3.7887948407899996</v>
      </c>
      <c r="J47" s="17"/>
      <c r="K47" s="17"/>
      <c r="L47" s="109" t="s">
        <v>25</v>
      </c>
      <c r="M47" s="33">
        <v>149598</v>
      </c>
      <c r="N47" s="34">
        <v>156239</v>
      </c>
      <c r="O47" s="95">
        <f>SUM(M47:N47)</f>
        <v>305837</v>
      </c>
      <c r="P47" s="62">
        <v>69</v>
      </c>
      <c r="Q47" s="97">
        <f>+P47+O47</f>
        <v>305906</v>
      </c>
      <c r="R47" s="33">
        <v>174483</v>
      </c>
      <c r="S47" s="34">
        <v>181538</v>
      </c>
      <c r="T47" s="95">
        <f>SUM(R47:S47)</f>
        <v>356021</v>
      </c>
      <c r="U47" s="62">
        <v>0</v>
      </c>
      <c r="V47" s="99">
        <f>T47+U47</f>
        <v>356021</v>
      </c>
      <c r="W47" s="31">
        <f t="shared" si="17"/>
        <v>16.38248350800573</v>
      </c>
    </row>
    <row r="48" spans="2:25">
      <c r="B48" s="109" t="s">
        <v>26</v>
      </c>
      <c r="C48" s="33">
        <v>1167</v>
      </c>
      <c r="D48" s="42">
        <v>1165</v>
      </c>
      <c r="E48" s="63">
        <f>+D48+C48</f>
        <v>2332</v>
      </c>
      <c r="F48" s="33">
        <v>1349</v>
      </c>
      <c r="G48" s="42">
        <v>1351</v>
      </c>
      <c r="H48" s="63">
        <f>F48+G48</f>
        <v>2700</v>
      </c>
      <c r="I48" s="31">
        <f t="shared" si="16"/>
        <v>15.780445969125223</v>
      </c>
      <c r="J48" s="17"/>
      <c r="K48" s="17"/>
      <c r="L48" s="109" t="s">
        <v>26</v>
      </c>
      <c r="M48" s="33">
        <v>152299</v>
      </c>
      <c r="N48" s="34">
        <v>166821</v>
      </c>
      <c r="O48" s="95">
        <f>SUM(M48:N48)</f>
        <v>319120</v>
      </c>
      <c r="P48" s="35">
        <v>0</v>
      </c>
      <c r="Q48" s="97">
        <f>+P48+O48</f>
        <v>319120</v>
      </c>
      <c r="R48" s="33">
        <v>178243</v>
      </c>
      <c r="S48" s="34">
        <v>196039</v>
      </c>
      <c r="T48" s="95">
        <f>SUM(R48:S48)</f>
        <v>374282</v>
      </c>
      <c r="U48" s="35">
        <v>1</v>
      </c>
      <c r="V48" s="99">
        <f>SUM(T48:U48)</f>
        <v>374283</v>
      </c>
      <c r="W48" s="31">
        <f>IF(Q48=0,0,((V48/Q48)-1)*100)</f>
        <v>17.285973928302823</v>
      </c>
    </row>
    <row r="49" spans="2:23" ht="13.5" thickBot="1">
      <c r="B49" s="109" t="s">
        <v>27</v>
      </c>
      <c r="C49" s="33">
        <v>1198</v>
      </c>
      <c r="D49" s="64">
        <v>1201</v>
      </c>
      <c r="E49" s="65">
        <f>+D49+C49</f>
        <v>2399</v>
      </c>
      <c r="F49" s="33">
        <v>1247</v>
      </c>
      <c r="G49" s="64">
        <v>1246</v>
      </c>
      <c r="H49" s="65">
        <f>F49+G49</f>
        <v>2493</v>
      </c>
      <c r="I49" s="66">
        <f t="shared" si="16"/>
        <v>3.9182992913713965</v>
      </c>
      <c r="J49" s="17"/>
      <c r="K49" s="17"/>
      <c r="L49" s="109" t="s">
        <v>27</v>
      </c>
      <c r="M49" s="33">
        <v>136118</v>
      </c>
      <c r="N49" s="34">
        <v>139939</v>
      </c>
      <c r="O49" s="95">
        <f>SUM(M49:N49)</f>
        <v>276057</v>
      </c>
      <c r="P49" s="52">
        <v>0</v>
      </c>
      <c r="Q49" s="97">
        <f>+P49+O49</f>
        <v>276057</v>
      </c>
      <c r="R49" s="33">
        <v>171106</v>
      </c>
      <c r="S49" s="34">
        <v>176056</v>
      </c>
      <c r="T49" s="95">
        <f>SUM(R49:S49)</f>
        <v>347162</v>
      </c>
      <c r="U49" s="52">
        <v>40</v>
      </c>
      <c r="V49" s="99">
        <f>SUM(T49:U49)</f>
        <v>347202</v>
      </c>
      <c r="W49" s="31">
        <f>IF(Q49=0,0,((V49/Q49)-1)*100)</f>
        <v>25.771851465458219</v>
      </c>
    </row>
    <row r="50" spans="2:23" ht="14.25" thickTop="1" thickBot="1">
      <c r="B50" s="178" t="s">
        <v>28</v>
      </c>
      <c r="C50" s="56">
        <f t="shared" ref="C50:H50" si="24">+C47+C48+C49</f>
        <v>3607</v>
      </c>
      <c r="D50" s="67">
        <f t="shared" si="24"/>
        <v>3605</v>
      </c>
      <c r="E50" s="56">
        <f t="shared" si="24"/>
        <v>7212</v>
      </c>
      <c r="F50" s="56">
        <f t="shared" si="24"/>
        <v>3884</v>
      </c>
      <c r="G50" s="67">
        <f t="shared" si="24"/>
        <v>3884</v>
      </c>
      <c r="H50" s="56">
        <f t="shared" si="24"/>
        <v>7768</v>
      </c>
      <c r="I50" s="41">
        <f t="shared" si="16"/>
        <v>7.7093732667775861</v>
      </c>
      <c r="J50" s="17"/>
      <c r="K50" s="17"/>
      <c r="L50" s="170" t="s">
        <v>28</v>
      </c>
      <c r="M50" s="100">
        <f t="shared" ref="M50:V50" si="25">+M47+M48+M49</f>
        <v>438015</v>
      </c>
      <c r="N50" s="101">
        <f t="shared" si="25"/>
        <v>462999</v>
      </c>
      <c r="O50" s="100">
        <f t="shared" si="25"/>
        <v>901014</v>
      </c>
      <c r="P50" s="100">
        <f t="shared" si="25"/>
        <v>69</v>
      </c>
      <c r="Q50" s="100">
        <f t="shared" si="25"/>
        <v>901083</v>
      </c>
      <c r="R50" s="100">
        <f t="shared" si="25"/>
        <v>523832</v>
      </c>
      <c r="S50" s="101">
        <f t="shared" si="25"/>
        <v>553633</v>
      </c>
      <c r="T50" s="100">
        <f t="shared" si="25"/>
        <v>1077465</v>
      </c>
      <c r="U50" s="100">
        <f t="shared" si="25"/>
        <v>41</v>
      </c>
      <c r="V50" s="100">
        <f t="shared" si="25"/>
        <v>1077506</v>
      </c>
      <c r="W50" s="103">
        <f t="shared" ref="W50:W52" si="26">IF(Q50=0,0,((V50/Q50)-1)*100)</f>
        <v>19.578995497640062</v>
      </c>
    </row>
    <row r="51" spans="2:23" ht="14.25" thickTop="1" thickBot="1">
      <c r="B51" s="178" t="s">
        <v>68</v>
      </c>
      <c r="C51" s="38">
        <f t="shared" ref="C51:H51" si="27">+C42+C46+C50</f>
        <v>11555</v>
      </c>
      <c r="D51" s="39">
        <f t="shared" si="27"/>
        <v>11551</v>
      </c>
      <c r="E51" s="40">
        <f t="shared" si="27"/>
        <v>23106</v>
      </c>
      <c r="F51" s="38">
        <f t="shared" si="27"/>
        <v>12571</v>
      </c>
      <c r="G51" s="39">
        <f t="shared" si="27"/>
        <v>12576</v>
      </c>
      <c r="H51" s="40">
        <f t="shared" si="27"/>
        <v>25147</v>
      </c>
      <c r="I51" s="41">
        <f t="shared" si="16"/>
        <v>8.8332034969272009</v>
      </c>
      <c r="J51" s="17"/>
      <c r="K51" s="17"/>
      <c r="L51" s="170" t="s">
        <v>68</v>
      </c>
      <c r="M51" s="100">
        <f t="shared" ref="M51:V51" si="28">+M42+M46+M50</f>
        <v>1376240</v>
      </c>
      <c r="N51" s="101">
        <f t="shared" si="28"/>
        <v>1455088</v>
      </c>
      <c r="O51" s="100">
        <f t="shared" si="28"/>
        <v>2831328</v>
      </c>
      <c r="P51" s="100">
        <f t="shared" si="28"/>
        <v>165</v>
      </c>
      <c r="Q51" s="100">
        <f t="shared" si="28"/>
        <v>2831493</v>
      </c>
      <c r="R51" s="100">
        <f t="shared" si="28"/>
        <v>1608886</v>
      </c>
      <c r="S51" s="101">
        <f t="shared" si="28"/>
        <v>1700187</v>
      </c>
      <c r="T51" s="100">
        <f t="shared" si="28"/>
        <v>3309073</v>
      </c>
      <c r="U51" s="100">
        <f t="shared" si="28"/>
        <v>239</v>
      </c>
      <c r="V51" s="102">
        <f t="shared" si="28"/>
        <v>3309312</v>
      </c>
      <c r="W51" s="103">
        <f>IF(Q51=0,0,((V51/Q51)-1)*100)</f>
        <v>16.875160913341468</v>
      </c>
    </row>
    <row r="52" spans="2:23" ht="14.25" thickTop="1" thickBot="1">
      <c r="B52" s="178" t="s">
        <v>9</v>
      </c>
      <c r="C52" s="56">
        <f t="shared" ref="C52:H52" si="29">+C46+C42+C50+C38</f>
        <v>15416</v>
      </c>
      <c r="D52" s="67">
        <f t="shared" si="29"/>
        <v>15409</v>
      </c>
      <c r="E52" s="56">
        <f t="shared" si="29"/>
        <v>30825</v>
      </c>
      <c r="F52" s="56">
        <f t="shared" si="29"/>
        <v>16950</v>
      </c>
      <c r="G52" s="67">
        <f t="shared" si="29"/>
        <v>16977</v>
      </c>
      <c r="H52" s="56">
        <f t="shared" si="29"/>
        <v>33927</v>
      </c>
      <c r="I52" s="41">
        <f t="shared" si="16"/>
        <v>10.063260340632606</v>
      </c>
      <c r="J52" s="17"/>
      <c r="K52" s="17"/>
      <c r="L52" s="170" t="s">
        <v>9</v>
      </c>
      <c r="M52" s="100">
        <f t="shared" ref="M52:V52" si="30">+M46+M42+M50+M38</f>
        <v>1893805</v>
      </c>
      <c r="N52" s="101">
        <f t="shared" si="30"/>
        <v>1950981</v>
      </c>
      <c r="O52" s="100">
        <f t="shared" si="30"/>
        <v>3844786</v>
      </c>
      <c r="P52" s="100">
        <f t="shared" si="30"/>
        <v>165</v>
      </c>
      <c r="Q52" s="100">
        <f t="shared" si="30"/>
        <v>3844951</v>
      </c>
      <c r="R52" s="100">
        <f t="shared" si="30"/>
        <v>2177400</v>
      </c>
      <c r="S52" s="101">
        <f t="shared" si="30"/>
        <v>2268902</v>
      </c>
      <c r="T52" s="100">
        <f t="shared" si="30"/>
        <v>4446302</v>
      </c>
      <c r="U52" s="100">
        <f t="shared" si="30"/>
        <v>312</v>
      </c>
      <c r="V52" s="100">
        <f t="shared" si="30"/>
        <v>4446614</v>
      </c>
      <c r="W52" s="103">
        <f t="shared" si="26"/>
        <v>15.648131796738118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>
      <c r="B61" s="109" t="s">
        <v>14</v>
      </c>
      <c r="C61" s="28">
        <f t="shared" ref="C61:H62" si="31">+C9+C35</f>
        <v>1362</v>
      </c>
      <c r="D61" s="29">
        <f t="shared" si="31"/>
        <v>1355</v>
      </c>
      <c r="E61" s="30">
        <f t="shared" si="31"/>
        <v>2717</v>
      </c>
      <c r="F61" s="28">
        <f t="shared" si="31"/>
        <v>1583</v>
      </c>
      <c r="G61" s="29">
        <f t="shared" si="31"/>
        <v>1581</v>
      </c>
      <c r="H61" s="30">
        <f t="shared" si="31"/>
        <v>3164</v>
      </c>
      <c r="I61" s="31">
        <f t="shared" ref="I61:I78" si="32">IF(E61=0,0,((H61/E61)-1)*100)</f>
        <v>16.451969083548022</v>
      </c>
      <c r="J61" s="17"/>
      <c r="K61" s="32"/>
      <c r="L61" s="109" t="s">
        <v>14</v>
      </c>
      <c r="M61" s="33">
        <f t="shared" ref="M61:V61" si="33">+M9+M35</f>
        <v>178886</v>
      </c>
      <c r="N61" s="34">
        <f t="shared" si="33"/>
        <v>158675</v>
      </c>
      <c r="O61" s="94">
        <f t="shared" si="33"/>
        <v>337561</v>
      </c>
      <c r="P61" s="35">
        <f t="shared" si="33"/>
        <v>14</v>
      </c>
      <c r="Q61" s="97">
        <f t="shared" si="33"/>
        <v>337575</v>
      </c>
      <c r="R61" s="33">
        <f t="shared" si="33"/>
        <v>186066</v>
      </c>
      <c r="S61" s="34">
        <f t="shared" si="33"/>
        <v>188847</v>
      </c>
      <c r="T61" s="94">
        <f t="shared" si="33"/>
        <v>374913</v>
      </c>
      <c r="U61" s="35">
        <f t="shared" si="33"/>
        <v>509</v>
      </c>
      <c r="V61" s="99">
        <f t="shared" si="33"/>
        <v>375422</v>
      </c>
      <c r="W61" s="31">
        <f t="shared" ref="W61:W73" si="34">IF(Q61=0,0,((V61/Q61)-1)*100)</f>
        <v>11.211434496037921</v>
      </c>
    </row>
    <row r="62" spans="2:23" ht="12" customHeight="1">
      <c r="B62" s="109" t="s">
        <v>15</v>
      </c>
      <c r="C62" s="28">
        <f t="shared" si="31"/>
        <v>1419</v>
      </c>
      <c r="D62" s="29">
        <f t="shared" si="31"/>
        <v>1421</v>
      </c>
      <c r="E62" s="30">
        <f t="shared" si="31"/>
        <v>2840</v>
      </c>
      <c r="F62" s="28">
        <f t="shared" si="31"/>
        <v>1643</v>
      </c>
      <c r="G62" s="29">
        <f t="shared" si="31"/>
        <v>1640</v>
      </c>
      <c r="H62" s="30">
        <f t="shared" si="31"/>
        <v>3283</v>
      </c>
      <c r="I62" s="31">
        <f t="shared" si="32"/>
        <v>15.598591549295771</v>
      </c>
      <c r="J62" s="17"/>
      <c r="K62" s="32"/>
      <c r="L62" s="109" t="s">
        <v>15</v>
      </c>
      <c r="M62" s="33">
        <f t="shared" ref="M62:V62" si="35">+M10+M36</f>
        <v>179662</v>
      </c>
      <c r="N62" s="34">
        <f t="shared" si="35"/>
        <v>182265</v>
      </c>
      <c r="O62" s="94">
        <f t="shared" si="35"/>
        <v>361927</v>
      </c>
      <c r="P62" s="35">
        <f t="shared" si="35"/>
        <v>13</v>
      </c>
      <c r="Q62" s="97">
        <f t="shared" si="35"/>
        <v>361940</v>
      </c>
      <c r="R62" s="33">
        <f t="shared" si="35"/>
        <v>211398</v>
      </c>
      <c r="S62" s="34">
        <f t="shared" si="35"/>
        <v>207915</v>
      </c>
      <c r="T62" s="94">
        <f t="shared" si="35"/>
        <v>419313</v>
      </c>
      <c r="U62" s="35">
        <f t="shared" si="35"/>
        <v>159</v>
      </c>
      <c r="V62" s="99">
        <f t="shared" si="35"/>
        <v>419472</v>
      </c>
      <c r="W62" s="31">
        <f t="shared" si="34"/>
        <v>15.895452284909094</v>
      </c>
    </row>
    <row r="63" spans="2:23" ht="12" customHeight="1" thickBot="1">
      <c r="B63" s="116" t="s">
        <v>16</v>
      </c>
      <c r="C63" s="36">
        <f>C11+C37</f>
        <v>1634</v>
      </c>
      <c r="D63" s="37">
        <f>D11+D37</f>
        <v>1633</v>
      </c>
      <c r="E63" s="30">
        <f>+E11+E37</f>
        <v>3267</v>
      </c>
      <c r="F63" s="36">
        <f>F11+F37</f>
        <v>1896</v>
      </c>
      <c r="G63" s="37">
        <f>G11+G37</f>
        <v>1891</v>
      </c>
      <c r="H63" s="30">
        <f>H11+H37</f>
        <v>3787</v>
      </c>
      <c r="I63" s="31">
        <f t="shared" si="32"/>
        <v>15.916743189470473</v>
      </c>
      <c r="J63" s="17"/>
      <c r="K63" s="32"/>
      <c r="L63" s="116" t="s">
        <v>16</v>
      </c>
      <c r="M63" s="33">
        <f t="shared" ref="M63:V63" si="36">+M11+M37</f>
        <v>219417</v>
      </c>
      <c r="N63" s="34">
        <f t="shared" si="36"/>
        <v>212318</v>
      </c>
      <c r="O63" s="94">
        <f t="shared" si="36"/>
        <v>431735</v>
      </c>
      <c r="P63" s="35">
        <f t="shared" si="36"/>
        <v>620</v>
      </c>
      <c r="Q63" s="97">
        <f t="shared" si="36"/>
        <v>432355</v>
      </c>
      <c r="R63" s="33">
        <f t="shared" si="36"/>
        <v>248761</v>
      </c>
      <c r="S63" s="34">
        <f t="shared" si="36"/>
        <v>244673</v>
      </c>
      <c r="T63" s="94">
        <f t="shared" si="36"/>
        <v>493434</v>
      </c>
      <c r="U63" s="35">
        <f t="shared" si="36"/>
        <v>265</v>
      </c>
      <c r="V63" s="99">
        <f t="shared" si="36"/>
        <v>493699</v>
      </c>
      <c r="W63" s="31">
        <f t="shared" si="34"/>
        <v>14.188340599738636</v>
      </c>
    </row>
    <row r="64" spans="2:23" ht="14.25" thickTop="1" thickBot="1">
      <c r="B64" s="178" t="s">
        <v>56</v>
      </c>
      <c r="C64" s="38">
        <f>C62+C61+C63</f>
        <v>4415</v>
      </c>
      <c r="D64" s="39">
        <f>D62+D61+D63</f>
        <v>4409</v>
      </c>
      <c r="E64" s="40">
        <f>+E61+E62+E63</f>
        <v>8824</v>
      </c>
      <c r="F64" s="38">
        <f>F62+F61+F63</f>
        <v>5122</v>
      </c>
      <c r="G64" s="39">
        <f>G62+G61+G63</f>
        <v>5112</v>
      </c>
      <c r="H64" s="40">
        <f>H62+H61+H63</f>
        <v>10234</v>
      </c>
      <c r="I64" s="41">
        <f>IF(E64=0,0,((H64/E64)-1)*100)</f>
        <v>15.97914777878513</v>
      </c>
      <c r="J64" s="17"/>
      <c r="K64" s="17"/>
      <c r="L64" s="170" t="s">
        <v>56</v>
      </c>
      <c r="M64" s="100">
        <f t="shared" ref="M64:V64" si="37">+M61+M62+M63</f>
        <v>577965</v>
      </c>
      <c r="N64" s="101">
        <f t="shared" si="37"/>
        <v>553258</v>
      </c>
      <c r="O64" s="100">
        <f t="shared" si="37"/>
        <v>1131223</v>
      </c>
      <c r="P64" s="100">
        <f t="shared" si="37"/>
        <v>647</v>
      </c>
      <c r="Q64" s="100">
        <f t="shared" si="37"/>
        <v>1131870</v>
      </c>
      <c r="R64" s="100">
        <f t="shared" si="37"/>
        <v>646225</v>
      </c>
      <c r="S64" s="101">
        <f t="shared" si="37"/>
        <v>641435</v>
      </c>
      <c r="T64" s="100">
        <f t="shared" si="37"/>
        <v>1287660</v>
      </c>
      <c r="U64" s="100">
        <f t="shared" si="37"/>
        <v>933</v>
      </c>
      <c r="V64" s="102">
        <f t="shared" si="37"/>
        <v>1288593</v>
      </c>
      <c r="W64" s="103">
        <f>IF(Q64=0,0,((V64/Q64)-1)*100)</f>
        <v>13.846378117628344</v>
      </c>
    </row>
    <row r="65" spans="2:23" ht="13.5" thickTop="1">
      <c r="B65" s="109" t="s">
        <v>18</v>
      </c>
      <c r="C65" s="28">
        <f t="shared" ref="C65:H66" si="38">+C13+C39</f>
        <v>1708</v>
      </c>
      <c r="D65" s="29">
        <f t="shared" si="38"/>
        <v>1710</v>
      </c>
      <c r="E65" s="30">
        <f t="shared" si="38"/>
        <v>3418</v>
      </c>
      <c r="F65" s="28">
        <f t="shared" si="38"/>
        <v>1908</v>
      </c>
      <c r="G65" s="29">
        <f t="shared" si="38"/>
        <v>1910</v>
      </c>
      <c r="H65" s="30">
        <f t="shared" si="38"/>
        <v>3818</v>
      </c>
      <c r="I65" s="31">
        <f t="shared" si="32"/>
        <v>11.702750146284369</v>
      </c>
      <c r="J65" s="17"/>
      <c r="K65" s="17"/>
      <c r="L65" s="109" t="s">
        <v>18</v>
      </c>
      <c r="M65" s="33">
        <f t="shared" ref="M65:V65" si="39">+M13+M39</f>
        <v>221104</v>
      </c>
      <c r="N65" s="34">
        <f t="shared" si="39"/>
        <v>239054</v>
      </c>
      <c r="O65" s="94">
        <f t="shared" si="39"/>
        <v>460158</v>
      </c>
      <c r="P65" s="35">
        <f t="shared" si="39"/>
        <v>0</v>
      </c>
      <c r="Q65" s="97">
        <f t="shared" si="39"/>
        <v>460158</v>
      </c>
      <c r="R65" s="33">
        <f t="shared" si="39"/>
        <v>242171</v>
      </c>
      <c r="S65" s="34">
        <f t="shared" si="39"/>
        <v>258989</v>
      </c>
      <c r="T65" s="94">
        <f t="shared" si="39"/>
        <v>501160</v>
      </c>
      <c r="U65" s="35">
        <f t="shared" si="39"/>
        <v>1</v>
      </c>
      <c r="V65" s="99">
        <f t="shared" si="39"/>
        <v>501161</v>
      </c>
      <c r="W65" s="31">
        <f t="shared" si="34"/>
        <v>8.9106350427461845</v>
      </c>
    </row>
    <row r="66" spans="2:23">
      <c r="B66" s="109" t="s">
        <v>19</v>
      </c>
      <c r="C66" s="33">
        <f t="shared" si="38"/>
        <v>1530</v>
      </c>
      <c r="D66" s="42">
        <f t="shared" si="38"/>
        <v>1530</v>
      </c>
      <c r="E66" s="30">
        <f t="shared" si="38"/>
        <v>3060</v>
      </c>
      <c r="F66" s="33">
        <f t="shared" si="38"/>
        <v>1779</v>
      </c>
      <c r="G66" s="42">
        <f t="shared" si="38"/>
        <v>1781</v>
      </c>
      <c r="H66" s="43">
        <f t="shared" si="38"/>
        <v>3560</v>
      </c>
      <c r="I66" s="31">
        <f t="shared" si="32"/>
        <v>16.339869281045761</v>
      </c>
      <c r="J66" s="17"/>
      <c r="K66" s="17"/>
      <c r="L66" s="109" t="s">
        <v>19</v>
      </c>
      <c r="M66" s="33">
        <f t="shared" ref="M66:V66" si="40">+M14+M40</f>
        <v>193515</v>
      </c>
      <c r="N66" s="34">
        <f t="shared" si="40"/>
        <v>208461</v>
      </c>
      <c r="O66" s="94">
        <f t="shared" si="40"/>
        <v>401976</v>
      </c>
      <c r="P66" s="35">
        <f t="shared" si="40"/>
        <v>3</v>
      </c>
      <c r="Q66" s="97">
        <f t="shared" si="40"/>
        <v>401979</v>
      </c>
      <c r="R66" s="33">
        <f t="shared" si="40"/>
        <v>229195</v>
      </c>
      <c r="S66" s="34">
        <f t="shared" si="40"/>
        <v>244443</v>
      </c>
      <c r="T66" s="94">
        <f t="shared" si="40"/>
        <v>473638</v>
      </c>
      <c r="U66" s="35">
        <f t="shared" si="40"/>
        <v>1663</v>
      </c>
      <c r="V66" s="99">
        <f t="shared" si="40"/>
        <v>475301</v>
      </c>
      <c r="W66" s="31">
        <f t="shared" si="34"/>
        <v>18.24025633179842</v>
      </c>
    </row>
    <row r="67" spans="2:23" ht="13.5" thickBot="1">
      <c r="B67" s="109" t="s">
        <v>20</v>
      </c>
      <c r="C67" s="33">
        <f>+C15+C41</f>
        <v>1586</v>
      </c>
      <c r="D67" s="42">
        <f>+D15+D41</f>
        <v>1582</v>
      </c>
      <c r="E67" s="30">
        <f>E15+E41</f>
        <v>3168</v>
      </c>
      <c r="F67" s="33">
        <f>+F15+F41</f>
        <v>1843</v>
      </c>
      <c r="G67" s="42">
        <f>+G15+G41</f>
        <v>1845</v>
      </c>
      <c r="H67" s="43">
        <f>+H15+H41</f>
        <v>3688</v>
      </c>
      <c r="I67" s="31">
        <f t="shared" si="32"/>
        <v>16.414141414141415</v>
      </c>
      <c r="J67" s="17"/>
      <c r="K67" s="17"/>
      <c r="L67" s="109" t="s">
        <v>20</v>
      </c>
      <c r="M67" s="33">
        <f t="shared" ref="M67:V67" si="41">+M15+M41</f>
        <v>175522</v>
      </c>
      <c r="N67" s="34">
        <f t="shared" si="41"/>
        <v>191085</v>
      </c>
      <c r="O67" s="94">
        <f t="shared" si="41"/>
        <v>366607</v>
      </c>
      <c r="P67" s="35">
        <f t="shared" si="41"/>
        <v>79</v>
      </c>
      <c r="Q67" s="97">
        <f t="shared" si="41"/>
        <v>366686</v>
      </c>
      <c r="R67" s="33">
        <f t="shared" si="41"/>
        <v>220840</v>
      </c>
      <c r="S67" s="34">
        <f t="shared" si="41"/>
        <v>236774</v>
      </c>
      <c r="T67" s="94">
        <f t="shared" si="41"/>
        <v>457614</v>
      </c>
      <c r="U67" s="35">
        <f t="shared" si="41"/>
        <v>161</v>
      </c>
      <c r="V67" s="99">
        <f t="shared" si="41"/>
        <v>457775</v>
      </c>
      <c r="W67" s="31">
        <f t="shared" si="34"/>
        <v>24.84114473964101</v>
      </c>
    </row>
    <row r="68" spans="2:23" ht="14.25" thickTop="1" thickBot="1">
      <c r="B68" s="179" t="s">
        <v>66</v>
      </c>
      <c r="C68" s="45">
        <f t="shared" ref="C68" si="42">+C65+C66+C67</f>
        <v>4824</v>
      </c>
      <c r="D68" s="46">
        <f t="shared" ref="D68" si="43">+D65+D66+D67</f>
        <v>4822</v>
      </c>
      <c r="E68" s="47">
        <f t="shared" ref="E68" si="44">+E65+E66+E67</f>
        <v>9646</v>
      </c>
      <c r="F68" s="45">
        <f t="shared" ref="F68" si="45">+F65+F66+F67</f>
        <v>5530</v>
      </c>
      <c r="G68" s="46">
        <f t="shared" ref="G68" si="46">+G65+G66+G67</f>
        <v>5536</v>
      </c>
      <c r="H68" s="47">
        <f t="shared" ref="H68" si="47">+H65+H66+H67</f>
        <v>11066</v>
      </c>
      <c r="I68" s="48">
        <f>IF(E68=0,0,((H68/E68)-1)*100)</f>
        <v>14.721127928675104</v>
      </c>
      <c r="J68" s="17"/>
      <c r="K68" s="17"/>
      <c r="L68" s="170" t="s">
        <v>66</v>
      </c>
      <c r="M68" s="100">
        <f t="shared" ref="M68" si="48">+M65+M66+M67</f>
        <v>590141</v>
      </c>
      <c r="N68" s="101">
        <f t="shared" ref="N68" si="49">+N65+N66+N67</f>
        <v>638600</v>
      </c>
      <c r="O68" s="100">
        <f t="shared" ref="O68" si="50">+O65+O66+O67</f>
        <v>1228741</v>
      </c>
      <c r="P68" s="100">
        <f t="shared" ref="P68" si="51">+P65+P66+P67</f>
        <v>82</v>
      </c>
      <c r="Q68" s="100">
        <f t="shared" ref="Q68" si="52">+Q65+Q66+Q67</f>
        <v>1228823</v>
      </c>
      <c r="R68" s="100">
        <f t="shared" ref="R68" si="53">+R65+R66+R67</f>
        <v>692206</v>
      </c>
      <c r="S68" s="101">
        <f t="shared" ref="S68" si="54">+S65+S66+S67</f>
        <v>740206</v>
      </c>
      <c r="T68" s="100">
        <f t="shared" ref="T68" si="55">+T65+T66+T67</f>
        <v>1432412</v>
      </c>
      <c r="U68" s="100">
        <f t="shared" ref="U68" si="56">+U65+U66+U67</f>
        <v>1825</v>
      </c>
      <c r="V68" s="102">
        <f t="shared" ref="V68" si="57">+V65+V66+V67</f>
        <v>1434237</v>
      </c>
      <c r="W68" s="103">
        <f>IF(Q68=0,0,((V68/Q68)-1)*100)</f>
        <v>16.716321227711404</v>
      </c>
    </row>
    <row r="69" spans="2:23" ht="13.5" thickTop="1">
      <c r="B69" s="109" t="s">
        <v>21</v>
      </c>
      <c r="C69" s="49">
        <f t="shared" ref="C69:H71" si="58">+C17+C43</f>
        <v>1544</v>
      </c>
      <c r="D69" s="50">
        <f t="shared" si="58"/>
        <v>1545</v>
      </c>
      <c r="E69" s="30">
        <f t="shared" si="58"/>
        <v>3089</v>
      </c>
      <c r="F69" s="49">
        <f t="shared" si="58"/>
        <v>1731</v>
      </c>
      <c r="G69" s="50">
        <f t="shared" si="58"/>
        <v>1729</v>
      </c>
      <c r="H69" s="43">
        <f t="shared" si="58"/>
        <v>3460</v>
      </c>
      <c r="I69" s="31">
        <f t="shared" si="32"/>
        <v>12.010359339592092</v>
      </c>
      <c r="J69" s="17"/>
      <c r="K69" s="17"/>
      <c r="L69" s="109" t="s">
        <v>21</v>
      </c>
      <c r="M69" s="33">
        <f t="shared" ref="M69:V69" si="59">+M17+M43</f>
        <v>171699</v>
      </c>
      <c r="N69" s="34">
        <f t="shared" si="59"/>
        <v>173012</v>
      </c>
      <c r="O69" s="94">
        <f t="shared" si="59"/>
        <v>344711</v>
      </c>
      <c r="P69" s="35">
        <f t="shared" si="59"/>
        <v>45</v>
      </c>
      <c r="Q69" s="97">
        <f t="shared" si="59"/>
        <v>344756</v>
      </c>
      <c r="R69" s="33">
        <f t="shared" si="59"/>
        <v>202186</v>
      </c>
      <c r="S69" s="34">
        <f t="shared" si="59"/>
        <v>206183</v>
      </c>
      <c r="T69" s="94">
        <f t="shared" si="59"/>
        <v>408369</v>
      </c>
      <c r="U69" s="35">
        <f t="shared" si="59"/>
        <v>2</v>
      </c>
      <c r="V69" s="99">
        <f t="shared" si="59"/>
        <v>408371</v>
      </c>
      <c r="W69" s="31">
        <f t="shared" si="34"/>
        <v>18.452180672707662</v>
      </c>
    </row>
    <row r="70" spans="2:23">
      <c r="B70" s="109" t="s">
        <v>67</v>
      </c>
      <c r="C70" s="49">
        <f t="shared" si="58"/>
        <v>1423</v>
      </c>
      <c r="D70" s="50">
        <f t="shared" si="58"/>
        <v>1421</v>
      </c>
      <c r="E70" s="30">
        <f t="shared" si="58"/>
        <v>2844</v>
      </c>
      <c r="F70" s="49">
        <f t="shared" si="58"/>
        <v>1672</v>
      </c>
      <c r="G70" s="50">
        <f t="shared" si="58"/>
        <v>1673</v>
      </c>
      <c r="H70" s="43">
        <f t="shared" si="58"/>
        <v>3345</v>
      </c>
      <c r="I70" s="31">
        <f t="shared" si="32"/>
        <v>17.616033755274252</v>
      </c>
      <c r="J70" s="17"/>
      <c r="K70" s="17"/>
      <c r="L70" s="109" t="s">
        <v>67</v>
      </c>
      <c r="M70" s="33">
        <f t="shared" ref="M70:V70" si="60">+M18+M44</f>
        <v>151017</v>
      </c>
      <c r="N70" s="34">
        <f t="shared" si="60"/>
        <v>155418</v>
      </c>
      <c r="O70" s="94">
        <f t="shared" si="60"/>
        <v>306435</v>
      </c>
      <c r="P70" s="35">
        <f t="shared" si="60"/>
        <v>318</v>
      </c>
      <c r="Q70" s="97">
        <f t="shared" si="60"/>
        <v>306753</v>
      </c>
      <c r="R70" s="33">
        <f t="shared" si="60"/>
        <v>194137</v>
      </c>
      <c r="S70" s="34">
        <f t="shared" si="60"/>
        <v>197826</v>
      </c>
      <c r="T70" s="94">
        <f t="shared" si="60"/>
        <v>391963</v>
      </c>
      <c r="U70" s="35">
        <f t="shared" si="60"/>
        <v>251</v>
      </c>
      <c r="V70" s="99">
        <f t="shared" si="60"/>
        <v>392214</v>
      </c>
      <c r="W70" s="31">
        <f t="shared" si="34"/>
        <v>27.859874231058868</v>
      </c>
    </row>
    <row r="71" spans="2:23" ht="13.5" thickBot="1">
      <c r="B71" s="109" t="s">
        <v>22</v>
      </c>
      <c r="C71" s="49">
        <f t="shared" si="58"/>
        <v>1356</v>
      </c>
      <c r="D71" s="50">
        <f t="shared" si="58"/>
        <v>1355</v>
      </c>
      <c r="E71" s="30">
        <f t="shared" si="58"/>
        <v>2711</v>
      </c>
      <c r="F71" s="49">
        <f t="shared" si="58"/>
        <v>1599</v>
      </c>
      <c r="G71" s="50">
        <f t="shared" si="58"/>
        <v>1600</v>
      </c>
      <c r="H71" s="43">
        <f t="shared" si="58"/>
        <v>3199</v>
      </c>
      <c r="I71" s="31">
        <f t="shared" si="32"/>
        <v>18.000737735153074</v>
      </c>
      <c r="J71" s="17"/>
      <c r="K71" s="17"/>
      <c r="L71" s="109" t="s">
        <v>22</v>
      </c>
      <c r="M71" s="33">
        <f t="shared" ref="M71:V71" si="61">+M19+M45</f>
        <v>148741</v>
      </c>
      <c r="N71" s="34">
        <f t="shared" si="61"/>
        <v>148227</v>
      </c>
      <c r="O71" s="95">
        <f t="shared" si="61"/>
        <v>296968</v>
      </c>
      <c r="P71" s="52">
        <f t="shared" si="61"/>
        <v>14</v>
      </c>
      <c r="Q71" s="97">
        <f t="shared" si="61"/>
        <v>296982</v>
      </c>
      <c r="R71" s="33">
        <f t="shared" si="61"/>
        <v>182690</v>
      </c>
      <c r="S71" s="34">
        <f t="shared" si="61"/>
        <v>182702</v>
      </c>
      <c r="T71" s="95">
        <f t="shared" si="61"/>
        <v>365392</v>
      </c>
      <c r="U71" s="52">
        <f t="shared" si="61"/>
        <v>124</v>
      </c>
      <c r="V71" s="99">
        <f t="shared" si="61"/>
        <v>365516</v>
      </c>
      <c r="W71" s="31">
        <f t="shared" si="34"/>
        <v>23.0768194705403</v>
      </c>
    </row>
    <row r="72" spans="2:23" ht="16.5" thickTop="1" thickBot="1">
      <c r="B72" s="180" t="s">
        <v>23</v>
      </c>
      <c r="C72" s="53">
        <f t="shared" ref="C72:H72" si="62">+C69+C70+C71</f>
        <v>4323</v>
      </c>
      <c r="D72" s="54">
        <f t="shared" si="62"/>
        <v>4321</v>
      </c>
      <c r="E72" s="55">
        <f t="shared" si="62"/>
        <v>8644</v>
      </c>
      <c r="F72" s="56">
        <f t="shared" si="62"/>
        <v>5002</v>
      </c>
      <c r="G72" s="57">
        <f t="shared" si="62"/>
        <v>5002</v>
      </c>
      <c r="H72" s="57">
        <f t="shared" si="62"/>
        <v>10004</v>
      </c>
      <c r="I72" s="41">
        <f t="shared" si="32"/>
        <v>15.733456732993979</v>
      </c>
      <c r="J72" s="58"/>
      <c r="K72" s="59"/>
      <c r="L72" s="171" t="s">
        <v>23</v>
      </c>
      <c r="M72" s="104">
        <f t="shared" ref="M72:V72" si="63">+M69+M70+M71</f>
        <v>471457</v>
      </c>
      <c r="N72" s="104">
        <f t="shared" si="63"/>
        <v>476657</v>
      </c>
      <c r="O72" s="105">
        <f t="shared" si="63"/>
        <v>948114</v>
      </c>
      <c r="P72" s="105">
        <f t="shared" si="63"/>
        <v>377</v>
      </c>
      <c r="Q72" s="105">
        <f t="shared" si="63"/>
        <v>948491</v>
      </c>
      <c r="R72" s="104">
        <f t="shared" si="63"/>
        <v>579013</v>
      </c>
      <c r="S72" s="104">
        <f t="shared" si="63"/>
        <v>586711</v>
      </c>
      <c r="T72" s="105">
        <f t="shared" si="63"/>
        <v>1165724</v>
      </c>
      <c r="U72" s="105">
        <f t="shared" si="63"/>
        <v>377</v>
      </c>
      <c r="V72" s="105">
        <f t="shared" si="63"/>
        <v>1166101</v>
      </c>
      <c r="W72" s="106">
        <f t="shared" si="34"/>
        <v>22.942758550160192</v>
      </c>
    </row>
    <row r="73" spans="2:23" ht="13.5" thickTop="1">
      <c r="B73" s="109" t="s">
        <v>25</v>
      </c>
      <c r="C73" s="33">
        <f t="shared" ref="C73:H74" si="64">+C21+C47</f>
        <v>1450</v>
      </c>
      <c r="D73" s="42">
        <f t="shared" si="64"/>
        <v>1448</v>
      </c>
      <c r="E73" s="60">
        <f t="shared" si="64"/>
        <v>2898</v>
      </c>
      <c r="F73" s="33">
        <f t="shared" si="64"/>
        <v>1653</v>
      </c>
      <c r="G73" s="42">
        <f t="shared" si="64"/>
        <v>1650</v>
      </c>
      <c r="H73" s="61">
        <f t="shared" si="64"/>
        <v>3303</v>
      </c>
      <c r="I73" s="31">
        <f t="shared" si="32"/>
        <v>13.975155279503104</v>
      </c>
      <c r="J73" s="17"/>
      <c r="K73" s="17"/>
      <c r="L73" s="109" t="s">
        <v>25</v>
      </c>
      <c r="M73" s="33">
        <f t="shared" ref="M73:V73" si="65">+M21+M47</f>
        <v>170794</v>
      </c>
      <c r="N73" s="34">
        <f t="shared" si="65"/>
        <v>176521</v>
      </c>
      <c r="O73" s="95">
        <f t="shared" si="65"/>
        <v>347315</v>
      </c>
      <c r="P73" s="62">
        <f t="shared" si="65"/>
        <v>310</v>
      </c>
      <c r="Q73" s="97">
        <f t="shared" si="65"/>
        <v>347625</v>
      </c>
      <c r="R73" s="33">
        <f t="shared" si="65"/>
        <v>207816</v>
      </c>
      <c r="S73" s="34">
        <f t="shared" si="65"/>
        <v>210833</v>
      </c>
      <c r="T73" s="95">
        <f t="shared" si="65"/>
        <v>418649</v>
      </c>
      <c r="U73" s="62">
        <f t="shared" si="65"/>
        <v>4717</v>
      </c>
      <c r="V73" s="99">
        <f t="shared" si="65"/>
        <v>423366</v>
      </c>
      <c r="W73" s="31">
        <f t="shared" si="34"/>
        <v>21.788133764832796</v>
      </c>
    </row>
    <row r="74" spans="2:23">
      <c r="B74" s="109" t="s">
        <v>26</v>
      </c>
      <c r="C74" s="33">
        <f t="shared" si="64"/>
        <v>1380</v>
      </c>
      <c r="D74" s="42">
        <f t="shared" si="64"/>
        <v>1377</v>
      </c>
      <c r="E74" s="63">
        <f t="shared" si="64"/>
        <v>2757</v>
      </c>
      <c r="F74" s="33">
        <f t="shared" si="64"/>
        <v>1754</v>
      </c>
      <c r="G74" s="42">
        <f t="shared" si="64"/>
        <v>1757</v>
      </c>
      <c r="H74" s="63">
        <f t="shared" si="64"/>
        <v>3511</v>
      </c>
      <c r="I74" s="31">
        <f t="shared" si="32"/>
        <v>27.348567283278925</v>
      </c>
      <c r="J74" s="17"/>
      <c r="K74" s="17"/>
      <c r="L74" s="109" t="s">
        <v>26</v>
      </c>
      <c r="M74" s="33">
        <f t="shared" ref="M74:V74" si="66">+M22+M48</f>
        <v>174910</v>
      </c>
      <c r="N74" s="34">
        <f t="shared" si="66"/>
        <v>189483</v>
      </c>
      <c r="O74" s="95">
        <f t="shared" si="66"/>
        <v>364393</v>
      </c>
      <c r="P74" s="35">
        <f t="shared" si="66"/>
        <v>34</v>
      </c>
      <c r="Q74" s="97">
        <f t="shared" si="66"/>
        <v>364427</v>
      </c>
      <c r="R74" s="33">
        <f t="shared" si="66"/>
        <v>213563</v>
      </c>
      <c r="S74" s="34">
        <f t="shared" si="66"/>
        <v>231118</v>
      </c>
      <c r="T74" s="95">
        <f t="shared" si="66"/>
        <v>444681</v>
      </c>
      <c r="U74" s="35">
        <f t="shared" si="66"/>
        <v>6561</v>
      </c>
      <c r="V74" s="99">
        <f t="shared" si="66"/>
        <v>451242</v>
      </c>
      <c r="W74" s="31">
        <f>IF(Q74=0,0,((V74/Q74)-1)*100)</f>
        <v>23.822329300518351</v>
      </c>
    </row>
    <row r="75" spans="2:23" ht="13.5" thickBot="1">
      <c r="B75" s="109" t="s">
        <v>27</v>
      </c>
      <c r="C75" s="33">
        <f>+C49+C23</f>
        <v>1400</v>
      </c>
      <c r="D75" s="64">
        <f>+D49+D23</f>
        <v>1402</v>
      </c>
      <c r="E75" s="65">
        <f>+E23+E49</f>
        <v>2802</v>
      </c>
      <c r="F75" s="33">
        <f>+F49+F23</f>
        <v>1589</v>
      </c>
      <c r="G75" s="64">
        <f>+G49+G23</f>
        <v>1588</v>
      </c>
      <c r="H75" s="65">
        <f>+H23+H49</f>
        <v>3177</v>
      </c>
      <c r="I75" s="66">
        <f t="shared" si="32"/>
        <v>13.383297644539605</v>
      </c>
      <c r="J75" s="17"/>
      <c r="K75" s="17"/>
      <c r="L75" s="109" t="s">
        <v>27</v>
      </c>
      <c r="M75" s="33">
        <f t="shared" ref="M75:V75" si="67">+M23+M49</f>
        <v>155231</v>
      </c>
      <c r="N75" s="34">
        <f t="shared" si="67"/>
        <v>157721</v>
      </c>
      <c r="O75" s="95">
        <f t="shared" si="67"/>
        <v>312952</v>
      </c>
      <c r="P75" s="52">
        <f t="shared" si="67"/>
        <v>420</v>
      </c>
      <c r="Q75" s="97">
        <f t="shared" si="67"/>
        <v>313372</v>
      </c>
      <c r="R75" s="33">
        <f t="shared" si="67"/>
        <v>202057</v>
      </c>
      <c r="S75" s="34">
        <f t="shared" si="67"/>
        <v>203980</v>
      </c>
      <c r="T75" s="95">
        <f t="shared" si="67"/>
        <v>406037</v>
      </c>
      <c r="U75" s="52">
        <f t="shared" si="67"/>
        <v>3166</v>
      </c>
      <c r="V75" s="99">
        <f t="shared" si="67"/>
        <v>409203</v>
      </c>
      <c r="W75" s="31">
        <f>IF(Q75=0,0,((V75/Q75)-1)*100)</f>
        <v>30.580587927447244</v>
      </c>
    </row>
    <row r="76" spans="2:23" ht="14.25" thickTop="1" thickBot="1">
      <c r="B76" s="178" t="s">
        <v>28</v>
      </c>
      <c r="C76" s="56">
        <f t="shared" ref="C76:H76" si="68">+C73+C74+C75</f>
        <v>4230</v>
      </c>
      <c r="D76" s="67">
        <f t="shared" si="68"/>
        <v>4227</v>
      </c>
      <c r="E76" s="56">
        <f t="shared" si="68"/>
        <v>8457</v>
      </c>
      <c r="F76" s="56">
        <f t="shared" si="68"/>
        <v>4996</v>
      </c>
      <c r="G76" s="67">
        <f t="shared" si="68"/>
        <v>4995</v>
      </c>
      <c r="H76" s="56">
        <f t="shared" si="68"/>
        <v>9991</v>
      </c>
      <c r="I76" s="41">
        <f t="shared" si="32"/>
        <v>18.138819912498526</v>
      </c>
      <c r="J76" s="17"/>
      <c r="K76" s="17"/>
      <c r="L76" s="170" t="s">
        <v>28</v>
      </c>
      <c r="M76" s="100">
        <f t="shared" ref="M76:V76" si="69">+M73+M74+M75</f>
        <v>500935</v>
      </c>
      <c r="N76" s="101">
        <f t="shared" si="69"/>
        <v>523725</v>
      </c>
      <c r="O76" s="100">
        <f t="shared" si="69"/>
        <v>1024660</v>
      </c>
      <c r="P76" s="100">
        <f t="shared" si="69"/>
        <v>764</v>
      </c>
      <c r="Q76" s="100">
        <f t="shared" si="69"/>
        <v>1025424</v>
      </c>
      <c r="R76" s="100">
        <f t="shared" si="69"/>
        <v>623436</v>
      </c>
      <c r="S76" s="101">
        <f t="shared" si="69"/>
        <v>645931</v>
      </c>
      <c r="T76" s="100">
        <f t="shared" si="69"/>
        <v>1269367</v>
      </c>
      <c r="U76" s="100">
        <f t="shared" si="69"/>
        <v>14444</v>
      </c>
      <c r="V76" s="100">
        <f t="shared" si="69"/>
        <v>1283811</v>
      </c>
      <c r="W76" s="103">
        <f t="shared" ref="W76:W78" si="70">IF(Q76=0,0,((V76/Q76)-1)*100)</f>
        <v>25.198064410429243</v>
      </c>
    </row>
    <row r="77" spans="2:23" ht="14.25" thickTop="1" thickBot="1">
      <c r="B77" s="178" t="s">
        <v>68</v>
      </c>
      <c r="C77" s="38">
        <f t="shared" ref="C77:H77" si="71">+C68+C72+C76</f>
        <v>13377</v>
      </c>
      <c r="D77" s="39">
        <f t="shared" si="71"/>
        <v>13370</v>
      </c>
      <c r="E77" s="40">
        <f t="shared" si="71"/>
        <v>26747</v>
      </c>
      <c r="F77" s="38">
        <f t="shared" si="71"/>
        <v>15528</v>
      </c>
      <c r="G77" s="39">
        <f t="shared" si="71"/>
        <v>15533</v>
      </c>
      <c r="H77" s="40">
        <f t="shared" si="71"/>
        <v>31061</v>
      </c>
      <c r="I77" s="41">
        <f t="shared" si="32"/>
        <v>16.128911653643407</v>
      </c>
      <c r="J77" s="17"/>
      <c r="K77" s="17"/>
      <c r="L77" s="170" t="s">
        <v>68</v>
      </c>
      <c r="M77" s="100">
        <f t="shared" ref="M77:V77" si="72">+M68+M72+M76</f>
        <v>1562533</v>
      </c>
      <c r="N77" s="101">
        <f t="shared" si="72"/>
        <v>1638982</v>
      </c>
      <c r="O77" s="100">
        <f t="shared" si="72"/>
        <v>3201515</v>
      </c>
      <c r="P77" s="100">
        <f t="shared" si="72"/>
        <v>1223</v>
      </c>
      <c r="Q77" s="100">
        <f t="shared" si="72"/>
        <v>3202738</v>
      </c>
      <c r="R77" s="100">
        <f t="shared" si="72"/>
        <v>1894655</v>
      </c>
      <c r="S77" s="101">
        <f t="shared" si="72"/>
        <v>1972848</v>
      </c>
      <c r="T77" s="100">
        <f t="shared" si="72"/>
        <v>3867503</v>
      </c>
      <c r="U77" s="100">
        <f t="shared" si="72"/>
        <v>16646</v>
      </c>
      <c r="V77" s="102">
        <f t="shared" si="72"/>
        <v>3884149</v>
      </c>
      <c r="W77" s="103">
        <f>IF(Q77=0,0,((V77/Q77)-1)*100)</f>
        <v>21.27588956698925</v>
      </c>
    </row>
    <row r="78" spans="2:23" ht="14.25" thickTop="1" thickBot="1">
      <c r="B78" s="178" t="s">
        <v>9</v>
      </c>
      <c r="C78" s="56">
        <f t="shared" ref="C78:H78" si="73">+C72+C68+C76+C64</f>
        <v>17792</v>
      </c>
      <c r="D78" s="67">
        <f t="shared" si="73"/>
        <v>17779</v>
      </c>
      <c r="E78" s="56">
        <f t="shared" si="73"/>
        <v>35571</v>
      </c>
      <c r="F78" s="56">
        <f t="shared" si="73"/>
        <v>20650</v>
      </c>
      <c r="G78" s="67">
        <f t="shared" si="73"/>
        <v>20645</v>
      </c>
      <c r="H78" s="56">
        <f t="shared" si="73"/>
        <v>41295</v>
      </c>
      <c r="I78" s="41">
        <f t="shared" si="32"/>
        <v>16.09176014168845</v>
      </c>
      <c r="J78" s="17"/>
      <c r="K78" s="17"/>
      <c r="L78" s="170" t="s">
        <v>9</v>
      </c>
      <c r="M78" s="100">
        <f t="shared" ref="M78:V78" si="74">+M72+M68+M76+M64</f>
        <v>2140498</v>
      </c>
      <c r="N78" s="101">
        <f t="shared" si="74"/>
        <v>2192240</v>
      </c>
      <c r="O78" s="100">
        <f t="shared" si="74"/>
        <v>4332738</v>
      </c>
      <c r="P78" s="100">
        <f t="shared" si="74"/>
        <v>1870</v>
      </c>
      <c r="Q78" s="100">
        <f t="shared" si="74"/>
        <v>4334608</v>
      </c>
      <c r="R78" s="100">
        <f t="shared" si="74"/>
        <v>2540880</v>
      </c>
      <c r="S78" s="101">
        <f t="shared" si="74"/>
        <v>2614283</v>
      </c>
      <c r="T78" s="100">
        <f t="shared" si="74"/>
        <v>5155163</v>
      </c>
      <c r="U78" s="100">
        <f t="shared" si="74"/>
        <v>17579</v>
      </c>
      <c r="V78" s="100">
        <f t="shared" si="74"/>
        <v>5172742</v>
      </c>
      <c r="W78" s="103">
        <f t="shared" si="70"/>
        <v>19.335866126763946</v>
      </c>
    </row>
    <row r="79" spans="2:23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3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6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6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6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6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6" ht="13.5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6" ht="4.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6">
      <c r="A87" s="4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v>8</v>
      </c>
      <c r="N87" s="34">
        <v>4</v>
      </c>
      <c r="O87" s="127">
        <f>SUM(M87:N87)</f>
        <v>12</v>
      </c>
      <c r="P87" s="35">
        <v>0</v>
      </c>
      <c r="Q87" s="130">
        <f>O87+P87</f>
        <v>12</v>
      </c>
      <c r="R87" s="33">
        <v>8</v>
      </c>
      <c r="S87" s="34">
        <v>1</v>
      </c>
      <c r="T87" s="127">
        <f>SUM(R87:S87)</f>
        <v>9</v>
      </c>
      <c r="U87" s="35">
        <v>0</v>
      </c>
      <c r="V87" s="132">
        <f>T87+U87</f>
        <v>9</v>
      </c>
      <c r="W87" s="31">
        <f t="shared" ref="W87:W99" si="75">IF(Q87=0,0,((V87/Q87)-1)*100)</f>
        <v>-25</v>
      </c>
      <c r="Y87" s="5"/>
      <c r="Z87" s="5"/>
    </row>
    <row r="88" spans="1:26">
      <c r="A88" s="4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v>20</v>
      </c>
      <c r="N88" s="34">
        <v>15</v>
      </c>
      <c r="O88" s="127">
        <f>SUM(M88:N88)</f>
        <v>35</v>
      </c>
      <c r="P88" s="35">
        <v>0</v>
      </c>
      <c r="Q88" s="130">
        <f>O88+P88</f>
        <v>35</v>
      </c>
      <c r="R88" s="33">
        <v>7</v>
      </c>
      <c r="S88" s="34">
        <v>2</v>
      </c>
      <c r="T88" s="127">
        <f>SUM(R88:S88)</f>
        <v>9</v>
      </c>
      <c r="U88" s="35">
        <v>0</v>
      </c>
      <c r="V88" s="132">
        <f>T88+U88</f>
        <v>9</v>
      </c>
      <c r="W88" s="31">
        <f t="shared" si="75"/>
        <v>-74.285714285714292</v>
      </c>
    </row>
    <row r="89" spans="1:26" ht="13.5" thickBot="1">
      <c r="A89" s="4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v>6</v>
      </c>
      <c r="N89" s="34">
        <v>20</v>
      </c>
      <c r="O89" s="127">
        <f>SUM(M89:N89)</f>
        <v>26</v>
      </c>
      <c r="P89" s="35">
        <v>0</v>
      </c>
      <c r="Q89" s="130">
        <f>O89+P89</f>
        <v>26</v>
      </c>
      <c r="R89" s="33">
        <v>3</v>
      </c>
      <c r="S89" s="34">
        <v>5</v>
      </c>
      <c r="T89" s="127">
        <f>SUM(R89:S89)</f>
        <v>8</v>
      </c>
      <c r="U89" s="35">
        <v>0</v>
      </c>
      <c r="V89" s="132">
        <f>T89+U89</f>
        <v>8</v>
      </c>
      <c r="W89" s="31">
        <f t="shared" si="75"/>
        <v>-69.230769230769226</v>
      </c>
    </row>
    <row r="90" spans="1:26" ht="14.25" thickTop="1" thickBot="1">
      <c r="A90" s="4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56</v>
      </c>
      <c r="M90" s="133">
        <f>M87+M88+M89</f>
        <v>34</v>
      </c>
      <c r="N90" s="134">
        <f>N87+N88+N89</f>
        <v>39</v>
      </c>
      <c r="O90" s="133">
        <f>O87+O88+O89</f>
        <v>73</v>
      </c>
      <c r="P90" s="133">
        <f>P87+P88+P89</f>
        <v>0</v>
      </c>
      <c r="Q90" s="133">
        <f>+Q87+Q88+Q89</f>
        <v>73</v>
      </c>
      <c r="R90" s="133">
        <f>R87+R88+R89</f>
        <v>18</v>
      </c>
      <c r="S90" s="134">
        <f>S87+S88+S89</f>
        <v>8</v>
      </c>
      <c r="T90" s="133">
        <f>T87+T88+T89</f>
        <v>26</v>
      </c>
      <c r="U90" s="133">
        <f>U87+U88+U89</f>
        <v>0</v>
      </c>
      <c r="V90" s="135">
        <f>+V87+V88+V89</f>
        <v>26</v>
      </c>
      <c r="W90" s="136">
        <f t="shared" si="75"/>
        <v>-64.38356164383562</v>
      </c>
    </row>
    <row r="91" spans="1:26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v>5</v>
      </c>
      <c r="N91" s="34">
        <v>19</v>
      </c>
      <c r="O91" s="127">
        <f>SUM(M91:N91)</f>
        <v>24</v>
      </c>
      <c r="P91" s="35">
        <v>0</v>
      </c>
      <c r="Q91" s="130">
        <f>+P91+O91</f>
        <v>24</v>
      </c>
      <c r="R91" s="33">
        <v>11</v>
      </c>
      <c r="S91" s="34">
        <v>7</v>
      </c>
      <c r="T91" s="127">
        <f>SUM(R91:S91)</f>
        <v>18</v>
      </c>
      <c r="U91" s="35">
        <v>0</v>
      </c>
      <c r="V91" s="132">
        <f>T91+U91</f>
        <v>18</v>
      </c>
      <c r="W91" s="31">
        <f t="shared" si="75"/>
        <v>-25</v>
      </c>
      <c r="Y91" s="5"/>
      <c r="Z91" s="5"/>
    </row>
    <row r="92" spans="1:26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v>9</v>
      </c>
      <c r="N92" s="34">
        <v>25</v>
      </c>
      <c r="O92" s="127">
        <f>SUM(M92:N92)</f>
        <v>34</v>
      </c>
      <c r="P92" s="35">
        <v>0</v>
      </c>
      <c r="Q92" s="130">
        <f>+P92+O92</f>
        <v>34</v>
      </c>
      <c r="R92" s="33">
        <v>8</v>
      </c>
      <c r="S92" s="34">
        <v>17</v>
      </c>
      <c r="T92" s="127">
        <f>SUM(R92:S92)</f>
        <v>25</v>
      </c>
      <c r="U92" s="35">
        <v>0</v>
      </c>
      <c r="V92" s="132">
        <f>T92+U92</f>
        <v>25</v>
      </c>
      <c r="W92" s="31">
        <f>IF(Q92=0,0,((V92/Q92)-1)*100)</f>
        <v>-26.470588235294112</v>
      </c>
      <c r="Y92" s="5"/>
      <c r="Z92" s="5"/>
    </row>
    <row r="93" spans="1:26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v>11</v>
      </c>
      <c r="N93" s="34">
        <v>18</v>
      </c>
      <c r="O93" s="127">
        <f>SUM(M93:N93)</f>
        <v>29</v>
      </c>
      <c r="P93" s="35">
        <v>0</v>
      </c>
      <c r="Q93" s="130">
        <f>+P93+O93</f>
        <v>29</v>
      </c>
      <c r="R93" s="33">
        <v>10</v>
      </c>
      <c r="S93" s="34">
        <v>32</v>
      </c>
      <c r="T93" s="127">
        <f>SUM(R93:S93)</f>
        <v>42</v>
      </c>
      <c r="U93" s="35">
        <v>0</v>
      </c>
      <c r="V93" s="132">
        <f>T93+U93</f>
        <v>42</v>
      </c>
      <c r="W93" s="31">
        <f t="shared" si="75"/>
        <v>44.827586206896555</v>
      </c>
    </row>
    <row r="94" spans="1:26" ht="14.25" thickTop="1" thickBot="1">
      <c r="A94" s="4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76">+M91+M92+M93</f>
        <v>25</v>
      </c>
      <c r="N94" s="134">
        <f t="shared" ref="N94" si="77">+N91+N92+N93</f>
        <v>62</v>
      </c>
      <c r="O94" s="133">
        <f t="shared" ref="O94" si="78">+O91+O92+O93</f>
        <v>87</v>
      </c>
      <c r="P94" s="133">
        <f t="shared" ref="P94" si="79">+P91+P92+P93</f>
        <v>0</v>
      </c>
      <c r="Q94" s="133">
        <f t="shared" ref="Q94" si="80">+Q91+Q92+Q93</f>
        <v>87</v>
      </c>
      <c r="R94" s="133">
        <f t="shared" ref="R94" si="81">+R91+R92+R93</f>
        <v>29</v>
      </c>
      <c r="S94" s="134">
        <f t="shared" ref="S94" si="82">+S91+S92+S93</f>
        <v>56</v>
      </c>
      <c r="T94" s="133">
        <f t="shared" ref="T94" si="83">+T91+T92+T93</f>
        <v>85</v>
      </c>
      <c r="U94" s="133">
        <f t="shared" ref="U94" si="84">+U91+U92+U93</f>
        <v>0</v>
      </c>
      <c r="V94" s="135">
        <f t="shared" ref="V94" si="85">+V91+V92+V93</f>
        <v>85</v>
      </c>
      <c r="W94" s="136">
        <f>IF(Q94=0,0,((V94/Q94)-1)*100)</f>
        <v>-2.2988505747126409</v>
      </c>
      <c r="Y94" s="5"/>
      <c r="Z94" s="5"/>
    </row>
    <row r="95" spans="1:26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v>14</v>
      </c>
      <c r="N95" s="34">
        <v>2</v>
      </c>
      <c r="O95" s="127">
        <f>SUM(M95:N95)</f>
        <v>16</v>
      </c>
      <c r="P95" s="35">
        <v>0</v>
      </c>
      <c r="Q95" s="130">
        <f>+P95+O95</f>
        <v>16</v>
      </c>
      <c r="R95" s="33">
        <v>4</v>
      </c>
      <c r="S95" s="34">
        <v>3</v>
      </c>
      <c r="T95" s="127">
        <f>SUM(R95:S95)</f>
        <v>7</v>
      </c>
      <c r="U95" s="35">
        <v>0</v>
      </c>
      <c r="V95" s="132">
        <f>T95+U95</f>
        <v>7</v>
      </c>
      <c r="W95" s="31">
        <f t="shared" si="75"/>
        <v>-56.25</v>
      </c>
      <c r="Y95" s="5"/>
      <c r="Z95" s="5"/>
    </row>
    <row r="96" spans="1:26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v>14</v>
      </c>
      <c r="N96" s="34">
        <v>4</v>
      </c>
      <c r="O96" s="127">
        <f>SUM(M96:N96)</f>
        <v>18</v>
      </c>
      <c r="P96" s="35">
        <v>0</v>
      </c>
      <c r="Q96" s="130">
        <f>+P96+O96</f>
        <v>18</v>
      </c>
      <c r="R96" s="33">
        <v>5</v>
      </c>
      <c r="S96" s="34">
        <v>2</v>
      </c>
      <c r="T96" s="127">
        <f>SUM(R96:S96)</f>
        <v>7</v>
      </c>
      <c r="U96" s="35">
        <v>0</v>
      </c>
      <c r="V96" s="132">
        <f>T96+U96</f>
        <v>7</v>
      </c>
      <c r="W96" s="31">
        <f t="shared" si="75"/>
        <v>-61.111111111111114</v>
      </c>
      <c r="Y96" s="5"/>
      <c r="Z96" s="5"/>
    </row>
    <row r="97" spans="1:26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v>9</v>
      </c>
      <c r="N97" s="34">
        <v>1</v>
      </c>
      <c r="O97" s="128">
        <f>SUM(M97:N97)</f>
        <v>10</v>
      </c>
      <c r="P97" s="52">
        <v>59</v>
      </c>
      <c r="Q97" s="130">
        <f>+P97+O97</f>
        <v>69</v>
      </c>
      <c r="R97" s="33">
        <v>7</v>
      </c>
      <c r="S97" s="34">
        <v>4</v>
      </c>
      <c r="T97" s="128">
        <f>SUM(R97:S97)</f>
        <v>11</v>
      </c>
      <c r="U97" s="52">
        <v>0</v>
      </c>
      <c r="V97" s="132">
        <f>T97+U97</f>
        <v>11</v>
      </c>
      <c r="W97" s="31">
        <f t="shared" si="75"/>
        <v>-84.05797101449275</v>
      </c>
      <c r="Y97" s="5"/>
      <c r="Z97" s="5"/>
    </row>
    <row r="98" spans="1:26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23</v>
      </c>
      <c r="M98" s="137">
        <f t="shared" ref="M98" si="86">+M95+M96+M97</f>
        <v>37</v>
      </c>
      <c r="N98" s="137">
        <f t="shared" ref="N98" si="87">+N95+N96+N97</f>
        <v>7</v>
      </c>
      <c r="O98" s="138">
        <f t="shared" ref="O98" si="88">+O95+O96+O97</f>
        <v>44</v>
      </c>
      <c r="P98" s="138">
        <f t="shared" ref="P98" si="89">+P95+P96+P97</f>
        <v>59</v>
      </c>
      <c r="Q98" s="138">
        <f t="shared" ref="Q98" si="90">+Q95+Q96+Q97</f>
        <v>103</v>
      </c>
      <c r="R98" s="137">
        <f t="shared" ref="R98" si="91">+R95+R96+R97</f>
        <v>16</v>
      </c>
      <c r="S98" s="137">
        <f t="shared" ref="S98" si="92">+S95+S96+S97</f>
        <v>9</v>
      </c>
      <c r="T98" s="138">
        <f t="shared" ref="T98" si="93">+T95+T96+T97</f>
        <v>25</v>
      </c>
      <c r="U98" s="138">
        <f t="shared" ref="U98" si="94">+U95+U96+U97</f>
        <v>0</v>
      </c>
      <c r="V98" s="138">
        <f t="shared" ref="V98" si="95">+V95+V96+V97</f>
        <v>25</v>
      </c>
      <c r="W98" s="139">
        <f t="shared" si="75"/>
        <v>-75.728155339805824</v>
      </c>
    </row>
    <row r="99" spans="1:26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25</v>
      </c>
      <c r="M99" s="33">
        <v>24</v>
      </c>
      <c r="N99" s="34">
        <v>1</v>
      </c>
      <c r="O99" s="128">
        <f>SUM(M99:N99)</f>
        <v>25</v>
      </c>
      <c r="P99" s="62">
        <v>0</v>
      </c>
      <c r="Q99" s="130">
        <f>+P99+O99</f>
        <v>25</v>
      </c>
      <c r="R99" s="33">
        <v>11</v>
      </c>
      <c r="S99" s="34">
        <v>2</v>
      </c>
      <c r="T99" s="128">
        <f>SUM(R99:S99)</f>
        <v>13</v>
      </c>
      <c r="U99" s="62">
        <v>0</v>
      </c>
      <c r="V99" s="132">
        <f>T99+U99</f>
        <v>13</v>
      </c>
      <c r="W99" s="31">
        <f t="shared" si="75"/>
        <v>-48</v>
      </c>
    </row>
    <row r="100" spans="1:26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v>11</v>
      </c>
      <c r="N100" s="34">
        <v>3</v>
      </c>
      <c r="O100" s="128">
        <f>SUM(M100:N100)</f>
        <v>14</v>
      </c>
      <c r="P100" s="35">
        <v>0</v>
      </c>
      <c r="Q100" s="130">
        <f>+P100+O100</f>
        <v>14</v>
      </c>
      <c r="R100" s="33">
        <v>14</v>
      </c>
      <c r="S100" s="34">
        <v>5</v>
      </c>
      <c r="T100" s="128">
        <f>SUM(R100:S100)</f>
        <v>19</v>
      </c>
      <c r="U100" s="35">
        <v>0</v>
      </c>
      <c r="V100" s="132">
        <f>T100+U100</f>
        <v>19</v>
      </c>
      <c r="W100" s="31">
        <f>IF(Q100=0,0,((V100/Q100)-1)*100)</f>
        <v>35.714285714285722</v>
      </c>
    </row>
    <row r="101" spans="1:26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v>7</v>
      </c>
      <c r="N101" s="34">
        <v>4</v>
      </c>
      <c r="O101" s="128">
        <f>SUM(M101:N101)</f>
        <v>11</v>
      </c>
      <c r="P101" s="35">
        <v>0</v>
      </c>
      <c r="Q101" s="130">
        <f>+P101+O101</f>
        <v>11</v>
      </c>
      <c r="R101" s="33">
        <v>11</v>
      </c>
      <c r="S101" s="34">
        <v>6</v>
      </c>
      <c r="T101" s="128">
        <f>SUM(R101:S101)</f>
        <v>17</v>
      </c>
      <c r="U101" s="35">
        <v>0</v>
      </c>
      <c r="V101" s="132">
        <f>+U101+T101</f>
        <v>17</v>
      </c>
      <c r="W101" s="31">
        <f>IF(Q101=0,0,((V101/Q101)-1)*100)</f>
        <v>54.54545454545454</v>
      </c>
    </row>
    <row r="102" spans="1:26" ht="14.25" thickTop="1" thickBot="1">
      <c r="A102" s="4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28</v>
      </c>
      <c r="M102" s="133">
        <f t="shared" ref="M102:V102" si="96">+M99+M100+M101</f>
        <v>42</v>
      </c>
      <c r="N102" s="134">
        <f t="shared" si="96"/>
        <v>8</v>
      </c>
      <c r="O102" s="133">
        <f t="shared" si="96"/>
        <v>50</v>
      </c>
      <c r="P102" s="133">
        <f t="shared" si="96"/>
        <v>0</v>
      </c>
      <c r="Q102" s="133">
        <f t="shared" si="96"/>
        <v>50</v>
      </c>
      <c r="R102" s="133">
        <f t="shared" si="96"/>
        <v>36</v>
      </c>
      <c r="S102" s="134">
        <f t="shared" si="96"/>
        <v>13</v>
      </c>
      <c r="T102" s="133">
        <f t="shared" si="96"/>
        <v>49</v>
      </c>
      <c r="U102" s="133">
        <f t="shared" si="96"/>
        <v>0</v>
      </c>
      <c r="V102" s="133">
        <f t="shared" si="96"/>
        <v>49</v>
      </c>
      <c r="W102" s="136">
        <f t="shared" ref="W102:W104" si="97">IF(Q102=0,0,((V102/Q102)-1)*100)</f>
        <v>-2.0000000000000018</v>
      </c>
    </row>
    <row r="103" spans="1:26" ht="14.25" thickTop="1" thickBot="1">
      <c r="A103" s="4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98">+M94+M98+M102</f>
        <v>104</v>
      </c>
      <c r="N103" s="134">
        <f t="shared" si="98"/>
        <v>77</v>
      </c>
      <c r="O103" s="133">
        <f t="shared" si="98"/>
        <v>181</v>
      </c>
      <c r="P103" s="133">
        <f t="shared" si="98"/>
        <v>59</v>
      </c>
      <c r="Q103" s="133">
        <f t="shared" si="98"/>
        <v>240</v>
      </c>
      <c r="R103" s="133">
        <f t="shared" si="98"/>
        <v>81</v>
      </c>
      <c r="S103" s="134">
        <f t="shared" si="98"/>
        <v>78</v>
      </c>
      <c r="T103" s="133">
        <f t="shared" si="98"/>
        <v>159</v>
      </c>
      <c r="U103" s="133">
        <f t="shared" si="98"/>
        <v>0</v>
      </c>
      <c r="V103" s="135">
        <f t="shared" si="98"/>
        <v>159</v>
      </c>
      <c r="W103" s="136">
        <f>IF(Q103=0,0,((V103/Q103)-1)*100)</f>
        <v>-33.75</v>
      </c>
      <c r="Y103" s="5"/>
      <c r="Z103" s="5"/>
    </row>
    <row r="104" spans="1:26" ht="14.25" thickTop="1" thickBot="1">
      <c r="A104" s="4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99">+M98+M94+M102+M90</f>
        <v>138</v>
      </c>
      <c r="N104" s="134">
        <f t="shared" si="99"/>
        <v>116</v>
      </c>
      <c r="O104" s="133">
        <f t="shared" si="99"/>
        <v>254</v>
      </c>
      <c r="P104" s="133">
        <f t="shared" si="99"/>
        <v>59</v>
      </c>
      <c r="Q104" s="133">
        <f t="shared" si="99"/>
        <v>313</v>
      </c>
      <c r="R104" s="133">
        <f t="shared" si="99"/>
        <v>99</v>
      </c>
      <c r="S104" s="134">
        <f t="shared" si="99"/>
        <v>86</v>
      </c>
      <c r="T104" s="133">
        <f t="shared" si="99"/>
        <v>185</v>
      </c>
      <c r="U104" s="133">
        <f t="shared" si="99"/>
        <v>0</v>
      </c>
      <c r="V104" s="133">
        <f t="shared" si="99"/>
        <v>185</v>
      </c>
      <c r="W104" s="136">
        <f t="shared" si="97"/>
        <v>-40.894568690095845</v>
      </c>
      <c r="Y104" s="5"/>
      <c r="Z104" s="5"/>
    </row>
    <row r="105" spans="1:26" ht="14.25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</row>
    <row r="106" spans="1:26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6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6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6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6" ht="13.5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6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6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6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v>1020</v>
      </c>
      <c r="N113" s="34">
        <v>1236</v>
      </c>
      <c r="O113" s="127">
        <f>SUM(M113:N113)</f>
        <v>2256</v>
      </c>
      <c r="P113" s="35">
        <v>0</v>
      </c>
      <c r="Q113" s="130">
        <f>O113+P113</f>
        <v>2256</v>
      </c>
      <c r="R113" s="33">
        <v>556</v>
      </c>
      <c r="S113" s="34">
        <v>943</v>
      </c>
      <c r="T113" s="127">
        <f>SUM(R113:S113)</f>
        <v>1499</v>
      </c>
      <c r="U113" s="35">
        <v>0</v>
      </c>
      <c r="V113" s="132">
        <f>T113+U113</f>
        <v>1499</v>
      </c>
      <c r="W113" s="31">
        <f t="shared" ref="W113:W125" si="100">IF(Q113=0,0,((V113/Q113)-1)*100)</f>
        <v>-33.554964539007095</v>
      </c>
    </row>
    <row r="114" spans="2:26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v>889</v>
      </c>
      <c r="N114" s="34">
        <v>1299</v>
      </c>
      <c r="O114" s="127">
        <f>SUM(M114:N114)</f>
        <v>2188</v>
      </c>
      <c r="P114" s="35">
        <v>0</v>
      </c>
      <c r="Q114" s="130">
        <f>O114+P114</f>
        <v>2188</v>
      </c>
      <c r="R114" s="33">
        <v>637</v>
      </c>
      <c r="S114" s="34">
        <v>996</v>
      </c>
      <c r="T114" s="127">
        <f>SUM(R114:S114)</f>
        <v>1633</v>
      </c>
      <c r="U114" s="35">
        <v>0</v>
      </c>
      <c r="V114" s="132">
        <f>T114+U114</f>
        <v>1633</v>
      </c>
      <c r="W114" s="31">
        <f t="shared" si="100"/>
        <v>-25.365630712979893</v>
      </c>
    </row>
    <row r="115" spans="2:26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v>803</v>
      </c>
      <c r="N115" s="34">
        <v>1239</v>
      </c>
      <c r="O115" s="127">
        <f>SUM(M115:N115)</f>
        <v>2042</v>
      </c>
      <c r="P115" s="35">
        <v>0</v>
      </c>
      <c r="Q115" s="130">
        <f>O115+P115</f>
        <v>2042</v>
      </c>
      <c r="R115" s="33">
        <v>586</v>
      </c>
      <c r="S115" s="34">
        <v>963</v>
      </c>
      <c r="T115" s="127">
        <f>SUM(R115:S115)</f>
        <v>1549</v>
      </c>
      <c r="U115" s="35">
        <v>0</v>
      </c>
      <c r="V115" s="132">
        <f>T115+U115</f>
        <v>1549</v>
      </c>
      <c r="W115" s="31">
        <f t="shared" si="100"/>
        <v>-24.142997061704207</v>
      </c>
    </row>
    <row r="116" spans="2:26" ht="14.25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56</v>
      </c>
      <c r="M116" s="133">
        <f>M113+M114+M115</f>
        <v>2712</v>
      </c>
      <c r="N116" s="134">
        <f>N113+N114+N115</f>
        <v>3774</v>
      </c>
      <c r="O116" s="133">
        <f>O113+O114+O115</f>
        <v>6486</v>
      </c>
      <c r="P116" s="133">
        <f>P113+P114+P115</f>
        <v>0</v>
      </c>
      <c r="Q116" s="133">
        <f>+Q113+Q114+Q115</f>
        <v>6486</v>
      </c>
      <c r="R116" s="133">
        <f>R113+R114+R115</f>
        <v>1779</v>
      </c>
      <c r="S116" s="134">
        <f>S113+S114+S115</f>
        <v>2902</v>
      </c>
      <c r="T116" s="133">
        <f>T113+T114+T115</f>
        <v>4681</v>
      </c>
      <c r="U116" s="133">
        <f>U113+U114+U115</f>
        <v>0</v>
      </c>
      <c r="V116" s="135">
        <f>+V113+V114+V115</f>
        <v>4681</v>
      </c>
      <c r="W116" s="136">
        <f t="shared" si="100"/>
        <v>-27.829170521122414</v>
      </c>
    </row>
    <row r="117" spans="2:26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v>708</v>
      </c>
      <c r="N117" s="34">
        <v>1163</v>
      </c>
      <c r="O117" s="127">
        <f>SUM(M117:N117)</f>
        <v>1871</v>
      </c>
      <c r="P117" s="35">
        <v>0</v>
      </c>
      <c r="Q117" s="130">
        <f>+P117+O117</f>
        <v>1871</v>
      </c>
      <c r="R117" s="33">
        <v>515</v>
      </c>
      <c r="S117" s="34">
        <v>1032</v>
      </c>
      <c r="T117" s="127">
        <f>SUM(R117:S117)</f>
        <v>1547</v>
      </c>
      <c r="U117" s="35">
        <v>0</v>
      </c>
      <c r="V117" s="132">
        <f>T117+U117</f>
        <v>1547</v>
      </c>
      <c r="W117" s="31">
        <f t="shared" si="100"/>
        <v>-17.316942811330836</v>
      </c>
      <c r="Y117" s="5"/>
      <c r="Z117" s="5"/>
    </row>
    <row r="118" spans="2:26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v>712</v>
      </c>
      <c r="N118" s="34">
        <v>1212</v>
      </c>
      <c r="O118" s="127">
        <f>SUM(M118:N118)</f>
        <v>1924</v>
      </c>
      <c r="P118" s="35">
        <v>0</v>
      </c>
      <c r="Q118" s="130">
        <f>+P118+O118</f>
        <v>1924</v>
      </c>
      <c r="R118" s="33">
        <v>470</v>
      </c>
      <c r="S118" s="34">
        <v>971</v>
      </c>
      <c r="T118" s="127">
        <f>SUM(R118:S118)</f>
        <v>1441</v>
      </c>
      <c r="U118" s="35">
        <v>0</v>
      </c>
      <c r="V118" s="132">
        <f>T118+U118</f>
        <v>1441</v>
      </c>
      <c r="W118" s="31">
        <f>IF(Q118=0,0,((V118/Q118)-1)*100)</f>
        <v>-25.103950103950101</v>
      </c>
      <c r="Y118" s="5"/>
      <c r="Z118" s="5"/>
    </row>
    <row r="119" spans="2:26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v>729</v>
      </c>
      <c r="N119" s="34">
        <v>1165</v>
      </c>
      <c r="O119" s="127">
        <f>SUM(M119:N119)</f>
        <v>1894</v>
      </c>
      <c r="P119" s="35">
        <v>0</v>
      </c>
      <c r="Q119" s="130">
        <f>+P119+O119</f>
        <v>1894</v>
      </c>
      <c r="R119" s="33">
        <v>607</v>
      </c>
      <c r="S119" s="34">
        <v>923</v>
      </c>
      <c r="T119" s="127">
        <f>SUM(R119:S119)</f>
        <v>1530</v>
      </c>
      <c r="U119" s="35">
        <v>0</v>
      </c>
      <c r="V119" s="132">
        <f>T119+U119</f>
        <v>1530</v>
      </c>
      <c r="W119" s="31">
        <f t="shared" si="100"/>
        <v>-19.218585005279831</v>
      </c>
      <c r="Y119" s="5"/>
      <c r="Z119" s="5"/>
    </row>
    <row r="120" spans="2:26" ht="14.25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101">+M117+M118+M119</f>
        <v>2149</v>
      </c>
      <c r="N120" s="134">
        <f t="shared" ref="N120" si="102">+N117+N118+N119</f>
        <v>3540</v>
      </c>
      <c r="O120" s="133">
        <f t="shared" ref="O120" si="103">+O117+O118+O119</f>
        <v>5689</v>
      </c>
      <c r="P120" s="133">
        <f t="shared" ref="P120" si="104">+P117+P118+P119</f>
        <v>0</v>
      </c>
      <c r="Q120" s="133">
        <f t="shared" ref="Q120" si="105">+Q117+Q118+Q119</f>
        <v>5689</v>
      </c>
      <c r="R120" s="133">
        <f t="shared" ref="R120" si="106">+R117+R118+R119</f>
        <v>1592</v>
      </c>
      <c r="S120" s="134">
        <f t="shared" ref="S120" si="107">+S117+S118+S119</f>
        <v>2926</v>
      </c>
      <c r="T120" s="133">
        <f t="shared" ref="T120" si="108">+T117+T118+T119</f>
        <v>4518</v>
      </c>
      <c r="U120" s="133">
        <f t="shared" ref="U120" si="109">+U117+U118+U119</f>
        <v>0</v>
      </c>
      <c r="V120" s="135">
        <f t="shared" ref="V120" si="110">+V117+V118+V119</f>
        <v>4518</v>
      </c>
      <c r="W120" s="136">
        <f>IF(Q120=0,0,((V120/Q120)-1)*100)</f>
        <v>-20.583582351907193</v>
      </c>
      <c r="Y120" s="5"/>
      <c r="Z120" s="5"/>
    </row>
    <row r="121" spans="2:26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v>587</v>
      </c>
      <c r="N121" s="34">
        <v>912</v>
      </c>
      <c r="O121" s="127">
        <f>SUM(M121:N121)</f>
        <v>1499</v>
      </c>
      <c r="P121" s="35">
        <v>0</v>
      </c>
      <c r="Q121" s="130">
        <f>+P121+O121</f>
        <v>1499</v>
      </c>
      <c r="R121" s="33">
        <v>561</v>
      </c>
      <c r="S121" s="34">
        <v>947</v>
      </c>
      <c r="T121" s="127">
        <f>SUM(R121:S121)</f>
        <v>1508</v>
      </c>
      <c r="U121" s="35">
        <v>0</v>
      </c>
      <c r="V121" s="132">
        <f>SUM(T121:U121)</f>
        <v>1508</v>
      </c>
      <c r="W121" s="31">
        <f t="shared" si="100"/>
        <v>0.60040026684455849</v>
      </c>
      <c r="Y121" s="5"/>
      <c r="Z121" s="5"/>
    </row>
    <row r="122" spans="2:26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v>623</v>
      </c>
      <c r="N122" s="34">
        <v>901</v>
      </c>
      <c r="O122" s="127">
        <f>SUM(M122:N122)</f>
        <v>1524</v>
      </c>
      <c r="P122" s="35">
        <v>0</v>
      </c>
      <c r="Q122" s="130">
        <f>+P122+O122</f>
        <v>1524</v>
      </c>
      <c r="R122" s="33">
        <v>601</v>
      </c>
      <c r="S122" s="34">
        <v>965</v>
      </c>
      <c r="T122" s="127">
        <f>SUM(R122:S122)</f>
        <v>1566</v>
      </c>
      <c r="U122" s="35">
        <v>0</v>
      </c>
      <c r="V122" s="132">
        <f>SUM(T122:U122)</f>
        <v>1566</v>
      </c>
      <c r="W122" s="31">
        <f t="shared" si="100"/>
        <v>2.7559055118110187</v>
      </c>
      <c r="Y122" s="5"/>
      <c r="Z122" s="5"/>
    </row>
    <row r="123" spans="2:26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v>632</v>
      </c>
      <c r="N123" s="34">
        <v>853</v>
      </c>
      <c r="O123" s="128">
        <f>SUM(M123:N123)</f>
        <v>1485</v>
      </c>
      <c r="P123" s="52">
        <v>0</v>
      </c>
      <c r="Q123" s="130">
        <f>+P123+O123</f>
        <v>1485</v>
      </c>
      <c r="R123" s="33">
        <v>550</v>
      </c>
      <c r="S123" s="34">
        <v>1016</v>
      </c>
      <c r="T123" s="128">
        <f>SUM(R123:S123)</f>
        <v>1566</v>
      </c>
      <c r="U123" s="52">
        <v>0</v>
      </c>
      <c r="V123" s="132">
        <f>SUM(T123:U123)</f>
        <v>1566</v>
      </c>
      <c r="W123" s="31">
        <f t="shared" si="100"/>
        <v>5.4545454545454453</v>
      </c>
      <c r="Y123" s="5"/>
      <c r="Z123" s="5"/>
    </row>
    <row r="124" spans="2:26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23</v>
      </c>
      <c r="M124" s="137">
        <f t="shared" ref="M124" si="111">+M121+M122+M123</f>
        <v>1842</v>
      </c>
      <c r="N124" s="137">
        <f t="shared" ref="N124" si="112">+N121+N122+N123</f>
        <v>2666</v>
      </c>
      <c r="O124" s="138">
        <f t="shared" ref="O124" si="113">+O121+O122+O123</f>
        <v>4508</v>
      </c>
      <c r="P124" s="138">
        <f t="shared" ref="P124" si="114">+P121+P122+P123</f>
        <v>0</v>
      </c>
      <c r="Q124" s="138">
        <f t="shared" ref="Q124" si="115">+Q121+Q122+Q123</f>
        <v>4508</v>
      </c>
      <c r="R124" s="137">
        <f t="shared" ref="R124" si="116">+R121+R122+R123</f>
        <v>1712</v>
      </c>
      <c r="S124" s="137">
        <f t="shared" ref="S124" si="117">+S121+S122+S123</f>
        <v>2928</v>
      </c>
      <c r="T124" s="138">
        <f t="shared" ref="T124" si="118">+T121+T122+T123</f>
        <v>4640</v>
      </c>
      <c r="U124" s="138">
        <f t="shared" ref="U124" si="119">+U121+U122+U123</f>
        <v>0</v>
      </c>
      <c r="V124" s="138">
        <f t="shared" ref="V124" si="120">+V121+V122+V123</f>
        <v>4640</v>
      </c>
      <c r="W124" s="139">
        <f t="shared" si="100"/>
        <v>2.9281277728482769</v>
      </c>
    </row>
    <row r="125" spans="2:26" ht="12.75" customHeight="1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25</v>
      </c>
      <c r="M125" s="33">
        <v>580</v>
      </c>
      <c r="N125" s="34">
        <v>948</v>
      </c>
      <c r="O125" s="128">
        <f>SUM(M125:N125)</f>
        <v>1528</v>
      </c>
      <c r="P125" s="62">
        <v>0</v>
      </c>
      <c r="Q125" s="130">
        <f>+P125+O125</f>
        <v>1528</v>
      </c>
      <c r="R125" s="33">
        <v>564</v>
      </c>
      <c r="S125" s="34">
        <v>967</v>
      </c>
      <c r="T125" s="128">
        <f>SUM(R125:S125)</f>
        <v>1531</v>
      </c>
      <c r="U125" s="62">
        <v>0</v>
      </c>
      <c r="V125" s="132">
        <f>T125+U125</f>
        <v>1531</v>
      </c>
      <c r="W125" s="31">
        <f t="shared" si="100"/>
        <v>0.19633507853402676</v>
      </c>
    </row>
    <row r="126" spans="2:26" ht="13.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v>595</v>
      </c>
      <c r="N126" s="34">
        <v>998</v>
      </c>
      <c r="O126" s="128">
        <f>SUM(M126:N126)</f>
        <v>1593</v>
      </c>
      <c r="P126" s="35">
        <v>0</v>
      </c>
      <c r="Q126" s="130">
        <f>+P126+O126</f>
        <v>1593</v>
      </c>
      <c r="R126" s="33">
        <v>477</v>
      </c>
      <c r="S126" s="34">
        <v>1037</v>
      </c>
      <c r="T126" s="128">
        <f>SUM(R126:S126)</f>
        <v>1514</v>
      </c>
      <c r="U126" s="35">
        <v>0</v>
      </c>
      <c r="V126" s="132">
        <f>SUM(T126:U126)</f>
        <v>1514</v>
      </c>
      <c r="W126" s="31">
        <f t="shared" ref="W126:W130" si="121">IF(Q126=0,0,((V126/Q126)-1)*100)</f>
        <v>-4.9591964846202092</v>
      </c>
    </row>
    <row r="127" spans="2:26" ht="12.7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v>514</v>
      </c>
      <c r="N127" s="34">
        <v>908</v>
      </c>
      <c r="O127" s="128">
        <f>SUM(M127:N127)</f>
        <v>1422</v>
      </c>
      <c r="P127" s="35">
        <v>0</v>
      </c>
      <c r="Q127" s="130">
        <f>+P127+O127</f>
        <v>1422</v>
      </c>
      <c r="R127" s="33">
        <v>337</v>
      </c>
      <c r="S127" s="34">
        <v>1045</v>
      </c>
      <c r="T127" s="128">
        <f>SUM(R127:S127)</f>
        <v>1382</v>
      </c>
      <c r="U127" s="35">
        <v>0</v>
      </c>
      <c r="V127" s="132">
        <f>+U127+T127</f>
        <v>1382</v>
      </c>
      <c r="W127" s="31">
        <f t="shared" si="121"/>
        <v>-2.8129395218002839</v>
      </c>
    </row>
    <row r="128" spans="2:26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28</v>
      </c>
      <c r="M128" s="133">
        <f t="shared" ref="M128:V128" si="122">+M125+M126+M127</f>
        <v>1689</v>
      </c>
      <c r="N128" s="134">
        <f t="shared" si="122"/>
        <v>2854</v>
      </c>
      <c r="O128" s="133">
        <f t="shared" si="122"/>
        <v>4543</v>
      </c>
      <c r="P128" s="133">
        <f t="shared" si="122"/>
        <v>0</v>
      </c>
      <c r="Q128" s="133">
        <f t="shared" si="122"/>
        <v>4543</v>
      </c>
      <c r="R128" s="133">
        <f t="shared" si="122"/>
        <v>1378</v>
      </c>
      <c r="S128" s="134">
        <f t="shared" si="122"/>
        <v>3049</v>
      </c>
      <c r="T128" s="133">
        <f t="shared" si="122"/>
        <v>4427</v>
      </c>
      <c r="U128" s="133">
        <f t="shared" si="122"/>
        <v>0</v>
      </c>
      <c r="V128" s="133">
        <f t="shared" si="122"/>
        <v>4427</v>
      </c>
      <c r="W128" s="136">
        <f t="shared" si="121"/>
        <v>-2.5533788245652667</v>
      </c>
    </row>
    <row r="129" spans="2:26" ht="12.75" customHeight="1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3">+M120+M124+M128</f>
        <v>5680</v>
      </c>
      <c r="N129" s="134">
        <f t="shared" si="123"/>
        <v>9060</v>
      </c>
      <c r="O129" s="133">
        <f t="shared" si="123"/>
        <v>14740</v>
      </c>
      <c r="P129" s="133">
        <f t="shared" si="123"/>
        <v>0</v>
      </c>
      <c r="Q129" s="133">
        <f t="shared" si="123"/>
        <v>14740</v>
      </c>
      <c r="R129" s="133">
        <f t="shared" si="123"/>
        <v>4682</v>
      </c>
      <c r="S129" s="134">
        <f t="shared" si="123"/>
        <v>8903</v>
      </c>
      <c r="T129" s="133">
        <f t="shared" si="123"/>
        <v>13585</v>
      </c>
      <c r="U129" s="133">
        <f t="shared" si="123"/>
        <v>0</v>
      </c>
      <c r="V129" s="135">
        <f t="shared" si="123"/>
        <v>13585</v>
      </c>
      <c r="W129" s="136">
        <f>IF(Q129=0,0,((V129/Q129)-1)*100)</f>
        <v>-7.8358208955223834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24">+M124+M120+M128+M116</f>
        <v>8392</v>
      </c>
      <c r="N130" s="134">
        <f t="shared" si="124"/>
        <v>12834</v>
      </c>
      <c r="O130" s="133">
        <f t="shared" si="124"/>
        <v>21226</v>
      </c>
      <c r="P130" s="133">
        <f t="shared" si="124"/>
        <v>0</v>
      </c>
      <c r="Q130" s="133">
        <f t="shared" si="124"/>
        <v>21226</v>
      </c>
      <c r="R130" s="133">
        <f t="shared" si="124"/>
        <v>6461</v>
      </c>
      <c r="S130" s="134">
        <f t="shared" si="124"/>
        <v>11805</v>
      </c>
      <c r="T130" s="133">
        <f t="shared" si="124"/>
        <v>18266</v>
      </c>
      <c r="U130" s="133">
        <f t="shared" si="124"/>
        <v>0</v>
      </c>
      <c r="V130" s="133">
        <f t="shared" si="124"/>
        <v>18266</v>
      </c>
      <c r="W130" s="136">
        <f t="shared" si="121"/>
        <v>-13.945161594271172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58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4.25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14.25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N141" si="125">+M87+M113</f>
        <v>1028</v>
      </c>
      <c r="N139" s="34">
        <f t="shared" si="125"/>
        <v>1240</v>
      </c>
      <c r="O139" s="127">
        <f>M139+N139</f>
        <v>2268</v>
      </c>
      <c r="P139" s="35">
        <f>+P87+P113</f>
        <v>0</v>
      </c>
      <c r="Q139" s="130">
        <f>O139+P139</f>
        <v>2268</v>
      </c>
      <c r="R139" s="33">
        <f t="shared" ref="R139:S141" si="126">+R113+R87</f>
        <v>564</v>
      </c>
      <c r="S139" s="34">
        <f t="shared" si="126"/>
        <v>944</v>
      </c>
      <c r="T139" s="127">
        <f>R139+S139</f>
        <v>1508</v>
      </c>
      <c r="U139" s="35">
        <f>+U113+U87</f>
        <v>0</v>
      </c>
      <c r="V139" s="132">
        <f>T139+U139</f>
        <v>1508</v>
      </c>
      <c r="W139" s="31">
        <f t="shared" ref="W139:W151" si="127">IF(Q139=0,0,((V139/Q139)-1)*100)</f>
        <v>-33.509700176366842</v>
      </c>
    </row>
    <row r="140" spans="2:26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si="125"/>
        <v>909</v>
      </c>
      <c r="N140" s="34">
        <f t="shared" si="125"/>
        <v>1314</v>
      </c>
      <c r="O140" s="127">
        <f>M140+N140</f>
        <v>2223</v>
      </c>
      <c r="P140" s="35">
        <f>+P88+P114</f>
        <v>0</v>
      </c>
      <c r="Q140" s="130">
        <f>O140+P140</f>
        <v>2223</v>
      </c>
      <c r="R140" s="33">
        <f t="shared" si="126"/>
        <v>644</v>
      </c>
      <c r="S140" s="34">
        <f t="shared" si="126"/>
        <v>998</v>
      </c>
      <c r="T140" s="127">
        <f>R140+S140</f>
        <v>1642</v>
      </c>
      <c r="U140" s="35">
        <f>+U114+U88</f>
        <v>0</v>
      </c>
      <c r="V140" s="132">
        <f>T140+U140</f>
        <v>1642</v>
      </c>
      <c r="W140" s="31">
        <f t="shared" si="127"/>
        <v>-26.135852451641927</v>
      </c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si="125"/>
        <v>809</v>
      </c>
      <c r="N141" s="34">
        <f t="shared" si="125"/>
        <v>1259</v>
      </c>
      <c r="O141" s="127">
        <f>+O89+O115</f>
        <v>2068</v>
      </c>
      <c r="P141" s="35">
        <f>+P89+P115</f>
        <v>0</v>
      </c>
      <c r="Q141" s="130">
        <f>+Q89+Q115</f>
        <v>2068</v>
      </c>
      <c r="R141" s="33">
        <f t="shared" si="126"/>
        <v>589</v>
      </c>
      <c r="S141" s="34">
        <f t="shared" si="126"/>
        <v>968</v>
      </c>
      <c r="T141" s="127">
        <f>R141+S141</f>
        <v>1557</v>
      </c>
      <c r="U141" s="35">
        <f>+U115+U89</f>
        <v>0</v>
      </c>
      <c r="V141" s="132">
        <f>T141+U141</f>
        <v>1557</v>
      </c>
      <c r="W141" s="31">
        <f t="shared" si="127"/>
        <v>-24.709864603481623</v>
      </c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56</v>
      </c>
      <c r="M142" s="133">
        <f>M141+M139+M140</f>
        <v>2746</v>
      </c>
      <c r="N142" s="134">
        <f>N141+N139+N140</f>
        <v>3813</v>
      </c>
      <c r="O142" s="133">
        <f>O141+O139+O140</f>
        <v>6559</v>
      </c>
      <c r="P142" s="133">
        <f>P141+P139+P140</f>
        <v>0</v>
      </c>
      <c r="Q142" s="133">
        <f>Q141+Q139+Q140</f>
        <v>6559</v>
      </c>
      <c r="R142" s="133">
        <f>+R139+R140+R141</f>
        <v>1797</v>
      </c>
      <c r="S142" s="134">
        <f>+S139+S140+S141</f>
        <v>2910</v>
      </c>
      <c r="T142" s="133">
        <f>+T139+T140+T141</f>
        <v>4707</v>
      </c>
      <c r="U142" s="133">
        <f>+U139+U140+U141</f>
        <v>0</v>
      </c>
      <c r="V142" s="135">
        <f>+V140+V139+V141</f>
        <v>4707</v>
      </c>
      <c r="W142" s="136">
        <f t="shared" si="127"/>
        <v>-28.236011587132182</v>
      </c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N145" si="128">+M91+M117</f>
        <v>713</v>
      </c>
      <c r="N143" s="34">
        <f t="shared" si="128"/>
        <v>1182</v>
      </c>
      <c r="O143" s="127">
        <f>M143+N143</f>
        <v>1895</v>
      </c>
      <c r="P143" s="35">
        <f>+P91+P117</f>
        <v>0</v>
      </c>
      <c r="Q143" s="130">
        <f>O143+P143</f>
        <v>1895</v>
      </c>
      <c r="R143" s="33">
        <f>+R91+R117</f>
        <v>526</v>
      </c>
      <c r="S143" s="34">
        <f>+S91+S117</f>
        <v>1039</v>
      </c>
      <c r="T143" s="127">
        <f>+T91+T117</f>
        <v>1565</v>
      </c>
      <c r="U143" s="35">
        <f>+U91+U117</f>
        <v>0</v>
      </c>
      <c r="V143" s="132">
        <f>+V91+V117</f>
        <v>1565</v>
      </c>
      <c r="W143" s="31">
        <f t="shared" si="127"/>
        <v>-17.414248021108179</v>
      </c>
      <c r="Y143" s="5"/>
      <c r="Z143" s="5"/>
    </row>
    <row r="144" spans="2:26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si="128"/>
        <v>721</v>
      </c>
      <c r="N144" s="34">
        <f t="shared" si="128"/>
        <v>1237</v>
      </c>
      <c r="O144" s="127">
        <f>M144+N144</f>
        <v>1958</v>
      </c>
      <c r="P144" s="35">
        <f>+P92+P118</f>
        <v>0</v>
      </c>
      <c r="Q144" s="130">
        <f>O144+P144</f>
        <v>1958</v>
      </c>
      <c r="R144" s="33">
        <f>+R92+R118</f>
        <v>478</v>
      </c>
      <c r="S144" s="34">
        <f>+S92+S118</f>
        <v>988</v>
      </c>
      <c r="T144" s="127">
        <f>R144+S144</f>
        <v>1466</v>
      </c>
      <c r="U144" s="35">
        <f>+U92+U118</f>
        <v>0</v>
      </c>
      <c r="V144" s="132">
        <f>T144+U144</f>
        <v>1466</v>
      </c>
      <c r="W144" s="31">
        <f t="shared" si="127"/>
        <v>-25.127681307456584</v>
      </c>
      <c r="Y144" s="5"/>
      <c r="Z144" s="5"/>
    </row>
    <row r="145" spans="2:26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si="128"/>
        <v>740</v>
      </c>
      <c r="N145" s="34">
        <f t="shared" si="128"/>
        <v>1183</v>
      </c>
      <c r="O145" s="127">
        <f>+O93+O119</f>
        <v>1923</v>
      </c>
      <c r="P145" s="35">
        <f>+P93+P119</f>
        <v>0</v>
      </c>
      <c r="Q145" s="130">
        <f>+Q93+Q119</f>
        <v>1923</v>
      </c>
      <c r="R145" s="33">
        <f>+R93+R119</f>
        <v>617</v>
      </c>
      <c r="S145" s="34">
        <f>+S93+S119</f>
        <v>955</v>
      </c>
      <c r="T145" s="127">
        <f>+T93+T119</f>
        <v>1572</v>
      </c>
      <c r="U145" s="35">
        <f>+U93+U119</f>
        <v>0</v>
      </c>
      <c r="V145" s="132">
        <f>+V93+V119</f>
        <v>1572</v>
      </c>
      <c r="W145" s="31">
        <f t="shared" si="127"/>
        <v>-18.252730109204375</v>
      </c>
      <c r="Y145" s="5"/>
      <c r="Z145" s="5"/>
    </row>
    <row r="146" spans="2:26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29">+M143+M144+M145</f>
        <v>2174</v>
      </c>
      <c r="N146" s="134">
        <f t="shared" ref="N146" si="130">+N143+N144+N145</f>
        <v>3602</v>
      </c>
      <c r="O146" s="133">
        <f t="shared" ref="O146" si="131">+O143+O144+O145</f>
        <v>5776</v>
      </c>
      <c r="P146" s="133">
        <f t="shared" ref="P146" si="132">+P143+P144+P145</f>
        <v>0</v>
      </c>
      <c r="Q146" s="133">
        <f t="shared" ref="Q146" si="133">+Q143+Q144+Q145</f>
        <v>5776</v>
      </c>
      <c r="R146" s="133">
        <f t="shared" ref="R146" si="134">+R143+R144+R145</f>
        <v>1621</v>
      </c>
      <c r="S146" s="134">
        <f t="shared" ref="S146" si="135">+S143+S144+S145</f>
        <v>2982</v>
      </c>
      <c r="T146" s="133">
        <f t="shared" ref="T146" si="136">+T143+T144+T145</f>
        <v>4603</v>
      </c>
      <c r="U146" s="133">
        <f t="shared" ref="U146" si="137">+U143+U144+U145</f>
        <v>0</v>
      </c>
      <c r="V146" s="135">
        <f t="shared" ref="V146" si="138">+V143+V144+V145</f>
        <v>4603</v>
      </c>
      <c r="W146" s="136">
        <f>IF(Q146=0,0,((V146/Q146)-1)*100)</f>
        <v>-20.308171745152357</v>
      </c>
      <c r="Y146" s="5"/>
      <c r="Z146" s="5"/>
    </row>
    <row r="147" spans="2:26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>+M95+M121</f>
        <v>601</v>
      </c>
      <c r="N147" s="34">
        <f>+N95+N121</f>
        <v>914</v>
      </c>
      <c r="O147" s="127">
        <f>+O95+O121</f>
        <v>1515</v>
      </c>
      <c r="P147" s="35">
        <f>+P95+P121</f>
        <v>0</v>
      </c>
      <c r="Q147" s="130">
        <f>+Q95+Q121</f>
        <v>1515</v>
      </c>
      <c r="R147" s="33">
        <f>+R121+R95</f>
        <v>565</v>
      </c>
      <c r="S147" s="34">
        <f>+S121+S95</f>
        <v>950</v>
      </c>
      <c r="T147" s="127">
        <f>R147+S147</f>
        <v>1515</v>
      </c>
      <c r="U147" s="35">
        <f>+U121+U95</f>
        <v>0</v>
      </c>
      <c r="V147" s="132">
        <f>T147+U147</f>
        <v>1515</v>
      </c>
      <c r="W147" s="31">
        <f t="shared" si="127"/>
        <v>0</v>
      </c>
      <c r="Y147" s="5"/>
      <c r="Z147" s="5"/>
    </row>
    <row r="148" spans="2:26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>+M96+M122</f>
        <v>637</v>
      </c>
      <c r="N148" s="34">
        <f>+N96+N122</f>
        <v>905</v>
      </c>
      <c r="O148" s="127">
        <f>M148+N148</f>
        <v>1542</v>
      </c>
      <c r="P148" s="35">
        <f>+P96+P122</f>
        <v>0</v>
      </c>
      <c r="Q148" s="130">
        <f>O148+P148</f>
        <v>1542</v>
      </c>
      <c r="R148" s="33">
        <f>R122+R96</f>
        <v>606</v>
      </c>
      <c r="S148" s="34">
        <f>S122+S96</f>
        <v>967</v>
      </c>
      <c r="T148" s="127">
        <f>R148+S148</f>
        <v>1573</v>
      </c>
      <c r="U148" s="35">
        <f>U122+U96</f>
        <v>0</v>
      </c>
      <c r="V148" s="132">
        <f>T148+U148</f>
        <v>1573</v>
      </c>
      <c r="W148" s="31">
        <f t="shared" si="127"/>
        <v>2.0103761348897464</v>
      </c>
      <c r="Y148" s="5"/>
      <c r="Z148" s="5"/>
    </row>
    <row r="149" spans="2:26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>+M97+M123</f>
        <v>641</v>
      </c>
      <c r="N149" s="34">
        <f>+N97+N123</f>
        <v>854</v>
      </c>
      <c r="O149" s="128">
        <f>M149+N149</f>
        <v>1495</v>
      </c>
      <c r="P149" s="52">
        <f>+P97+P123</f>
        <v>59</v>
      </c>
      <c r="Q149" s="130">
        <f>O149+P149</f>
        <v>1554</v>
      </c>
      <c r="R149" s="33">
        <f>+R123+R97</f>
        <v>557</v>
      </c>
      <c r="S149" s="34">
        <f>+S123+S97</f>
        <v>1020</v>
      </c>
      <c r="T149" s="128">
        <f>+T123+T97</f>
        <v>1577</v>
      </c>
      <c r="U149" s="52">
        <f>+U123+U97</f>
        <v>0</v>
      </c>
      <c r="V149" s="132">
        <f>+V123+V97</f>
        <v>1577</v>
      </c>
      <c r="W149" s="31">
        <f t="shared" si="127"/>
        <v>1.4800514800514808</v>
      </c>
      <c r="Y149" s="5"/>
      <c r="Z149" s="5"/>
    </row>
    <row r="150" spans="2:26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23</v>
      </c>
      <c r="M150" s="137">
        <f t="shared" ref="M150" si="139">+M147+M148+M149</f>
        <v>1879</v>
      </c>
      <c r="N150" s="137">
        <f t="shared" ref="N150" si="140">+N147+N148+N149</f>
        <v>2673</v>
      </c>
      <c r="O150" s="138">
        <f t="shared" ref="O150" si="141">+O147+O148+O149</f>
        <v>4552</v>
      </c>
      <c r="P150" s="138">
        <f t="shared" ref="P150" si="142">+P147+P148+P149</f>
        <v>59</v>
      </c>
      <c r="Q150" s="138">
        <f t="shared" ref="Q150" si="143">+Q147+Q148+Q149</f>
        <v>4611</v>
      </c>
      <c r="R150" s="137">
        <f t="shared" ref="R150" si="144">+R147+R148+R149</f>
        <v>1728</v>
      </c>
      <c r="S150" s="137">
        <f t="shared" ref="S150" si="145">+S147+S148+S149</f>
        <v>2937</v>
      </c>
      <c r="T150" s="138">
        <f t="shared" ref="T150" si="146">+T147+T148+T149</f>
        <v>4665</v>
      </c>
      <c r="U150" s="138">
        <f t="shared" ref="U150" si="147">+U147+U148+U149</f>
        <v>0</v>
      </c>
      <c r="V150" s="138">
        <f t="shared" ref="V150" si="148">+V147+V148+V149</f>
        <v>4665</v>
      </c>
      <c r="W150" s="139">
        <f t="shared" si="127"/>
        <v>1.171112556929077</v>
      </c>
      <c r="Y150" s="5"/>
      <c r="Z150" s="5"/>
    </row>
    <row r="151" spans="2:26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25</v>
      </c>
      <c r="M151" s="33">
        <f t="shared" ref="M151:N153" si="149">+M99+M125</f>
        <v>604</v>
      </c>
      <c r="N151" s="34">
        <f t="shared" si="149"/>
        <v>949</v>
      </c>
      <c r="O151" s="128">
        <f>M151+N151</f>
        <v>1553</v>
      </c>
      <c r="P151" s="62">
        <f>+P99+P125</f>
        <v>0</v>
      </c>
      <c r="Q151" s="130">
        <f>+Q99+Q125</f>
        <v>1553</v>
      </c>
      <c r="R151" s="33">
        <f>+R125+R99</f>
        <v>575</v>
      </c>
      <c r="S151" s="34">
        <f>+S125+S99</f>
        <v>969</v>
      </c>
      <c r="T151" s="128">
        <f>R151+S151</f>
        <v>1544</v>
      </c>
      <c r="U151" s="62">
        <f>+U125+U99</f>
        <v>0</v>
      </c>
      <c r="V151" s="132">
        <f>T151+U151</f>
        <v>1544</v>
      </c>
      <c r="W151" s="31">
        <f t="shared" si="127"/>
        <v>-0.57952350289761645</v>
      </c>
    </row>
    <row r="152" spans="2:26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si="149"/>
        <v>606</v>
      </c>
      <c r="N152" s="34">
        <f t="shared" si="149"/>
        <v>1001</v>
      </c>
      <c r="O152" s="128">
        <f>+O100+O126</f>
        <v>1607</v>
      </c>
      <c r="P152" s="35">
        <f>+P100+P126</f>
        <v>0</v>
      </c>
      <c r="Q152" s="130">
        <f>+Q100+Q126</f>
        <v>1607</v>
      </c>
      <c r="R152" s="33">
        <f>R126+R100</f>
        <v>491</v>
      </c>
      <c r="S152" s="34">
        <f>S126+S100</f>
        <v>1042</v>
      </c>
      <c r="T152" s="128">
        <f>+T100+T126</f>
        <v>1533</v>
      </c>
      <c r="U152" s="35">
        <f>U126+U100</f>
        <v>0</v>
      </c>
      <c r="V152" s="132">
        <f>+V100+V126</f>
        <v>1533</v>
      </c>
      <c r="W152" s="31">
        <f>IF(Q152=0,0,((V152/Q152)-1)*100)</f>
        <v>-4.6048537647790937</v>
      </c>
    </row>
    <row r="153" spans="2:26" ht="13.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si="149"/>
        <v>521</v>
      </c>
      <c r="N153" s="34">
        <f t="shared" si="149"/>
        <v>912</v>
      </c>
      <c r="O153" s="128">
        <f>M153+N153</f>
        <v>1433</v>
      </c>
      <c r="P153" s="35">
        <f>+P101+P127</f>
        <v>0</v>
      </c>
      <c r="Q153" s="130">
        <f>O153+P153</f>
        <v>1433</v>
      </c>
      <c r="R153" s="33">
        <f>+R127+R101</f>
        <v>348</v>
      </c>
      <c r="S153" s="34">
        <f>+S127+S101</f>
        <v>1051</v>
      </c>
      <c r="T153" s="128">
        <f>R153+S153</f>
        <v>1399</v>
      </c>
      <c r="U153" s="35">
        <f>+U127+U101</f>
        <v>0</v>
      </c>
      <c r="V153" s="132">
        <f>T153+U153</f>
        <v>1399</v>
      </c>
      <c r="W153" s="31">
        <f>IF(Q153=0,0,((V153/Q153)-1)*100)</f>
        <v>-2.3726448011165413</v>
      </c>
      <c r="Y153" s="3"/>
    </row>
    <row r="154" spans="2:26" ht="13.5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28</v>
      </c>
      <c r="M154" s="133">
        <f t="shared" ref="M154:V154" si="150">+M151+M152+M153</f>
        <v>1731</v>
      </c>
      <c r="N154" s="134">
        <f t="shared" si="150"/>
        <v>2862</v>
      </c>
      <c r="O154" s="133">
        <f t="shared" si="150"/>
        <v>4593</v>
      </c>
      <c r="P154" s="133">
        <f t="shared" si="150"/>
        <v>0</v>
      </c>
      <c r="Q154" s="133">
        <f t="shared" si="150"/>
        <v>4593</v>
      </c>
      <c r="R154" s="133">
        <f t="shared" si="150"/>
        <v>1414</v>
      </c>
      <c r="S154" s="134">
        <f t="shared" si="150"/>
        <v>3062</v>
      </c>
      <c r="T154" s="133">
        <f t="shared" si="150"/>
        <v>4476</v>
      </c>
      <c r="U154" s="133">
        <f t="shared" si="150"/>
        <v>0</v>
      </c>
      <c r="V154" s="133">
        <f t="shared" si="150"/>
        <v>4476</v>
      </c>
      <c r="W154" s="136">
        <f>IF(Q154=0,0,((V154/Q154)-1)*100)</f>
        <v>-2.5473546701502259</v>
      </c>
    </row>
    <row r="155" spans="2:26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51">+M146+M150+M154</f>
        <v>5784</v>
      </c>
      <c r="N155" s="134">
        <f t="shared" si="151"/>
        <v>9137</v>
      </c>
      <c r="O155" s="133">
        <f t="shared" si="151"/>
        <v>14921</v>
      </c>
      <c r="P155" s="133">
        <f t="shared" si="151"/>
        <v>59</v>
      </c>
      <c r="Q155" s="133">
        <f t="shared" si="151"/>
        <v>14980</v>
      </c>
      <c r="R155" s="133">
        <f t="shared" si="151"/>
        <v>4763</v>
      </c>
      <c r="S155" s="134">
        <f t="shared" si="151"/>
        <v>8981</v>
      </c>
      <c r="T155" s="133">
        <f t="shared" si="151"/>
        <v>13744</v>
      </c>
      <c r="U155" s="133">
        <f t="shared" si="151"/>
        <v>0</v>
      </c>
      <c r="V155" s="135">
        <f t="shared" si="151"/>
        <v>13744</v>
      </c>
      <c r="W155" s="136">
        <f>IF(Q155=0,0,((V155/Q155)-1)*100)</f>
        <v>-8.2510013351134841</v>
      </c>
      <c r="Y155" s="5"/>
      <c r="Z155" s="5"/>
    </row>
    <row r="156" spans="2:26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52">+M150+M146+M154+M142</f>
        <v>8530</v>
      </c>
      <c r="N156" s="134">
        <f t="shared" si="152"/>
        <v>12950</v>
      </c>
      <c r="O156" s="133">
        <f t="shared" si="152"/>
        <v>21480</v>
      </c>
      <c r="P156" s="133">
        <f t="shared" si="152"/>
        <v>59</v>
      </c>
      <c r="Q156" s="133">
        <f t="shared" si="152"/>
        <v>21539</v>
      </c>
      <c r="R156" s="133">
        <f t="shared" si="152"/>
        <v>6560</v>
      </c>
      <c r="S156" s="134">
        <f t="shared" si="152"/>
        <v>11891</v>
      </c>
      <c r="T156" s="133">
        <f t="shared" si="152"/>
        <v>18451</v>
      </c>
      <c r="U156" s="133">
        <f t="shared" si="152"/>
        <v>0</v>
      </c>
      <c r="V156" s="133">
        <f t="shared" si="152"/>
        <v>18451</v>
      </c>
      <c r="W156" s="136">
        <f t="shared" ref="W156" si="153">IF(Q156=0,0,((V156/Q156)-1)*100)</f>
        <v>-14.336784437531925</v>
      </c>
    </row>
    <row r="157" spans="2:26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6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6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6" ht="14.25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3.7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v>0</v>
      </c>
      <c r="N165" s="34">
        <v>0</v>
      </c>
      <c r="O165" s="144">
        <v>0</v>
      </c>
      <c r="P165" s="35">
        <v>0</v>
      </c>
      <c r="Q165" s="150">
        <f>O165+P165</f>
        <v>0</v>
      </c>
      <c r="R165" s="33">
        <v>0</v>
      </c>
      <c r="S165" s="34">
        <v>0</v>
      </c>
      <c r="T165" s="144">
        <v>0</v>
      </c>
      <c r="U165" s="35">
        <v>0</v>
      </c>
      <c r="V165" s="154">
        <v>0</v>
      </c>
      <c r="W165" s="31">
        <f t="shared" ref="W165:W177" si="154">IF(Q165=0,0,((V165/Q165)-1)*100)</f>
        <v>0</v>
      </c>
    </row>
    <row r="166" spans="2:23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v>0</v>
      </c>
      <c r="N166" s="34">
        <v>0</v>
      </c>
      <c r="O166" s="144">
        <v>0</v>
      </c>
      <c r="P166" s="35">
        <v>0</v>
      </c>
      <c r="Q166" s="150">
        <f>O166+P166</f>
        <v>0</v>
      </c>
      <c r="R166" s="33">
        <v>0</v>
      </c>
      <c r="S166" s="34">
        <v>0</v>
      </c>
      <c r="T166" s="144">
        <v>0</v>
      </c>
      <c r="U166" s="35">
        <v>0</v>
      </c>
      <c r="V166" s="154">
        <v>0</v>
      </c>
      <c r="W166" s="31">
        <f t="shared" si="154"/>
        <v>0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v>0</v>
      </c>
      <c r="N167" s="34">
        <v>0</v>
      </c>
      <c r="O167" s="144">
        <v>0</v>
      </c>
      <c r="P167" s="35">
        <v>0</v>
      </c>
      <c r="Q167" s="150">
        <f>O167+P167</f>
        <v>0</v>
      </c>
      <c r="R167" s="33">
        <v>0</v>
      </c>
      <c r="S167" s="34">
        <v>0</v>
      </c>
      <c r="T167" s="144">
        <v>0</v>
      </c>
      <c r="U167" s="35">
        <v>0</v>
      </c>
      <c r="V167" s="154">
        <v>0</v>
      </c>
      <c r="W167" s="31">
        <f t="shared" si="154"/>
        <v>0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56</v>
      </c>
      <c r="M168" s="156">
        <f>M167+M165+M166</f>
        <v>0</v>
      </c>
      <c r="N168" s="157">
        <f>N167+N165+N166</f>
        <v>0</v>
      </c>
      <c r="O168" s="156">
        <f>O167+O165+O166</f>
        <v>0</v>
      </c>
      <c r="P168" s="156">
        <f>P167+P165+P166</f>
        <v>0</v>
      </c>
      <c r="Q168" s="156">
        <f t="shared" ref="Q168:V168" si="155">Q167+Q165+Q166</f>
        <v>0</v>
      </c>
      <c r="R168" s="156">
        <f t="shared" si="155"/>
        <v>0</v>
      </c>
      <c r="S168" s="157">
        <f t="shared" si="155"/>
        <v>0</v>
      </c>
      <c r="T168" s="156">
        <f t="shared" si="155"/>
        <v>0</v>
      </c>
      <c r="U168" s="156">
        <f t="shared" si="155"/>
        <v>0</v>
      </c>
      <c r="V168" s="158">
        <f t="shared" si="155"/>
        <v>0</v>
      </c>
      <c r="W168" s="159">
        <f t="shared" si="154"/>
        <v>0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v>0</v>
      </c>
      <c r="N169" s="92">
        <v>0</v>
      </c>
      <c r="O169" s="145">
        <f>M169+N169</f>
        <v>0</v>
      </c>
      <c r="P169" s="35">
        <v>0</v>
      </c>
      <c r="Q169" s="151">
        <f>O169+P169</f>
        <v>0</v>
      </c>
      <c r="R169" s="91">
        <v>0</v>
      </c>
      <c r="S169" s="92">
        <v>0</v>
      </c>
      <c r="T169" s="145">
        <f>R169+S169</f>
        <v>0</v>
      </c>
      <c r="U169" s="35">
        <v>0</v>
      </c>
      <c r="V169" s="154">
        <f>T169+U169</f>
        <v>0</v>
      </c>
      <c r="W169" s="31">
        <f t="shared" si="154"/>
        <v>0</v>
      </c>
    </row>
    <row r="170" spans="2:23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v>0</v>
      </c>
      <c r="N170" s="34">
        <v>0</v>
      </c>
      <c r="O170" s="144">
        <f>M170+N170</f>
        <v>0</v>
      </c>
      <c r="P170" s="35">
        <v>0</v>
      </c>
      <c r="Q170" s="150">
        <f>O170+P170</f>
        <v>0</v>
      </c>
      <c r="R170" s="33">
        <v>0</v>
      </c>
      <c r="S170" s="34">
        <v>0</v>
      </c>
      <c r="T170" s="144">
        <f>R170+S170</f>
        <v>0</v>
      </c>
      <c r="U170" s="35">
        <v>0</v>
      </c>
      <c r="V170" s="154">
        <f>T170+U170</f>
        <v>0</v>
      </c>
      <c r="W170" s="31">
        <f t="shared" si="154"/>
        <v>0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v>0</v>
      </c>
      <c r="N171" s="34">
        <v>0</v>
      </c>
      <c r="O171" s="144">
        <f>+N171+M171</f>
        <v>0</v>
      </c>
      <c r="P171" s="35">
        <v>0</v>
      </c>
      <c r="Q171" s="150">
        <f>O171+P171</f>
        <v>0</v>
      </c>
      <c r="R171" s="33">
        <v>0</v>
      </c>
      <c r="S171" s="34">
        <v>0</v>
      </c>
      <c r="T171" s="144">
        <f>+S171+R171</f>
        <v>0</v>
      </c>
      <c r="U171" s="35">
        <v>0</v>
      </c>
      <c r="V171" s="154">
        <f>+U171+T171</f>
        <v>0</v>
      </c>
      <c r="W171" s="31">
        <f t="shared" si="154"/>
        <v>0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56">+M169+M170+M171</f>
        <v>0</v>
      </c>
      <c r="N172" s="157">
        <f t="shared" si="156"/>
        <v>0</v>
      </c>
      <c r="O172" s="156">
        <f t="shared" si="156"/>
        <v>0</v>
      </c>
      <c r="P172" s="156">
        <f t="shared" si="156"/>
        <v>0</v>
      </c>
      <c r="Q172" s="156">
        <f t="shared" si="156"/>
        <v>0</v>
      </c>
      <c r="R172" s="156">
        <f t="shared" si="156"/>
        <v>0</v>
      </c>
      <c r="S172" s="157">
        <f t="shared" si="156"/>
        <v>0</v>
      </c>
      <c r="T172" s="156">
        <f t="shared" si="156"/>
        <v>0</v>
      </c>
      <c r="U172" s="156">
        <f t="shared" si="156"/>
        <v>0</v>
      </c>
      <c r="V172" s="158">
        <f t="shared" si="156"/>
        <v>0</v>
      </c>
      <c r="W172" s="159">
        <f>IF(Q172=0,0,((V172/Q172)-1)*100)</f>
        <v>0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v>0</v>
      </c>
      <c r="N173" s="34">
        <v>0</v>
      </c>
      <c r="O173" s="144">
        <f>SUM(M173:N173)</f>
        <v>0</v>
      </c>
      <c r="P173" s="35">
        <v>0</v>
      </c>
      <c r="Q173" s="150">
        <f>O173+P173</f>
        <v>0</v>
      </c>
      <c r="R173" s="33">
        <v>0</v>
      </c>
      <c r="S173" s="34">
        <v>0</v>
      </c>
      <c r="T173" s="144">
        <f>SUM(R173:S173)</f>
        <v>0</v>
      </c>
      <c r="U173" s="35">
        <v>0</v>
      </c>
      <c r="V173" s="154">
        <f>SUM(T173:U173)</f>
        <v>0</v>
      </c>
      <c r="W173" s="31">
        <f t="shared" si="154"/>
        <v>0</v>
      </c>
    </row>
    <row r="174" spans="2:23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v>0</v>
      </c>
      <c r="N174" s="34">
        <v>0</v>
      </c>
      <c r="O174" s="144">
        <f>SUM(M174:N174)</f>
        <v>0</v>
      </c>
      <c r="P174" s="35">
        <v>0</v>
      </c>
      <c r="Q174" s="150">
        <f>O174+P174</f>
        <v>0</v>
      </c>
      <c r="R174" s="33">
        <v>0</v>
      </c>
      <c r="S174" s="34">
        <v>0</v>
      </c>
      <c r="T174" s="144">
        <f>SUM(R174:S174)</f>
        <v>0</v>
      </c>
      <c r="U174" s="35">
        <v>0</v>
      </c>
      <c r="V174" s="154">
        <f>SUM(T174:U174)</f>
        <v>0</v>
      </c>
      <c r="W174" s="31">
        <f t="shared" si="154"/>
        <v>0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v>0</v>
      </c>
      <c r="N175" s="34">
        <v>0</v>
      </c>
      <c r="O175" s="146">
        <f>SUM(M175:N175)</f>
        <v>0</v>
      </c>
      <c r="P175" s="52">
        <v>0</v>
      </c>
      <c r="Q175" s="150">
        <f>O175+P175</f>
        <v>0</v>
      </c>
      <c r="R175" s="33">
        <v>0</v>
      </c>
      <c r="S175" s="34">
        <v>0</v>
      </c>
      <c r="T175" s="146">
        <f>SUM(R175:S175)</f>
        <v>0</v>
      </c>
      <c r="U175" s="52">
        <v>0</v>
      </c>
      <c r="V175" s="154">
        <f>SUM(T175:U175)</f>
        <v>0</v>
      </c>
      <c r="W175" s="31">
        <f t="shared" si="154"/>
        <v>0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23</v>
      </c>
      <c r="M176" s="160">
        <f t="shared" ref="M176" si="157">+M173+M174+M175</f>
        <v>0</v>
      </c>
      <c r="N176" s="160">
        <f t="shared" ref="N176" si="158">+N173+N174+N175</f>
        <v>0</v>
      </c>
      <c r="O176" s="161">
        <f t="shared" ref="O176" si="159">+O173+O174+O175</f>
        <v>0</v>
      </c>
      <c r="P176" s="162">
        <f t="shared" ref="P176" si="160">+P173+P174+P175</f>
        <v>0</v>
      </c>
      <c r="Q176" s="163">
        <f t="shared" ref="Q176" si="161">+Q173+Q174+Q175</f>
        <v>0</v>
      </c>
      <c r="R176" s="160">
        <f t="shared" ref="R176" si="162">+R173+R174+R175</f>
        <v>0</v>
      </c>
      <c r="S176" s="160">
        <f t="shared" ref="S176" si="163">+S173+S174+S175</f>
        <v>0</v>
      </c>
      <c r="T176" s="164">
        <f t="shared" ref="T176" si="164">+T173+T174+T175</f>
        <v>0</v>
      </c>
      <c r="U176" s="164">
        <f t="shared" ref="U176" si="165">+U173+U174+U175</f>
        <v>0</v>
      </c>
      <c r="V176" s="164">
        <f t="shared" ref="V176" si="166">+V173+V174+V175</f>
        <v>0</v>
      </c>
      <c r="W176" s="165">
        <f t="shared" si="154"/>
        <v>0</v>
      </c>
    </row>
    <row r="177" spans="2:23" ht="13.5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v>0</v>
      </c>
      <c r="N177" s="79">
        <v>0</v>
      </c>
      <c r="O177" s="147">
        <f>M177+N177</f>
        <v>0</v>
      </c>
      <c r="P177" s="80">
        <v>0</v>
      </c>
      <c r="Q177" s="152">
        <f>O177+P177</f>
        <v>0</v>
      </c>
      <c r="R177" s="78">
        <v>0</v>
      </c>
      <c r="S177" s="79">
        <v>0</v>
      </c>
      <c r="T177" s="147">
        <f>R177+S177</f>
        <v>0</v>
      </c>
      <c r="U177" s="80">
        <v>0</v>
      </c>
      <c r="V177" s="155">
        <f>T177+U177</f>
        <v>0</v>
      </c>
      <c r="W177" s="81">
        <f t="shared" si="154"/>
        <v>0</v>
      </c>
    </row>
    <row r="178" spans="2:23" ht="13.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v>0</v>
      </c>
      <c r="N178" s="79">
        <v>0</v>
      </c>
      <c r="O178" s="147">
        <f>M178+N178</f>
        <v>0</v>
      </c>
      <c r="P178" s="84">
        <v>0</v>
      </c>
      <c r="Q178" s="152">
        <f>O178+P178</f>
        <v>0</v>
      </c>
      <c r="R178" s="78">
        <v>0</v>
      </c>
      <c r="S178" s="79">
        <v>0</v>
      </c>
      <c r="T178" s="147">
        <f>R178+S178</f>
        <v>0</v>
      </c>
      <c r="U178" s="84">
        <v>0</v>
      </c>
      <c r="V178" s="147">
        <f>T178+U178</f>
        <v>0</v>
      </c>
      <c r="W178" s="81">
        <f t="shared" ref="W178:W182" si="167">IF(Q178=0,0,((V178/Q178)-1)*100)</f>
        <v>0</v>
      </c>
    </row>
    <row r="179" spans="2:23" ht="13.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v>0</v>
      </c>
      <c r="N179" s="79">
        <v>0</v>
      </c>
      <c r="O179" s="148">
        <f>M179+N179</f>
        <v>0</v>
      </c>
      <c r="P179" s="90">
        <v>0</v>
      </c>
      <c r="Q179" s="152">
        <f>O179+P179</f>
        <v>0</v>
      </c>
      <c r="R179" s="78">
        <v>0</v>
      </c>
      <c r="S179" s="79">
        <v>0</v>
      </c>
      <c r="T179" s="147">
        <f>R179+S179</f>
        <v>0</v>
      </c>
      <c r="U179" s="90">
        <v>0</v>
      </c>
      <c r="V179" s="155">
        <f>T179+U179</f>
        <v>0</v>
      </c>
      <c r="W179" s="81">
        <f t="shared" si="167"/>
        <v>0</v>
      </c>
    </row>
    <row r="180" spans="2:23" ht="14.25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28</v>
      </c>
      <c r="M180" s="156">
        <f t="shared" ref="M180:V180" si="168">+M177+M178+M179</f>
        <v>0</v>
      </c>
      <c r="N180" s="157">
        <f t="shared" si="168"/>
        <v>0</v>
      </c>
      <c r="O180" s="156">
        <f t="shared" si="168"/>
        <v>0</v>
      </c>
      <c r="P180" s="156">
        <f t="shared" si="168"/>
        <v>0</v>
      </c>
      <c r="Q180" s="162">
        <f t="shared" si="168"/>
        <v>0</v>
      </c>
      <c r="R180" s="156">
        <f t="shared" si="168"/>
        <v>0</v>
      </c>
      <c r="S180" s="157">
        <f t="shared" si="168"/>
        <v>0</v>
      </c>
      <c r="T180" s="156">
        <f t="shared" si="168"/>
        <v>0</v>
      </c>
      <c r="U180" s="156">
        <f t="shared" si="168"/>
        <v>0</v>
      </c>
      <c r="V180" s="162">
        <f t="shared" si="168"/>
        <v>0</v>
      </c>
      <c r="W180" s="159">
        <f t="shared" si="167"/>
        <v>0</v>
      </c>
    </row>
    <row r="181" spans="2:23" ht="14.25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69">+M172+M176+M180</f>
        <v>0</v>
      </c>
      <c r="N181" s="157">
        <f t="shared" si="169"/>
        <v>0</v>
      </c>
      <c r="O181" s="156">
        <f t="shared" si="169"/>
        <v>0</v>
      </c>
      <c r="P181" s="156">
        <f t="shared" si="169"/>
        <v>0</v>
      </c>
      <c r="Q181" s="156">
        <f t="shared" si="169"/>
        <v>0</v>
      </c>
      <c r="R181" s="156">
        <f t="shared" si="169"/>
        <v>0</v>
      </c>
      <c r="S181" s="157">
        <f t="shared" si="169"/>
        <v>0</v>
      </c>
      <c r="T181" s="156">
        <f t="shared" si="169"/>
        <v>0</v>
      </c>
      <c r="U181" s="156">
        <f t="shared" si="169"/>
        <v>0</v>
      </c>
      <c r="V181" s="158">
        <f t="shared" si="169"/>
        <v>0</v>
      </c>
      <c r="W181" s="159">
        <f>IF(Q181=0,0,((V181/Q181)-1)*100)</f>
        <v>0</v>
      </c>
    </row>
    <row r="182" spans="2:23" ht="14.25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70">+M176+M172+M180+M168</f>
        <v>0</v>
      </c>
      <c r="N182" s="157">
        <f t="shared" si="170"/>
        <v>0</v>
      </c>
      <c r="O182" s="156">
        <f t="shared" si="170"/>
        <v>0</v>
      </c>
      <c r="P182" s="156">
        <f t="shared" si="170"/>
        <v>0</v>
      </c>
      <c r="Q182" s="156">
        <f t="shared" si="170"/>
        <v>0</v>
      </c>
      <c r="R182" s="156">
        <f t="shared" si="170"/>
        <v>0</v>
      </c>
      <c r="S182" s="157">
        <f t="shared" si="170"/>
        <v>0</v>
      </c>
      <c r="T182" s="156">
        <f t="shared" si="170"/>
        <v>0</v>
      </c>
      <c r="U182" s="156">
        <f t="shared" si="170"/>
        <v>0</v>
      </c>
      <c r="V182" s="156">
        <f t="shared" si="170"/>
        <v>0</v>
      </c>
      <c r="W182" s="159">
        <f t="shared" si="167"/>
        <v>0</v>
      </c>
    </row>
    <row r="183" spans="2:23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3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3" ht="13.5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3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3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3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3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3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3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v>0</v>
      </c>
      <c r="N191" s="34">
        <v>0</v>
      </c>
      <c r="O191" s="144">
        <f>SUM(M191:N191)</f>
        <v>0</v>
      </c>
      <c r="P191" s="35">
        <v>0</v>
      </c>
      <c r="Q191" s="150">
        <f>O191+P191</f>
        <v>0</v>
      </c>
      <c r="R191" s="33">
        <v>0</v>
      </c>
      <c r="S191" s="34">
        <v>0</v>
      </c>
      <c r="T191" s="144">
        <f>SUM(R191:S191)</f>
        <v>0</v>
      </c>
      <c r="U191" s="35">
        <v>0</v>
      </c>
      <c r="V191" s="154">
        <f>T191+U191</f>
        <v>0</v>
      </c>
      <c r="W191" s="31">
        <f t="shared" ref="W191:W199" si="171">IF(Q191=0,0,((V191/Q191)-1)*100)</f>
        <v>0</v>
      </c>
    </row>
    <row r="192" spans="2:23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v>0</v>
      </c>
      <c r="N192" s="34">
        <v>0</v>
      </c>
      <c r="O192" s="144">
        <f>SUM(M192:N192)</f>
        <v>0</v>
      </c>
      <c r="P192" s="35">
        <v>0</v>
      </c>
      <c r="Q192" s="150">
        <f>O192+P192</f>
        <v>0</v>
      </c>
      <c r="R192" s="33">
        <v>0</v>
      </c>
      <c r="S192" s="34">
        <v>0</v>
      </c>
      <c r="T192" s="144">
        <f>SUM(R192:S192)</f>
        <v>0</v>
      </c>
      <c r="U192" s="35">
        <v>0</v>
      </c>
      <c r="V192" s="154">
        <f>T192+U192</f>
        <v>0</v>
      </c>
      <c r="W192" s="31">
        <f t="shared" si="171"/>
        <v>0</v>
      </c>
    </row>
    <row r="193" spans="2:23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v>0</v>
      </c>
      <c r="N193" s="34">
        <v>0</v>
      </c>
      <c r="O193" s="144">
        <f>SUM(M193:N193)</f>
        <v>0</v>
      </c>
      <c r="P193" s="35">
        <v>0</v>
      </c>
      <c r="Q193" s="150">
        <f>O193+P193</f>
        <v>0</v>
      </c>
      <c r="R193" s="33">
        <v>0</v>
      </c>
      <c r="S193" s="34">
        <v>0</v>
      </c>
      <c r="T193" s="144">
        <f>SUM(R193:S193)</f>
        <v>0</v>
      </c>
      <c r="U193" s="35">
        <v>0</v>
      </c>
      <c r="V193" s="154">
        <f>T193+U193</f>
        <v>0</v>
      </c>
      <c r="W193" s="31">
        <f t="shared" si="171"/>
        <v>0</v>
      </c>
    </row>
    <row r="194" spans="2:23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56</v>
      </c>
      <c r="M194" s="156">
        <f>M191+M192+M193</f>
        <v>0</v>
      </c>
      <c r="N194" s="157">
        <f>N191+N192+N193</f>
        <v>0</v>
      </c>
      <c r="O194" s="156">
        <f>O191+O192+O193</f>
        <v>0</v>
      </c>
      <c r="P194" s="156">
        <f>P191+P192+P193</f>
        <v>0</v>
      </c>
      <c r="Q194" s="156">
        <f>+Q191+Q192+Q193</f>
        <v>0</v>
      </c>
      <c r="R194" s="156">
        <f>R191+R192+R193</f>
        <v>0</v>
      </c>
      <c r="S194" s="157">
        <f>S191+S192+S193</f>
        <v>0</v>
      </c>
      <c r="T194" s="156">
        <f>T191+T192+T193</f>
        <v>0</v>
      </c>
      <c r="U194" s="156">
        <f>U191+U192+U193</f>
        <v>0</v>
      </c>
      <c r="V194" s="158">
        <f>+V191+V192+V193</f>
        <v>0</v>
      </c>
      <c r="W194" s="159">
        <f t="shared" si="171"/>
        <v>0</v>
      </c>
    </row>
    <row r="195" spans="2:23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v>0</v>
      </c>
      <c r="N195" s="92">
        <v>0</v>
      </c>
      <c r="O195" s="145">
        <f>SUM(M195:N195)</f>
        <v>0</v>
      </c>
      <c r="P195" s="35">
        <v>0</v>
      </c>
      <c r="Q195" s="151">
        <f>+P195+O195</f>
        <v>0</v>
      </c>
      <c r="R195" s="91">
        <v>0</v>
      </c>
      <c r="S195" s="92">
        <v>0</v>
      </c>
      <c r="T195" s="145">
        <f>SUM(R195:S195)</f>
        <v>0</v>
      </c>
      <c r="U195" s="35">
        <v>0</v>
      </c>
      <c r="V195" s="154">
        <f>T195+U195</f>
        <v>0</v>
      </c>
      <c r="W195" s="31">
        <f t="shared" si="171"/>
        <v>0</v>
      </c>
    </row>
    <row r="196" spans="2:23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v>0</v>
      </c>
      <c r="N196" s="34">
        <v>0</v>
      </c>
      <c r="O196" s="144">
        <f>SUM(M196:N196)</f>
        <v>0</v>
      </c>
      <c r="P196" s="35">
        <v>0</v>
      </c>
      <c r="Q196" s="150">
        <f>+P196+O196</f>
        <v>0</v>
      </c>
      <c r="R196" s="33">
        <v>0</v>
      </c>
      <c r="S196" s="34">
        <v>0</v>
      </c>
      <c r="T196" s="144">
        <f>SUM(R196:S196)</f>
        <v>0</v>
      </c>
      <c r="U196" s="35">
        <v>0</v>
      </c>
      <c r="V196" s="154">
        <f>T196+U196</f>
        <v>0</v>
      </c>
      <c r="W196" s="31">
        <f>IF(Q196=0,0,((V196/Q196)-1)*100)</f>
        <v>0</v>
      </c>
    </row>
    <row r="197" spans="2:23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v>0</v>
      </c>
      <c r="N197" s="34">
        <v>0</v>
      </c>
      <c r="O197" s="144">
        <f>SUM(M197:N197)</f>
        <v>0</v>
      </c>
      <c r="P197" s="35">
        <v>0</v>
      </c>
      <c r="Q197" s="150">
        <f>+P197+O197</f>
        <v>0</v>
      </c>
      <c r="R197" s="33">
        <v>0</v>
      </c>
      <c r="S197" s="34">
        <v>0</v>
      </c>
      <c r="T197" s="144">
        <f>SUM(R197:S197)</f>
        <v>0</v>
      </c>
      <c r="U197" s="35">
        <v>0</v>
      </c>
      <c r="V197" s="154">
        <f>T197+U197</f>
        <v>0</v>
      </c>
      <c r="W197" s="31">
        <f>IF(Q197=0,0,((V197/Q197)-1)*100)</f>
        <v>0</v>
      </c>
    </row>
    <row r="198" spans="2:23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72">+M195+M196+M197</f>
        <v>0</v>
      </c>
      <c r="N198" s="157">
        <f t="shared" ref="N198" si="173">+N195+N196+N197</f>
        <v>0</v>
      </c>
      <c r="O198" s="156">
        <f t="shared" ref="O198" si="174">+O195+O196+O197</f>
        <v>0</v>
      </c>
      <c r="P198" s="156">
        <f t="shared" ref="P198" si="175">+P195+P196+P197</f>
        <v>0</v>
      </c>
      <c r="Q198" s="156">
        <f t="shared" ref="Q198" si="176">+Q195+Q196+Q197</f>
        <v>0</v>
      </c>
      <c r="R198" s="156">
        <f t="shared" ref="R198" si="177">+R195+R196+R197</f>
        <v>0</v>
      </c>
      <c r="S198" s="157">
        <f t="shared" ref="S198" si="178">+S195+S196+S197</f>
        <v>0</v>
      </c>
      <c r="T198" s="156">
        <f t="shared" ref="T198" si="179">+T195+T196+T197</f>
        <v>0</v>
      </c>
      <c r="U198" s="156">
        <f t="shared" ref="U198" si="180">+U195+U196+U197</f>
        <v>0</v>
      </c>
      <c r="V198" s="158">
        <f t="shared" ref="V198" si="181">+V195+V196+V197</f>
        <v>0</v>
      </c>
      <c r="W198" s="159">
        <f>IF(Q198=0,0,((V198/Q198)-1)*100)</f>
        <v>0</v>
      </c>
    </row>
    <row r="199" spans="2:23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v>0</v>
      </c>
      <c r="N199" s="34">
        <v>0</v>
      </c>
      <c r="O199" s="144">
        <f>SUM(M199:N199)</f>
        <v>0</v>
      </c>
      <c r="P199" s="35">
        <v>0</v>
      </c>
      <c r="Q199" s="150">
        <f>+P199+O199</f>
        <v>0</v>
      </c>
      <c r="R199" s="33">
        <v>0</v>
      </c>
      <c r="S199" s="34">
        <v>0</v>
      </c>
      <c r="T199" s="144">
        <f>SUM(R199:S199)</f>
        <v>0</v>
      </c>
      <c r="U199" s="35">
        <v>0</v>
      </c>
      <c r="V199" s="154">
        <f>SUM(T199:U199)</f>
        <v>0</v>
      </c>
      <c r="W199" s="31">
        <f t="shared" si="171"/>
        <v>0</v>
      </c>
    </row>
    <row r="200" spans="2:23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v>0</v>
      </c>
      <c r="N200" s="34">
        <v>0</v>
      </c>
      <c r="O200" s="144">
        <f>SUM(M200:N200)</f>
        <v>0</v>
      </c>
      <c r="P200" s="35">
        <v>0</v>
      </c>
      <c r="Q200" s="150">
        <f>+P200+O200</f>
        <v>0</v>
      </c>
      <c r="R200" s="33">
        <v>0</v>
      </c>
      <c r="S200" s="34">
        <v>0</v>
      </c>
      <c r="T200" s="144">
        <f>SUM(R200:S200)</f>
        <v>0</v>
      </c>
      <c r="U200" s="35">
        <v>0</v>
      </c>
      <c r="V200" s="154">
        <f>SUM(T200:U200)</f>
        <v>0</v>
      </c>
      <c r="W200" s="31">
        <f t="shared" ref="W200:W203" si="182">IF(Q200=0,0,((V200/Q200)-1)*100)</f>
        <v>0</v>
      </c>
    </row>
    <row r="201" spans="2:23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v>0</v>
      </c>
      <c r="N201" s="34">
        <v>0</v>
      </c>
      <c r="O201" s="146">
        <f>SUM(M201:N201)</f>
        <v>0</v>
      </c>
      <c r="P201" s="52">
        <v>0</v>
      </c>
      <c r="Q201" s="150">
        <f>+P201+O201</f>
        <v>0</v>
      </c>
      <c r="R201" s="33">
        <v>0</v>
      </c>
      <c r="S201" s="34">
        <v>0</v>
      </c>
      <c r="T201" s="146">
        <f>SUM(R201:S201)</f>
        <v>0</v>
      </c>
      <c r="U201" s="52">
        <v>0</v>
      </c>
      <c r="V201" s="154">
        <f>SUM(T201:U201)</f>
        <v>0</v>
      </c>
      <c r="W201" s="31">
        <f t="shared" si="182"/>
        <v>0</v>
      </c>
    </row>
    <row r="202" spans="2:23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23</v>
      </c>
      <c r="M202" s="160">
        <f t="shared" ref="M202" si="183">+M199+M200+M201</f>
        <v>0</v>
      </c>
      <c r="N202" s="160">
        <f t="shared" ref="N202" si="184">+N199+N200+N201</f>
        <v>0</v>
      </c>
      <c r="O202" s="161">
        <f t="shared" ref="O202" si="185">+O199+O200+O201</f>
        <v>0</v>
      </c>
      <c r="P202" s="162">
        <f t="shared" ref="P202" si="186">+P199+P200+P201</f>
        <v>0</v>
      </c>
      <c r="Q202" s="163">
        <f t="shared" ref="Q202" si="187">+Q199+Q200+Q201</f>
        <v>0</v>
      </c>
      <c r="R202" s="160">
        <f t="shared" ref="R202" si="188">+R199+R200+R201</f>
        <v>0</v>
      </c>
      <c r="S202" s="160">
        <f t="shared" ref="S202" si="189">+S199+S200+S201</f>
        <v>0</v>
      </c>
      <c r="T202" s="164">
        <f t="shared" ref="T202" si="190">+T199+T200+T201</f>
        <v>0</v>
      </c>
      <c r="U202" s="164">
        <f t="shared" ref="U202" si="191">+U199+U200+U201</f>
        <v>0</v>
      </c>
      <c r="V202" s="164">
        <f t="shared" ref="V202" si="192">+V199+V200+V201</f>
        <v>0</v>
      </c>
      <c r="W202" s="165">
        <f t="shared" si="182"/>
        <v>0</v>
      </c>
    </row>
    <row r="203" spans="2:23" ht="13.5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25</v>
      </c>
      <c r="M203" s="78">
        <v>0</v>
      </c>
      <c r="N203" s="79">
        <v>0</v>
      </c>
      <c r="O203" s="147">
        <f>SUM(M203:N203)</f>
        <v>0</v>
      </c>
      <c r="P203" s="80">
        <v>0</v>
      </c>
      <c r="Q203" s="152">
        <f>+P203+O203</f>
        <v>0</v>
      </c>
      <c r="R203" s="78">
        <v>0</v>
      </c>
      <c r="S203" s="79">
        <v>0</v>
      </c>
      <c r="T203" s="147">
        <f>SUM(R203:S203)</f>
        <v>0</v>
      </c>
      <c r="U203" s="80">
        <v>0</v>
      </c>
      <c r="V203" s="155">
        <f>T203+U203</f>
        <v>0</v>
      </c>
      <c r="W203" s="81">
        <f t="shared" si="182"/>
        <v>0</v>
      </c>
    </row>
    <row r="204" spans="2:23" ht="13.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v>0</v>
      </c>
      <c r="N204" s="79">
        <v>0</v>
      </c>
      <c r="O204" s="147">
        <f>SUM(M204:N204)</f>
        <v>0</v>
      </c>
      <c r="P204" s="84">
        <v>0</v>
      </c>
      <c r="Q204" s="152">
        <f>+P204+O204</f>
        <v>0</v>
      </c>
      <c r="R204" s="78">
        <v>0</v>
      </c>
      <c r="S204" s="79">
        <v>0</v>
      </c>
      <c r="T204" s="147">
        <f>SUM(R204:S204)</f>
        <v>0</v>
      </c>
      <c r="U204" s="84">
        <v>0</v>
      </c>
      <c r="V204" s="147">
        <f>SUM(T204:U204)</f>
        <v>0</v>
      </c>
      <c r="W204" s="81">
        <f>IF(Q204=0,0,((V204/Q204)-1)*100)</f>
        <v>0</v>
      </c>
    </row>
    <row r="205" spans="2:23" ht="13.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v>0</v>
      </c>
      <c r="N205" s="79">
        <v>0</v>
      </c>
      <c r="O205" s="148">
        <f>SUM(M205:N205)</f>
        <v>0</v>
      </c>
      <c r="P205" s="90">
        <v>0</v>
      </c>
      <c r="Q205" s="152">
        <f>+P205+O205</f>
        <v>0</v>
      </c>
      <c r="R205" s="78">
        <v>0</v>
      </c>
      <c r="S205" s="79">
        <v>0</v>
      </c>
      <c r="T205" s="147">
        <f>SUM(R205:S205)</f>
        <v>0</v>
      </c>
      <c r="U205" s="90">
        <v>0</v>
      </c>
      <c r="V205" s="155">
        <f>+U205+T205</f>
        <v>0</v>
      </c>
      <c r="W205" s="81">
        <f t="shared" ref="W205:W208" si="193">IF(Q205=0,0,((V205/Q205)-1)*100)</f>
        <v>0</v>
      </c>
    </row>
    <row r="206" spans="2:23" ht="13.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28</v>
      </c>
      <c r="M206" s="156">
        <f t="shared" ref="M206:V206" si="194">+M203+M204+M205</f>
        <v>0</v>
      </c>
      <c r="N206" s="157">
        <f t="shared" si="194"/>
        <v>0</v>
      </c>
      <c r="O206" s="156">
        <f t="shared" si="194"/>
        <v>0</v>
      </c>
      <c r="P206" s="156">
        <f t="shared" si="194"/>
        <v>0</v>
      </c>
      <c r="Q206" s="162">
        <f t="shared" si="194"/>
        <v>0</v>
      </c>
      <c r="R206" s="156">
        <f t="shared" si="194"/>
        <v>0</v>
      </c>
      <c r="S206" s="157">
        <f t="shared" si="194"/>
        <v>0</v>
      </c>
      <c r="T206" s="156">
        <f t="shared" si="194"/>
        <v>0</v>
      </c>
      <c r="U206" s="156">
        <f t="shared" si="194"/>
        <v>0</v>
      </c>
      <c r="V206" s="162">
        <f t="shared" si="194"/>
        <v>0</v>
      </c>
      <c r="W206" s="159">
        <f t="shared" si="193"/>
        <v>0</v>
      </c>
    </row>
    <row r="207" spans="2:23" ht="14.25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195">+M198+M202+M206</f>
        <v>0</v>
      </c>
      <c r="N207" s="157">
        <f t="shared" si="195"/>
        <v>0</v>
      </c>
      <c r="O207" s="156">
        <f t="shared" si="195"/>
        <v>0</v>
      </c>
      <c r="P207" s="156">
        <f t="shared" si="195"/>
        <v>0</v>
      </c>
      <c r="Q207" s="156">
        <f t="shared" si="195"/>
        <v>0</v>
      </c>
      <c r="R207" s="156">
        <f t="shared" si="195"/>
        <v>0</v>
      </c>
      <c r="S207" s="157">
        <f t="shared" si="195"/>
        <v>0</v>
      </c>
      <c r="T207" s="156">
        <f t="shared" si="195"/>
        <v>0</v>
      </c>
      <c r="U207" s="156">
        <f t="shared" si="195"/>
        <v>0</v>
      </c>
      <c r="V207" s="158">
        <f t="shared" si="195"/>
        <v>0</v>
      </c>
      <c r="W207" s="159">
        <f>IF(Q207=0,0,((V207/Q207)-1)*100)</f>
        <v>0</v>
      </c>
    </row>
    <row r="208" spans="2:23" ht="14.25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196">+M202+M198+M206+M194</f>
        <v>0</v>
      </c>
      <c r="N208" s="157">
        <f t="shared" si="196"/>
        <v>0</v>
      </c>
      <c r="O208" s="156">
        <f t="shared" si="196"/>
        <v>0</v>
      </c>
      <c r="P208" s="156">
        <f t="shared" si="196"/>
        <v>0</v>
      </c>
      <c r="Q208" s="156">
        <f t="shared" si="196"/>
        <v>0</v>
      </c>
      <c r="R208" s="156">
        <f t="shared" si="196"/>
        <v>0</v>
      </c>
      <c r="S208" s="157">
        <f t="shared" si="196"/>
        <v>0</v>
      </c>
      <c r="T208" s="156">
        <f t="shared" si="196"/>
        <v>0</v>
      </c>
      <c r="U208" s="156">
        <f t="shared" si="196"/>
        <v>0</v>
      </c>
      <c r="V208" s="156">
        <f t="shared" si="196"/>
        <v>0</v>
      </c>
      <c r="W208" s="159">
        <f t="shared" si="193"/>
        <v>0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3.5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59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53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 t="s">
        <v>54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/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55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55</v>
      </c>
      <c r="U215" s="120" t="s">
        <v>13</v>
      </c>
      <c r="V215" s="187" t="s">
        <v>9</v>
      </c>
      <c r="W215" s="121"/>
    </row>
    <row r="216" spans="2:23" ht="5.2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V217" si="197">+M165+M191</f>
        <v>0</v>
      </c>
      <c r="N217" s="34">
        <f t="shared" si="197"/>
        <v>0</v>
      </c>
      <c r="O217" s="144">
        <f t="shared" si="197"/>
        <v>0</v>
      </c>
      <c r="P217" s="35">
        <f t="shared" si="197"/>
        <v>0</v>
      </c>
      <c r="Q217" s="150">
        <f t="shared" si="197"/>
        <v>0</v>
      </c>
      <c r="R217" s="33">
        <f t="shared" si="197"/>
        <v>0</v>
      </c>
      <c r="S217" s="34">
        <f t="shared" si="197"/>
        <v>0</v>
      </c>
      <c r="T217" s="144">
        <f t="shared" si="197"/>
        <v>0</v>
      </c>
      <c r="U217" s="35">
        <f t="shared" si="197"/>
        <v>0</v>
      </c>
      <c r="V217" s="154">
        <f t="shared" si="197"/>
        <v>0</v>
      </c>
      <c r="W217" s="31">
        <f t="shared" ref="W217:W229" si="198">IF(Q217=0,0,((V217/Q217)-1)*100)</f>
        <v>0</v>
      </c>
    </row>
    <row r="218" spans="2:23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 t="shared" ref="M218:V218" si="199">+M166+M192</f>
        <v>0</v>
      </c>
      <c r="N218" s="34">
        <f t="shared" si="199"/>
        <v>0</v>
      </c>
      <c r="O218" s="144">
        <f t="shared" si="199"/>
        <v>0</v>
      </c>
      <c r="P218" s="35">
        <f t="shared" si="199"/>
        <v>0</v>
      </c>
      <c r="Q218" s="150">
        <f t="shared" si="199"/>
        <v>0</v>
      </c>
      <c r="R218" s="33">
        <f t="shared" si="199"/>
        <v>0</v>
      </c>
      <c r="S218" s="34">
        <f t="shared" si="199"/>
        <v>0</v>
      </c>
      <c r="T218" s="144">
        <f t="shared" si="199"/>
        <v>0</v>
      </c>
      <c r="U218" s="35">
        <f t="shared" si="199"/>
        <v>0</v>
      </c>
      <c r="V218" s="154">
        <f t="shared" si="199"/>
        <v>0</v>
      </c>
      <c r="W218" s="31">
        <f t="shared" si="198"/>
        <v>0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 t="shared" ref="M219:V219" si="200">+M167+M193</f>
        <v>0</v>
      </c>
      <c r="N219" s="34">
        <f t="shared" si="200"/>
        <v>0</v>
      </c>
      <c r="O219" s="144">
        <f t="shared" si="200"/>
        <v>0</v>
      </c>
      <c r="P219" s="35">
        <f t="shared" si="200"/>
        <v>0</v>
      </c>
      <c r="Q219" s="150">
        <f t="shared" si="200"/>
        <v>0</v>
      </c>
      <c r="R219" s="33">
        <f t="shared" si="200"/>
        <v>0</v>
      </c>
      <c r="S219" s="34">
        <f t="shared" si="200"/>
        <v>0</v>
      </c>
      <c r="T219" s="144">
        <f t="shared" si="200"/>
        <v>0</v>
      </c>
      <c r="U219" s="35">
        <f t="shared" si="200"/>
        <v>0</v>
      </c>
      <c r="V219" s="154">
        <f t="shared" si="200"/>
        <v>0</v>
      </c>
      <c r="W219" s="31">
        <f t="shared" si="198"/>
        <v>0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17</v>
      </c>
      <c r="M220" s="156">
        <f t="shared" ref="M220:V220" si="201">+M168+M194</f>
        <v>0</v>
      </c>
      <c r="N220" s="157">
        <f t="shared" si="201"/>
        <v>0</v>
      </c>
      <c r="O220" s="156">
        <f t="shared" si="201"/>
        <v>0</v>
      </c>
      <c r="P220" s="156">
        <f t="shared" si="201"/>
        <v>0</v>
      </c>
      <c r="Q220" s="156">
        <f t="shared" si="201"/>
        <v>0</v>
      </c>
      <c r="R220" s="156">
        <f t="shared" si="201"/>
        <v>0</v>
      </c>
      <c r="S220" s="157">
        <f t="shared" si="201"/>
        <v>0</v>
      </c>
      <c r="T220" s="156">
        <f t="shared" si="201"/>
        <v>0</v>
      </c>
      <c r="U220" s="156">
        <f t="shared" si="201"/>
        <v>0</v>
      </c>
      <c r="V220" s="158">
        <f t="shared" si="201"/>
        <v>0</v>
      </c>
      <c r="W220" s="159">
        <f t="shared" si="198"/>
        <v>0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V221" si="202">+M169+M195</f>
        <v>0</v>
      </c>
      <c r="N221" s="92">
        <f t="shared" si="202"/>
        <v>0</v>
      </c>
      <c r="O221" s="145">
        <f t="shared" si="202"/>
        <v>0</v>
      </c>
      <c r="P221" s="35">
        <f t="shared" si="202"/>
        <v>0</v>
      </c>
      <c r="Q221" s="151">
        <f t="shared" si="202"/>
        <v>0</v>
      </c>
      <c r="R221" s="91">
        <f t="shared" si="202"/>
        <v>0</v>
      </c>
      <c r="S221" s="92">
        <f t="shared" si="202"/>
        <v>0</v>
      </c>
      <c r="T221" s="145">
        <f t="shared" si="202"/>
        <v>0</v>
      </c>
      <c r="U221" s="35">
        <f t="shared" si="202"/>
        <v>0</v>
      </c>
      <c r="V221" s="154">
        <f t="shared" si="202"/>
        <v>0</v>
      </c>
      <c r="W221" s="31">
        <f t="shared" si="198"/>
        <v>0</v>
      </c>
    </row>
    <row r="222" spans="2:23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 t="shared" ref="M222:V222" si="203">+M170+M196</f>
        <v>0</v>
      </c>
      <c r="N222" s="34">
        <f t="shared" si="203"/>
        <v>0</v>
      </c>
      <c r="O222" s="144">
        <f t="shared" si="203"/>
        <v>0</v>
      </c>
      <c r="P222" s="35">
        <f t="shared" si="203"/>
        <v>0</v>
      </c>
      <c r="Q222" s="150">
        <f t="shared" si="203"/>
        <v>0</v>
      </c>
      <c r="R222" s="33">
        <f t="shared" si="203"/>
        <v>0</v>
      </c>
      <c r="S222" s="34">
        <f t="shared" si="203"/>
        <v>0</v>
      </c>
      <c r="T222" s="144">
        <f t="shared" si="203"/>
        <v>0</v>
      </c>
      <c r="U222" s="35">
        <f t="shared" si="203"/>
        <v>0</v>
      </c>
      <c r="V222" s="154">
        <f t="shared" si="203"/>
        <v>0</v>
      </c>
      <c r="W222" s="31">
        <f>IF(Q222=0,0,((V222/Q222)-1)*100)</f>
        <v>0</v>
      </c>
    </row>
    <row r="223" spans="2:23" ht="13.5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 t="shared" ref="M223:V223" si="204">+M171+M197</f>
        <v>0</v>
      </c>
      <c r="N223" s="34">
        <f t="shared" si="204"/>
        <v>0</v>
      </c>
      <c r="O223" s="144">
        <f t="shared" si="204"/>
        <v>0</v>
      </c>
      <c r="P223" s="35">
        <f t="shared" si="204"/>
        <v>0</v>
      </c>
      <c r="Q223" s="150">
        <f t="shared" si="204"/>
        <v>0</v>
      </c>
      <c r="R223" s="33">
        <f t="shared" si="204"/>
        <v>0</v>
      </c>
      <c r="S223" s="34">
        <f t="shared" si="204"/>
        <v>0</v>
      </c>
      <c r="T223" s="144">
        <f t="shared" si="204"/>
        <v>0</v>
      </c>
      <c r="U223" s="35">
        <f t="shared" si="204"/>
        <v>0</v>
      </c>
      <c r="V223" s="154">
        <f t="shared" si="204"/>
        <v>0</v>
      </c>
      <c r="W223" s="31">
        <f t="shared" si="198"/>
        <v>0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205">+M221+M222+M223</f>
        <v>0</v>
      </c>
      <c r="N224" s="157">
        <f t="shared" ref="N224" si="206">+N221+N222+N223</f>
        <v>0</v>
      </c>
      <c r="O224" s="156">
        <f t="shared" ref="O224" si="207">+O221+O222+O223</f>
        <v>0</v>
      </c>
      <c r="P224" s="156">
        <f t="shared" ref="P224" si="208">+P221+P222+P223</f>
        <v>0</v>
      </c>
      <c r="Q224" s="156">
        <f t="shared" ref="Q224" si="209">+Q221+Q222+Q223</f>
        <v>0</v>
      </c>
      <c r="R224" s="156">
        <f t="shared" ref="R224" si="210">+R221+R222+R223</f>
        <v>0</v>
      </c>
      <c r="S224" s="157">
        <f t="shared" ref="S224" si="211">+S221+S222+S223</f>
        <v>0</v>
      </c>
      <c r="T224" s="156">
        <f t="shared" ref="T224" si="212">+T221+T222+T223</f>
        <v>0</v>
      </c>
      <c r="U224" s="156">
        <f t="shared" ref="U224" si="213">+U221+U222+U223</f>
        <v>0</v>
      </c>
      <c r="V224" s="158">
        <f t="shared" ref="V224" si="214">+V221+V222+V223</f>
        <v>0</v>
      </c>
      <c r="W224" s="159">
        <f>IF(Q224=0,0,((V224/Q224)-1)*100)</f>
        <v>0</v>
      </c>
    </row>
    <row r="225" spans="1:23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V225" si="215">+M173+M199</f>
        <v>0</v>
      </c>
      <c r="N225" s="34">
        <f t="shared" si="215"/>
        <v>0</v>
      </c>
      <c r="O225" s="144">
        <f t="shared" si="215"/>
        <v>0</v>
      </c>
      <c r="P225" s="35">
        <f t="shared" si="215"/>
        <v>0</v>
      </c>
      <c r="Q225" s="150">
        <f t="shared" si="215"/>
        <v>0</v>
      </c>
      <c r="R225" s="33">
        <f t="shared" si="215"/>
        <v>0</v>
      </c>
      <c r="S225" s="34">
        <f t="shared" si="215"/>
        <v>0</v>
      </c>
      <c r="T225" s="144">
        <f t="shared" si="215"/>
        <v>0</v>
      </c>
      <c r="U225" s="35">
        <f t="shared" si="215"/>
        <v>0</v>
      </c>
      <c r="V225" s="154">
        <f t="shared" si="215"/>
        <v>0</v>
      </c>
      <c r="W225" s="31">
        <f t="shared" si="198"/>
        <v>0</v>
      </c>
    </row>
    <row r="226" spans="1:23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 t="shared" ref="M226:V226" si="216">+M174+M200</f>
        <v>0</v>
      </c>
      <c r="N226" s="34">
        <f t="shared" si="216"/>
        <v>0</v>
      </c>
      <c r="O226" s="144">
        <f t="shared" si="216"/>
        <v>0</v>
      </c>
      <c r="P226" s="35">
        <f t="shared" si="216"/>
        <v>0</v>
      </c>
      <c r="Q226" s="150">
        <f t="shared" si="216"/>
        <v>0</v>
      </c>
      <c r="R226" s="33">
        <f t="shared" si="216"/>
        <v>0</v>
      </c>
      <c r="S226" s="34">
        <f t="shared" si="216"/>
        <v>0</v>
      </c>
      <c r="T226" s="144">
        <f t="shared" si="216"/>
        <v>0</v>
      </c>
      <c r="U226" s="35">
        <f t="shared" si="216"/>
        <v>0</v>
      </c>
      <c r="V226" s="154">
        <f t="shared" si="216"/>
        <v>0</v>
      </c>
      <c r="W226" s="31">
        <f t="shared" si="198"/>
        <v>0</v>
      </c>
    </row>
    <row r="227" spans="1:23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 t="shared" ref="M227:V227" si="217">+M175+M201</f>
        <v>0</v>
      </c>
      <c r="N227" s="34">
        <f t="shared" si="217"/>
        <v>0</v>
      </c>
      <c r="O227" s="146">
        <f t="shared" si="217"/>
        <v>0</v>
      </c>
      <c r="P227" s="52">
        <f t="shared" si="217"/>
        <v>0</v>
      </c>
      <c r="Q227" s="150">
        <f t="shared" si="217"/>
        <v>0</v>
      </c>
      <c r="R227" s="33">
        <f t="shared" si="217"/>
        <v>0</v>
      </c>
      <c r="S227" s="34">
        <f t="shared" si="217"/>
        <v>0</v>
      </c>
      <c r="T227" s="146">
        <f t="shared" si="217"/>
        <v>0</v>
      </c>
      <c r="U227" s="52">
        <f t="shared" si="217"/>
        <v>0</v>
      </c>
      <c r="V227" s="154">
        <f t="shared" si="217"/>
        <v>0</v>
      </c>
      <c r="W227" s="31">
        <f t="shared" si="198"/>
        <v>0</v>
      </c>
    </row>
    <row r="228" spans="1:23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18">+M225+M226+M227</f>
        <v>0</v>
      </c>
      <c r="N228" s="160">
        <f t="shared" ref="N228" si="219">+N225+N226+N227</f>
        <v>0</v>
      </c>
      <c r="O228" s="161">
        <f t="shared" ref="O228" si="220">+O225+O226+O227</f>
        <v>0</v>
      </c>
      <c r="P228" s="162">
        <f t="shared" ref="P228" si="221">+P225+P226+P227</f>
        <v>0</v>
      </c>
      <c r="Q228" s="163">
        <f t="shared" ref="Q228" si="222">+Q225+Q226+Q227</f>
        <v>0</v>
      </c>
      <c r="R228" s="160">
        <f t="shared" ref="R228" si="223">+R225+R226+R227</f>
        <v>0</v>
      </c>
      <c r="S228" s="160">
        <f t="shared" ref="S228" si="224">+S225+S226+S227</f>
        <v>0</v>
      </c>
      <c r="T228" s="164">
        <f t="shared" ref="T228" si="225">+T225+T226+T227</f>
        <v>0</v>
      </c>
      <c r="U228" s="164">
        <f t="shared" ref="U228" si="226">+U225+U226+U227</f>
        <v>0</v>
      </c>
      <c r="V228" s="164">
        <f t="shared" ref="V228" si="227">+V225+V226+V227</f>
        <v>0</v>
      </c>
      <c r="W228" s="165">
        <f t="shared" si="198"/>
        <v>0</v>
      </c>
    </row>
    <row r="229" spans="1:23" ht="13.5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25</v>
      </c>
      <c r="M229" s="78">
        <f t="shared" ref="M229:V229" si="228">+M177+M203</f>
        <v>0</v>
      </c>
      <c r="N229" s="79">
        <f t="shared" si="228"/>
        <v>0</v>
      </c>
      <c r="O229" s="147">
        <f t="shared" si="228"/>
        <v>0</v>
      </c>
      <c r="P229" s="80">
        <f t="shared" si="228"/>
        <v>0</v>
      </c>
      <c r="Q229" s="152">
        <f t="shared" si="228"/>
        <v>0</v>
      </c>
      <c r="R229" s="78">
        <f t="shared" si="228"/>
        <v>0</v>
      </c>
      <c r="S229" s="79">
        <f t="shared" si="228"/>
        <v>0</v>
      </c>
      <c r="T229" s="147">
        <f t="shared" si="228"/>
        <v>0</v>
      </c>
      <c r="U229" s="80">
        <f t="shared" si="228"/>
        <v>0</v>
      </c>
      <c r="V229" s="155">
        <f t="shared" si="228"/>
        <v>0</v>
      </c>
      <c r="W229" s="81">
        <f t="shared" si="198"/>
        <v>0</v>
      </c>
    </row>
    <row r="230" spans="1:23" ht="13.5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 t="shared" ref="M230:V230" si="229">+M178+M204</f>
        <v>0</v>
      </c>
      <c r="N230" s="79">
        <f t="shared" si="229"/>
        <v>0</v>
      </c>
      <c r="O230" s="147">
        <f t="shared" si="229"/>
        <v>0</v>
      </c>
      <c r="P230" s="84">
        <f t="shared" si="229"/>
        <v>0</v>
      </c>
      <c r="Q230" s="152">
        <f t="shared" si="229"/>
        <v>0</v>
      </c>
      <c r="R230" s="78">
        <f t="shared" si="229"/>
        <v>0</v>
      </c>
      <c r="S230" s="79">
        <f t="shared" si="229"/>
        <v>0</v>
      </c>
      <c r="T230" s="147">
        <f t="shared" si="229"/>
        <v>0</v>
      </c>
      <c r="U230" s="84">
        <f t="shared" si="229"/>
        <v>0</v>
      </c>
      <c r="V230" s="147">
        <f t="shared" si="229"/>
        <v>0</v>
      </c>
      <c r="W230" s="81">
        <f>IF(Q230=0,0,((V230/Q230)-1)*100)</f>
        <v>0</v>
      </c>
    </row>
    <row r="231" spans="1:23" ht="13.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 t="shared" ref="M231:V231" si="230">+M179+M205</f>
        <v>0</v>
      </c>
      <c r="N231" s="79">
        <f t="shared" si="230"/>
        <v>0</v>
      </c>
      <c r="O231" s="148">
        <f t="shared" si="230"/>
        <v>0</v>
      </c>
      <c r="P231" s="90">
        <f t="shared" si="230"/>
        <v>0</v>
      </c>
      <c r="Q231" s="152">
        <f t="shared" si="230"/>
        <v>0</v>
      </c>
      <c r="R231" s="78">
        <f t="shared" si="230"/>
        <v>0</v>
      </c>
      <c r="S231" s="79">
        <f t="shared" si="230"/>
        <v>0</v>
      </c>
      <c r="T231" s="147">
        <f t="shared" si="230"/>
        <v>0</v>
      </c>
      <c r="U231" s="90">
        <f t="shared" si="230"/>
        <v>0</v>
      </c>
      <c r="V231" s="155">
        <f t="shared" si="230"/>
        <v>0</v>
      </c>
      <c r="W231" s="81">
        <f t="shared" ref="W231:W234" si="231">IF(Q231=0,0,((V231/Q231)-1)*100)</f>
        <v>0</v>
      </c>
    </row>
    <row r="232" spans="1:23" ht="14.25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28</v>
      </c>
      <c r="M232" s="156">
        <f t="shared" ref="M232:V232" si="232">+M229+M230+M231</f>
        <v>0</v>
      </c>
      <c r="N232" s="157">
        <f t="shared" si="232"/>
        <v>0</v>
      </c>
      <c r="O232" s="156">
        <f t="shared" si="232"/>
        <v>0</v>
      </c>
      <c r="P232" s="156">
        <f t="shared" si="232"/>
        <v>0</v>
      </c>
      <c r="Q232" s="162">
        <f t="shared" si="232"/>
        <v>0</v>
      </c>
      <c r="R232" s="156">
        <f t="shared" si="232"/>
        <v>0</v>
      </c>
      <c r="S232" s="157">
        <f t="shared" si="232"/>
        <v>0</v>
      </c>
      <c r="T232" s="156">
        <f t="shared" si="232"/>
        <v>0</v>
      </c>
      <c r="U232" s="156">
        <f t="shared" si="232"/>
        <v>0</v>
      </c>
      <c r="V232" s="162">
        <f t="shared" si="232"/>
        <v>0</v>
      </c>
      <c r="W232" s="159">
        <f t="shared" si="231"/>
        <v>0</v>
      </c>
    </row>
    <row r="233" spans="1:23" ht="14.25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33">+M224+M228+M232</f>
        <v>0</v>
      </c>
      <c r="N233" s="157">
        <f t="shared" si="233"/>
        <v>0</v>
      </c>
      <c r="O233" s="156">
        <f t="shared" si="233"/>
        <v>0</v>
      </c>
      <c r="P233" s="156">
        <f t="shared" si="233"/>
        <v>0</v>
      </c>
      <c r="Q233" s="156">
        <f t="shared" si="233"/>
        <v>0</v>
      </c>
      <c r="R233" s="156">
        <f t="shared" si="233"/>
        <v>0</v>
      </c>
      <c r="S233" s="157">
        <f t="shared" si="233"/>
        <v>0</v>
      </c>
      <c r="T233" s="156">
        <f t="shared" si="233"/>
        <v>0</v>
      </c>
      <c r="U233" s="156">
        <f t="shared" si="233"/>
        <v>0</v>
      </c>
      <c r="V233" s="158">
        <f t="shared" si="233"/>
        <v>0</v>
      </c>
      <c r="W233" s="159">
        <f>IF(Q233=0,0,((V233/Q233)-1)*100)</f>
        <v>0</v>
      </c>
    </row>
    <row r="234" spans="1:23" ht="14.25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34">+M228+M224+M232+M220</f>
        <v>0</v>
      </c>
      <c r="N234" s="157">
        <f t="shared" si="234"/>
        <v>0</v>
      </c>
      <c r="O234" s="156">
        <f t="shared" si="234"/>
        <v>0</v>
      </c>
      <c r="P234" s="156">
        <f t="shared" si="234"/>
        <v>0</v>
      </c>
      <c r="Q234" s="156">
        <f t="shared" si="234"/>
        <v>0</v>
      </c>
      <c r="R234" s="156">
        <f t="shared" si="234"/>
        <v>0</v>
      </c>
      <c r="S234" s="157">
        <f t="shared" si="234"/>
        <v>0</v>
      </c>
      <c r="T234" s="156">
        <f t="shared" si="234"/>
        <v>0</v>
      </c>
      <c r="U234" s="156">
        <f t="shared" si="234"/>
        <v>0</v>
      </c>
      <c r="V234" s="156">
        <f t="shared" si="234"/>
        <v>0</v>
      </c>
      <c r="W234" s="159">
        <f t="shared" si="231"/>
        <v>0</v>
      </c>
    </row>
    <row r="235" spans="1:23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161:Q161"/>
    <mergeCell ref="R161:V161"/>
    <mergeCell ref="L132:W132"/>
    <mergeCell ref="L133:W133"/>
    <mergeCell ref="L158:W158"/>
    <mergeCell ref="M135:Q135"/>
    <mergeCell ref="R135:V135"/>
    <mergeCell ref="L159:W159"/>
    <mergeCell ref="M213:Q213"/>
    <mergeCell ref="R213:V213"/>
    <mergeCell ref="L184:W184"/>
    <mergeCell ref="L185:W185"/>
    <mergeCell ref="M187:Q187"/>
    <mergeCell ref="R187:V187"/>
    <mergeCell ref="L211:W211"/>
    <mergeCell ref="L210:W210"/>
    <mergeCell ref="M109:Q109"/>
    <mergeCell ref="R109:V109"/>
    <mergeCell ref="L106:W106"/>
    <mergeCell ref="L107:W107"/>
    <mergeCell ref="L80:W80"/>
    <mergeCell ref="L81:W81"/>
    <mergeCell ref="M83:Q83"/>
    <mergeCell ref="R83:V83"/>
    <mergeCell ref="C57:E57"/>
    <mergeCell ref="F57:H57"/>
    <mergeCell ref="M57:Q57"/>
    <mergeCell ref="R57:V57"/>
    <mergeCell ref="B54:I54"/>
    <mergeCell ref="L54:W54"/>
    <mergeCell ref="B55:I55"/>
    <mergeCell ref="L55:W55"/>
    <mergeCell ref="B28:I28"/>
    <mergeCell ref="L28:W28"/>
    <mergeCell ref="B29:I29"/>
    <mergeCell ref="L29:W29"/>
    <mergeCell ref="C31:E31"/>
    <mergeCell ref="F31:H31"/>
    <mergeCell ref="M31:Q31"/>
    <mergeCell ref="R31:V31"/>
    <mergeCell ref="B2:I2"/>
    <mergeCell ref="L2:W2"/>
    <mergeCell ref="B3:I3"/>
    <mergeCell ref="L3:W3"/>
    <mergeCell ref="C5:E5"/>
    <mergeCell ref="F5:H5"/>
    <mergeCell ref="M5:Q5"/>
    <mergeCell ref="R5:V5"/>
  </mergeCells>
  <phoneticPr fontId="6" type="noConversion"/>
  <printOptions horizontalCentered="1"/>
  <pageMargins left="0.27559055118110237" right="0.27559055118110237" top="0.35433070866141736" bottom="0.31496062992125984" header="0.19685039370078741" footer="0.15748031496062992"/>
  <pageSetup paperSize="9" scale="5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A235"/>
  <sheetViews>
    <sheetView zoomScaleNormal="100" workbookViewId="0">
      <selection activeCell="J12" sqref="J12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9.85546875" style="8" customWidth="1"/>
    <col min="10" max="11" width="7" style="1" customWidth="1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9" width="12.5703125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8" bestFit="1" customWidth="1"/>
    <col min="24" max="24" width="7" style="8" bestFit="1" customWidth="1"/>
    <col min="25" max="25" width="6.85546875" style="1" bestFit="1" customWidth="1"/>
    <col min="26" max="26" width="7.7109375" style="1" bestFit="1" customWidth="1"/>
    <col min="27" max="27" width="7" style="14"/>
    <col min="28" max="16384" width="7" style="1"/>
  </cols>
  <sheetData>
    <row r="1" spans="2:23" ht="13.5" thickBot="1"/>
    <row r="2" spans="2:23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3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3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3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3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3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3">
      <c r="B9" s="109" t="s">
        <v>14</v>
      </c>
      <c r="C9" s="28">
        <v>68</v>
      </c>
      <c r="D9" s="29">
        <v>83</v>
      </c>
      <c r="E9" s="30">
        <f>C9+D9</f>
        <v>151</v>
      </c>
      <c r="F9" s="28">
        <v>80</v>
      </c>
      <c r="G9" s="29">
        <v>80</v>
      </c>
      <c r="H9" s="30">
        <f>F9+G9</f>
        <v>160</v>
      </c>
      <c r="I9" s="31">
        <f t="shared" ref="I9:I20" si="0">IF(E9=0,0,((H9/E9)-1)*100)</f>
        <v>5.9602649006622599</v>
      </c>
      <c r="J9" s="17"/>
      <c r="K9" s="32"/>
      <c r="L9" s="109" t="s">
        <v>14</v>
      </c>
      <c r="M9" s="33">
        <v>8040</v>
      </c>
      <c r="N9" s="34">
        <v>13102</v>
      </c>
      <c r="O9" s="94">
        <f>M9+N9</f>
        <v>21142</v>
      </c>
      <c r="P9" s="35">
        <v>8</v>
      </c>
      <c r="Q9" s="97">
        <f>O9+P9</f>
        <v>21150</v>
      </c>
      <c r="R9" s="33">
        <v>9040</v>
      </c>
      <c r="S9" s="34">
        <v>8950</v>
      </c>
      <c r="T9" s="94">
        <f>R9+S9</f>
        <v>17990</v>
      </c>
      <c r="U9" s="35">
        <v>132</v>
      </c>
      <c r="V9" s="99">
        <f>T9+U9</f>
        <v>18122</v>
      </c>
      <c r="W9" s="31">
        <f t="shared" ref="W9:W20" si="1">IF(Q9=0,0,((V9/Q9)-1)*100)</f>
        <v>-14.316784869976363</v>
      </c>
    </row>
    <row r="10" spans="2:23">
      <c r="B10" s="109" t="s">
        <v>15</v>
      </c>
      <c r="C10" s="28">
        <v>96</v>
      </c>
      <c r="D10" s="29">
        <v>89</v>
      </c>
      <c r="E10" s="30">
        <f>C10+D10</f>
        <v>185</v>
      </c>
      <c r="F10" s="28">
        <v>99</v>
      </c>
      <c r="G10" s="29">
        <v>99</v>
      </c>
      <c r="H10" s="30">
        <f>F10+G10</f>
        <v>198</v>
      </c>
      <c r="I10" s="31">
        <f t="shared" si="0"/>
        <v>7.0270270270270219</v>
      </c>
      <c r="J10" s="17"/>
      <c r="K10" s="32"/>
      <c r="L10" s="109" t="s">
        <v>15</v>
      </c>
      <c r="M10" s="33">
        <v>14683</v>
      </c>
      <c r="N10" s="34">
        <v>8365</v>
      </c>
      <c r="O10" s="94">
        <f>M10+N10</f>
        <v>23048</v>
      </c>
      <c r="P10" s="35">
        <v>0</v>
      </c>
      <c r="Q10" s="97">
        <f>O10+P10</f>
        <v>23048</v>
      </c>
      <c r="R10" s="33">
        <v>14759</v>
      </c>
      <c r="S10" s="34">
        <v>9162</v>
      </c>
      <c r="T10" s="94">
        <f>R10+S10</f>
        <v>23921</v>
      </c>
      <c r="U10" s="35">
        <v>233</v>
      </c>
      <c r="V10" s="99">
        <f>T10+U10</f>
        <v>24154</v>
      </c>
      <c r="W10" s="31">
        <f t="shared" si="1"/>
        <v>4.7986810135369762</v>
      </c>
    </row>
    <row r="11" spans="2:23" ht="13.5" thickBot="1">
      <c r="B11" s="116" t="s">
        <v>16</v>
      </c>
      <c r="C11" s="36">
        <v>82</v>
      </c>
      <c r="D11" s="37">
        <v>83</v>
      </c>
      <c r="E11" s="30">
        <f>C11+D11</f>
        <v>165</v>
      </c>
      <c r="F11" s="36">
        <v>81</v>
      </c>
      <c r="G11" s="37">
        <v>80</v>
      </c>
      <c r="H11" s="30">
        <f>F11+G11</f>
        <v>161</v>
      </c>
      <c r="I11" s="31">
        <f t="shared" si="0"/>
        <v>-2.4242424242424288</v>
      </c>
      <c r="J11" s="17"/>
      <c r="K11" s="32"/>
      <c r="L11" s="116" t="s">
        <v>16</v>
      </c>
      <c r="M11" s="33">
        <v>9818</v>
      </c>
      <c r="N11" s="34">
        <v>9283</v>
      </c>
      <c r="O11" s="94">
        <f>M11+N11</f>
        <v>19101</v>
      </c>
      <c r="P11" s="35">
        <v>151</v>
      </c>
      <c r="Q11" s="97">
        <f>O11+P11</f>
        <v>19252</v>
      </c>
      <c r="R11" s="33">
        <v>10158</v>
      </c>
      <c r="S11" s="34">
        <v>10056</v>
      </c>
      <c r="T11" s="94">
        <f>R11+S11</f>
        <v>20214</v>
      </c>
      <c r="U11" s="35">
        <v>0</v>
      </c>
      <c r="V11" s="99">
        <f>T11+U11</f>
        <v>20214</v>
      </c>
      <c r="W11" s="31">
        <f t="shared" si="1"/>
        <v>4.9968834406814766</v>
      </c>
    </row>
    <row r="12" spans="2:23" ht="14.25" thickTop="1" thickBot="1">
      <c r="B12" s="178" t="s">
        <v>56</v>
      </c>
      <c r="C12" s="38">
        <f>C9+C10+C11</f>
        <v>246</v>
      </c>
      <c r="D12" s="39">
        <f>D9+D10+D11</f>
        <v>255</v>
      </c>
      <c r="E12" s="40">
        <f>+E9+E10+E11</f>
        <v>501</v>
      </c>
      <c r="F12" s="38">
        <f>F9+F10+F11</f>
        <v>260</v>
      </c>
      <c r="G12" s="39">
        <f>G9+G10+G11</f>
        <v>259</v>
      </c>
      <c r="H12" s="40">
        <f>H10+H9+H11</f>
        <v>519</v>
      </c>
      <c r="I12" s="41">
        <f t="shared" si="0"/>
        <v>3.5928143712574911</v>
      </c>
      <c r="J12" s="17"/>
      <c r="K12" s="17"/>
      <c r="L12" s="170" t="s">
        <v>56</v>
      </c>
      <c r="M12" s="100">
        <f>+M9+M10+M11</f>
        <v>32541</v>
      </c>
      <c r="N12" s="101">
        <f>+N9+N10+N11</f>
        <v>30750</v>
      </c>
      <c r="O12" s="100">
        <f>+O9+O10+O11</f>
        <v>63291</v>
      </c>
      <c r="P12" s="100">
        <f>+P9+P10+P11</f>
        <v>159</v>
      </c>
      <c r="Q12" s="100">
        <f t="shared" ref="Q12:V12" si="2">+Q9+Q10+Q11</f>
        <v>63450</v>
      </c>
      <c r="R12" s="100">
        <f t="shared" si="2"/>
        <v>33957</v>
      </c>
      <c r="S12" s="101">
        <f t="shared" si="2"/>
        <v>28168</v>
      </c>
      <c r="T12" s="100">
        <f t="shared" si="2"/>
        <v>62125</v>
      </c>
      <c r="U12" s="100">
        <f t="shared" si="2"/>
        <v>365</v>
      </c>
      <c r="V12" s="102">
        <f t="shared" si="2"/>
        <v>62490</v>
      </c>
      <c r="W12" s="103">
        <f t="shared" si="1"/>
        <v>-1.513002364066196</v>
      </c>
    </row>
    <row r="13" spans="2:23" ht="13.5" thickTop="1">
      <c r="B13" s="109" t="s">
        <v>18</v>
      </c>
      <c r="C13" s="28">
        <v>80</v>
      </c>
      <c r="D13" s="29">
        <v>79</v>
      </c>
      <c r="E13" s="30">
        <f>C13+D13</f>
        <v>159</v>
      </c>
      <c r="F13" s="28">
        <f>75+3</f>
        <v>78</v>
      </c>
      <c r="G13" s="29">
        <f>75+2</f>
        <v>77</v>
      </c>
      <c r="H13" s="30">
        <f>+F13+G13</f>
        <v>155</v>
      </c>
      <c r="I13" s="31">
        <f t="shared" si="0"/>
        <v>-2.515723270440251</v>
      </c>
      <c r="J13" s="17"/>
      <c r="K13" s="17"/>
      <c r="L13" s="109" t="s">
        <v>18</v>
      </c>
      <c r="M13" s="33">
        <v>8257</v>
      </c>
      <c r="N13" s="34">
        <v>8292</v>
      </c>
      <c r="O13" s="94">
        <f>+M13+N13</f>
        <v>16549</v>
      </c>
      <c r="P13" s="35">
        <v>0</v>
      </c>
      <c r="Q13" s="97">
        <f>O13+P13</f>
        <v>16549</v>
      </c>
      <c r="R13" s="33">
        <v>8465</v>
      </c>
      <c r="S13" s="34">
        <v>9039</v>
      </c>
      <c r="T13" s="94">
        <f>+R13+S13</f>
        <v>17504</v>
      </c>
      <c r="U13" s="35">
        <v>0</v>
      </c>
      <c r="V13" s="99">
        <f>+T13+U13</f>
        <v>17504</v>
      </c>
      <c r="W13" s="31">
        <f t="shared" si="1"/>
        <v>5.7707414345277597</v>
      </c>
    </row>
    <row r="14" spans="2:23">
      <c r="B14" s="109" t="s">
        <v>19</v>
      </c>
      <c r="C14" s="33">
        <v>66</v>
      </c>
      <c r="D14" s="42">
        <v>66</v>
      </c>
      <c r="E14" s="30">
        <f>C14+D14</f>
        <v>132</v>
      </c>
      <c r="F14" s="33">
        <v>70</v>
      </c>
      <c r="G14" s="42">
        <v>72</v>
      </c>
      <c r="H14" s="43">
        <f>+G14+F14</f>
        <v>142</v>
      </c>
      <c r="I14" s="31">
        <f t="shared" si="0"/>
        <v>7.575757575757569</v>
      </c>
      <c r="J14" s="17"/>
      <c r="K14" s="17"/>
      <c r="L14" s="109" t="s">
        <v>19</v>
      </c>
      <c r="M14" s="33">
        <v>8034</v>
      </c>
      <c r="N14" s="34">
        <v>8294</v>
      </c>
      <c r="O14" s="94">
        <f>+N14+M14</f>
        <v>16328</v>
      </c>
      <c r="P14" s="35">
        <v>0</v>
      </c>
      <c r="Q14" s="97">
        <f>O14+P14</f>
        <v>16328</v>
      </c>
      <c r="R14" s="33">
        <v>8030</v>
      </c>
      <c r="S14" s="34">
        <v>7576</v>
      </c>
      <c r="T14" s="94">
        <f>+S14+R14</f>
        <v>15606</v>
      </c>
      <c r="U14" s="35">
        <v>0</v>
      </c>
      <c r="V14" s="99">
        <f>+U14+T14</f>
        <v>15606</v>
      </c>
      <c r="W14" s="31">
        <f t="shared" si="1"/>
        <v>-4.4218520333169975</v>
      </c>
    </row>
    <row r="15" spans="2:23" ht="13.5" thickBot="1">
      <c r="B15" s="109" t="s">
        <v>20</v>
      </c>
      <c r="C15" s="33">
        <v>90</v>
      </c>
      <c r="D15" s="42">
        <v>88</v>
      </c>
      <c r="E15" s="30">
        <f>C15+D15</f>
        <v>178</v>
      </c>
      <c r="F15" s="33">
        <f>74+8</f>
        <v>82</v>
      </c>
      <c r="G15" s="42">
        <f>74+6</f>
        <v>80</v>
      </c>
      <c r="H15" s="43">
        <f>+G15+F15</f>
        <v>162</v>
      </c>
      <c r="I15" s="31">
        <f t="shared" si="0"/>
        <v>-8.9887640449438209</v>
      </c>
      <c r="J15" s="44"/>
      <c r="K15" s="17"/>
      <c r="L15" s="109" t="s">
        <v>20</v>
      </c>
      <c r="M15" s="33">
        <v>9336</v>
      </c>
      <c r="N15" s="34">
        <v>9403</v>
      </c>
      <c r="O15" s="94">
        <f>+N15+M15</f>
        <v>18739</v>
      </c>
      <c r="P15" s="35">
        <v>0</v>
      </c>
      <c r="Q15" s="97">
        <f>O15+P15</f>
        <v>18739</v>
      </c>
      <c r="R15" s="33">
        <v>9657</v>
      </c>
      <c r="S15" s="34">
        <v>9955</v>
      </c>
      <c r="T15" s="94">
        <f>+S15+R15</f>
        <v>19612</v>
      </c>
      <c r="U15" s="35">
        <v>242</v>
      </c>
      <c r="V15" s="99">
        <f>+U15+T15</f>
        <v>19854</v>
      </c>
      <c r="W15" s="31">
        <f t="shared" si="1"/>
        <v>5.9501574256897394</v>
      </c>
    </row>
    <row r="16" spans="2:23" ht="14.25" thickTop="1" thickBot="1">
      <c r="B16" s="179" t="s">
        <v>66</v>
      </c>
      <c r="C16" s="45">
        <f>+C13+C14+C15</f>
        <v>236</v>
      </c>
      <c r="D16" s="46">
        <f t="shared" ref="D16:H16" si="3">+D13+D14+D15</f>
        <v>233</v>
      </c>
      <c r="E16" s="47">
        <f t="shared" si="3"/>
        <v>469</v>
      </c>
      <c r="F16" s="45">
        <f t="shared" si="3"/>
        <v>230</v>
      </c>
      <c r="G16" s="46">
        <f t="shared" si="3"/>
        <v>229</v>
      </c>
      <c r="H16" s="47">
        <f t="shared" si="3"/>
        <v>459</v>
      </c>
      <c r="I16" s="48">
        <f>IF(E16=0,0,((H16/E16)-1)*100)</f>
        <v>-2.1321961620469065</v>
      </c>
      <c r="J16" s="17"/>
      <c r="K16" s="17"/>
      <c r="L16" s="170" t="s">
        <v>66</v>
      </c>
      <c r="M16" s="100">
        <f t="shared" ref="M16:V16" si="4">+M13+M14+M15</f>
        <v>25627</v>
      </c>
      <c r="N16" s="101">
        <f t="shared" si="4"/>
        <v>25989</v>
      </c>
      <c r="O16" s="100">
        <f t="shared" si="4"/>
        <v>51616</v>
      </c>
      <c r="P16" s="100">
        <f t="shared" si="4"/>
        <v>0</v>
      </c>
      <c r="Q16" s="100">
        <f t="shared" si="4"/>
        <v>51616</v>
      </c>
      <c r="R16" s="100">
        <f t="shared" si="4"/>
        <v>26152</v>
      </c>
      <c r="S16" s="101">
        <f t="shared" si="4"/>
        <v>26570</v>
      </c>
      <c r="T16" s="100">
        <f t="shared" si="4"/>
        <v>52722</v>
      </c>
      <c r="U16" s="100">
        <f t="shared" si="4"/>
        <v>242</v>
      </c>
      <c r="V16" s="102">
        <f t="shared" si="4"/>
        <v>52964</v>
      </c>
      <c r="W16" s="103">
        <f>IF(Q16=0,0,((V16/Q16)-1)*100)</f>
        <v>2.611593304401727</v>
      </c>
    </row>
    <row r="17" spans="2:23" ht="13.5" thickTop="1">
      <c r="B17" s="109" t="s">
        <v>21</v>
      </c>
      <c r="C17" s="49">
        <v>67</v>
      </c>
      <c r="D17" s="50">
        <v>69</v>
      </c>
      <c r="E17" s="30">
        <f>C17+D17</f>
        <v>136</v>
      </c>
      <c r="F17" s="49">
        <v>64</v>
      </c>
      <c r="G17" s="50">
        <v>64</v>
      </c>
      <c r="H17" s="43">
        <f>+G17+F17</f>
        <v>128</v>
      </c>
      <c r="I17" s="31">
        <f t="shared" si="0"/>
        <v>-5.8823529411764719</v>
      </c>
      <c r="J17" s="17"/>
      <c r="K17" s="17"/>
      <c r="L17" s="109" t="s">
        <v>21</v>
      </c>
      <c r="M17" s="33">
        <v>7371</v>
      </c>
      <c r="N17" s="34">
        <v>7441</v>
      </c>
      <c r="O17" s="94">
        <f>+M17+N17</f>
        <v>14812</v>
      </c>
      <c r="P17" s="35">
        <v>0</v>
      </c>
      <c r="Q17" s="97">
        <f>O17+P17</f>
        <v>14812</v>
      </c>
      <c r="R17" s="33">
        <v>9191</v>
      </c>
      <c r="S17" s="34">
        <v>8927</v>
      </c>
      <c r="T17" s="94">
        <f>+R17+S17</f>
        <v>18118</v>
      </c>
      <c r="U17" s="35">
        <v>0</v>
      </c>
      <c r="V17" s="99">
        <f>+T17+U17</f>
        <v>18118</v>
      </c>
      <c r="W17" s="31">
        <f t="shared" si="1"/>
        <v>22.319740750742632</v>
      </c>
    </row>
    <row r="18" spans="2:23">
      <c r="B18" s="109" t="s">
        <v>67</v>
      </c>
      <c r="C18" s="49">
        <v>67</v>
      </c>
      <c r="D18" s="50">
        <v>67</v>
      </c>
      <c r="E18" s="30">
        <f>C18+D18</f>
        <v>134</v>
      </c>
      <c r="F18" s="49">
        <v>63</v>
      </c>
      <c r="G18" s="50">
        <v>63</v>
      </c>
      <c r="H18" s="43">
        <f>+G18+F18</f>
        <v>126</v>
      </c>
      <c r="I18" s="31">
        <f>IF(E18=0,0,((H18/E18)-1)*100)</f>
        <v>-5.9701492537313383</v>
      </c>
      <c r="J18" s="17"/>
      <c r="K18" s="17"/>
      <c r="L18" s="109" t="s">
        <v>67</v>
      </c>
      <c r="M18" s="33">
        <v>7742</v>
      </c>
      <c r="N18" s="34">
        <v>7578</v>
      </c>
      <c r="O18" s="94">
        <f>+M18+N18</f>
        <v>15320</v>
      </c>
      <c r="P18" s="35">
        <v>188</v>
      </c>
      <c r="Q18" s="97">
        <f>O18+P18</f>
        <v>15508</v>
      </c>
      <c r="R18" s="33">
        <v>9388</v>
      </c>
      <c r="S18" s="34">
        <v>9180</v>
      </c>
      <c r="T18" s="94">
        <f>+R18+S18</f>
        <v>18568</v>
      </c>
      <c r="U18" s="35">
        <v>0</v>
      </c>
      <c r="V18" s="99">
        <f>+T18+U18</f>
        <v>18568</v>
      </c>
      <c r="W18" s="31">
        <f>IF(Q18=0,0,((V18/Q18)-1)*100)</f>
        <v>19.731751354139803</v>
      </c>
    </row>
    <row r="19" spans="2:23" ht="13.5" thickBot="1">
      <c r="B19" s="109" t="s">
        <v>22</v>
      </c>
      <c r="C19" s="49">
        <v>67</v>
      </c>
      <c r="D19" s="50">
        <v>67</v>
      </c>
      <c r="E19" s="30">
        <f>C19+D19</f>
        <v>134</v>
      </c>
      <c r="F19" s="49">
        <v>60</v>
      </c>
      <c r="G19" s="50">
        <v>60</v>
      </c>
      <c r="H19" s="43">
        <f>+G19+F19</f>
        <v>120</v>
      </c>
      <c r="I19" s="31">
        <f>IF(E19=0,0,((H19/E19)-1)*100)</f>
        <v>-10.447761194029848</v>
      </c>
      <c r="J19" s="51"/>
      <c r="K19" s="17"/>
      <c r="L19" s="109" t="s">
        <v>22</v>
      </c>
      <c r="M19" s="33">
        <v>8072</v>
      </c>
      <c r="N19" s="34">
        <v>8184</v>
      </c>
      <c r="O19" s="95">
        <f>+M19+N19</f>
        <v>16256</v>
      </c>
      <c r="P19" s="52">
        <v>174</v>
      </c>
      <c r="Q19" s="97">
        <f>O19+P19</f>
        <v>16430</v>
      </c>
      <c r="R19" s="33">
        <v>9012</v>
      </c>
      <c r="S19" s="34">
        <v>9338</v>
      </c>
      <c r="T19" s="95">
        <f>+R19+S19</f>
        <v>18350</v>
      </c>
      <c r="U19" s="52">
        <v>0</v>
      </c>
      <c r="V19" s="99">
        <f>+T19+U19</f>
        <v>18350</v>
      </c>
      <c r="W19" s="31">
        <f>IF(Q19=0,0,((V19/Q19)-1)*100)</f>
        <v>11.68594035301278</v>
      </c>
    </row>
    <row r="20" spans="2:23" ht="15.75" customHeight="1" thickTop="1" thickBot="1">
      <c r="B20" s="180" t="s">
        <v>23</v>
      </c>
      <c r="C20" s="53">
        <f>+C17+C18+C19</f>
        <v>201</v>
      </c>
      <c r="D20" s="54">
        <f t="shared" ref="D20:H20" si="5">+D17+D18+D19</f>
        <v>203</v>
      </c>
      <c r="E20" s="55">
        <f t="shared" si="5"/>
        <v>404</v>
      </c>
      <c r="F20" s="56">
        <f t="shared" si="5"/>
        <v>187</v>
      </c>
      <c r="G20" s="57">
        <f t="shared" si="5"/>
        <v>187</v>
      </c>
      <c r="H20" s="57">
        <f t="shared" si="5"/>
        <v>374</v>
      </c>
      <c r="I20" s="41">
        <f t="shared" si="0"/>
        <v>-7.4257425742574217</v>
      </c>
      <c r="J20" s="58"/>
      <c r="K20" s="59"/>
      <c r="L20" s="171" t="s">
        <v>23</v>
      </c>
      <c r="M20" s="104">
        <f t="shared" ref="M20:V20" si="6">+M17+M18+M19</f>
        <v>23185</v>
      </c>
      <c r="N20" s="104">
        <f t="shared" si="6"/>
        <v>23203</v>
      </c>
      <c r="O20" s="105">
        <f t="shared" si="6"/>
        <v>46388</v>
      </c>
      <c r="P20" s="105">
        <f t="shared" si="6"/>
        <v>362</v>
      </c>
      <c r="Q20" s="105">
        <f t="shared" si="6"/>
        <v>46750</v>
      </c>
      <c r="R20" s="104">
        <f t="shared" si="6"/>
        <v>27591</v>
      </c>
      <c r="S20" s="104">
        <f t="shared" si="6"/>
        <v>27445</v>
      </c>
      <c r="T20" s="105">
        <f t="shared" si="6"/>
        <v>55036</v>
      </c>
      <c r="U20" s="105">
        <f t="shared" si="6"/>
        <v>0</v>
      </c>
      <c r="V20" s="105">
        <f t="shared" si="6"/>
        <v>55036</v>
      </c>
      <c r="W20" s="106">
        <f t="shared" si="1"/>
        <v>17.724064171123</v>
      </c>
    </row>
    <row r="21" spans="2:23" ht="13.5" thickTop="1">
      <c r="B21" s="109" t="s">
        <v>24</v>
      </c>
      <c r="C21" s="33">
        <v>67</v>
      </c>
      <c r="D21" s="42">
        <v>67</v>
      </c>
      <c r="E21" s="60">
        <f>C21+D21</f>
        <v>134</v>
      </c>
      <c r="F21" s="33">
        <v>65</v>
      </c>
      <c r="G21" s="42">
        <v>65</v>
      </c>
      <c r="H21" s="61">
        <f>+G21+F21</f>
        <v>130</v>
      </c>
      <c r="I21" s="31">
        <f>IF(E21=0,0,((H21/E21)-1)*100)</f>
        <v>-2.9850746268656692</v>
      </c>
      <c r="J21" s="17"/>
      <c r="K21" s="17"/>
      <c r="L21" s="109" t="s">
        <v>24</v>
      </c>
      <c r="M21" s="33">
        <v>7961</v>
      </c>
      <c r="N21" s="34">
        <v>7976</v>
      </c>
      <c r="O21" s="95">
        <f>+M21+N21</f>
        <v>15937</v>
      </c>
      <c r="P21" s="62">
        <v>261</v>
      </c>
      <c r="Q21" s="97">
        <f>O21+P21</f>
        <v>16198</v>
      </c>
      <c r="R21" s="33">
        <v>9189</v>
      </c>
      <c r="S21" s="34">
        <v>9133</v>
      </c>
      <c r="T21" s="95">
        <f>+R21+S21</f>
        <v>18322</v>
      </c>
      <c r="U21" s="62">
        <v>0</v>
      </c>
      <c r="V21" s="99">
        <f>+T21+U21</f>
        <v>18322</v>
      </c>
      <c r="W21" s="31">
        <f>IF(Q21=0,0,((V21/Q21)-1)*100)</f>
        <v>13.112729966662551</v>
      </c>
    </row>
    <row r="22" spans="2:23">
      <c r="B22" s="109" t="s">
        <v>26</v>
      </c>
      <c r="C22" s="33">
        <v>77</v>
      </c>
      <c r="D22" s="42">
        <v>77</v>
      </c>
      <c r="E22" s="63">
        <f>C22+D22</f>
        <v>154</v>
      </c>
      <c r="F22" s="33">
        <v>67</v>
      </c>
      <c r="G22" s="42">
        <v>66</v>
      </c>
      <c r="H22" s="63">
        <f>+G22+F22</f>
        <v>133</v>
      </c>
      <c r="I22" s="31">
        <f t="shared" ref="I22:I26" si="7">IF(E22=0,0,((H22/E22)-1)*100)</f>
        <v>-13.636363636363635</v>
      </c>
      <c r="J22" s="17"/>
      <c r="K22" s="17"/>
      <c r="L22" s="109" t="s">
        <v>26</v>
      </c>
      <c r="M22" s="33">
        <v>8554</v>
      </c>
      <c r="N22" s="34">
        <v>8504</v>
      </c>
      <c r="O22" s="95">
        <f>+M22+N22</f>
        <v>17058</v>
      </c>
      <c r="P22" s="35">
        <v>77</v>
      </c>
      <c r="Q22" s="97">
        <f>O22+P22</f>
        <v>17135</v>
      </c>
      <c r="R22" s="33">
        <v>8632</v>
      </c>
      <c r="S22" s="34">
        <v>8765</v>
      </c>
      <c r="T22" s="95">
        <f>+R22+S22</f>
        <v>17397</v>
      </c>
      <c r="U22" s="35">
        <v>0</v>
      </c>
      <c r="V22" s="99">
        <f>+T22+U22</f>
        <v>17397</v>
      </c>
      <c r="W22" s="31">
        <f>IF(Q22=0,0,((V22/Q22)-1)*100)</f>
        <v>1.5290341406478003</v>
      </c>
    </row>
    <row r="23" spans="2:23" ht="13.5" thickBot="1">
      <c r="B23" s="109" t="s">
        <v>27</v>
      </c>
      <c r="C23" s="33">
        <v>100</v>
      </c>
      <c r="D23" s="64">
        <v>99</v>
      </c>
      <c r="E23" s="65">
        <f>C23+D23</f>
        <v>199</v>
      </c>
      <c r="F23" s="33">
        <v>73</v>
      </c>
      <c r="G23" s="64">
        <v>74</v>
      </c>
      <c r="H23" s="65">
        <f>+G23+F23</f>
        <v>147</v>
      </c>
      <c r="I23" s="66">
        <f t="shared" si="7"/>
        <v>-26.13065326633166</v>
      </c>
      <c r="J23" s="17"/>
      <c r="K23" s="17"/>
      <c r="L23" s="109" t="s">
        <v>27</v>
      </c>
      <c r="M23" s="33">
        <v>7760</v>
      </c>
      <c r="N23" s="34">
        <v>13156</v>
      </c>
      <c r="O23" s="95">
        <f>+M23+N23</f>
        <v>20916</v>
      </c>
      <c r="P23" s="52">
        <v>89</v>
      </c>
      <c r="Q23" s="97">
        <f>O23+P23</f>
        <v>21005</v>
      </c>
      <c r="R23" s="33">
        <v>9246</v>
      </c>
      <c r="S23" s="34">
        <v>11366</v>
      </c>
      <c r="T23" s="95">
        <f>+R23+S23</f>
        <v>20612</v>
      </c>
      <c r="U23" s="52">
        <v>0</v>
      </c>
      <c r="V23" s="99">
        <f>+T23+U23</f>
        <v>20612</v>
      </c>
      <c r="W23" s="31">
        <f>IF(Q23=0,0,((V23/Q23)-1)*100)</f>
        <v>-1.8709830992620802</v>
      </c>
    </row>
    <row r="24" spans="2:23" ht="14.25" thickTop="1" thickBot="1">
      <c r="B24" s="178" t="s">
        <v>28</v>
      </c>
      <c r="C24" s="56">
        <f>+C21+C22+C23</f>
        <v>244</v>
      </c>
      <c r="D24" s="67">
        <f t="shared" ref="D24:H24" si="8">+D21+D22+D23</f>
        <v>243</v>
      </c>
      <c r="E24" s="56">
        <f t="shared" si="8"/>
        <v>487</v>
      </c>
      <c r="F24" s="56">
        <f t="shared" si="8"/>
        <v>205</v>
      </c>
      <c r="G24" s="67">
        <f t="shared" si="8"/>
        <v>205</v>
      </c>
      <c r="H24" s="56">
        <f t="shared" si="8"/>
        <v>410</v>
      </c>
      <c r="I24" s="41">
        <f t="shared" si="7"/>
        <v>-15.811088295687881</v>
      </c>
      <c r="J24" s="17"/>
      <c r="K24" s="17"/>
      <c r="L24" s="170" t="s">
        <v>28</v>
      </c>
      <c r="M24" s="100">
        <f t="shared" ref="M24:V24" si="9">+M21+M22+M23</f>
        <v>24275</v>
      </c>
      <c r="N24" s="101">
        <f t="shared" si="9"/>
        <v>29636</v>
      </c>
      <c r="O24" s="100">
        <f t="shared" si="9"/>
        <v>53911</v>
      </c>
      <c r="P24" s="100">
        <f t="shared" si="9"/>
        <v>427</v>
      </c>
      <c r="Q24" s="100">
        <f t="shared" si="9"/>
        <v>54338</v>
      </c>
      <c r="R24" s="100">
        <f t="shared" si="9"/>
        <v>27067</v>
      </c>
      <c r="S24" s="101">
        <f t="shared" si="9"/>
        <v>29264</v>
      </c>
      <c r="T24" s="100">
        <f t="shared" si="9"/>
        <v>56331</v>
      </c>
      <c r="U24" s="100">
        <f t="shared" si="9"/>
        <v>0</v>
      </c>
      <c r="V24" s="100">
        <f t="shared" si="9"/>
        <v>56331</v>
      </c>
      <c r="W24" s="103">
        <f t="shared" ref="W24:W26" si="10">IF(Q24=0,0,((V24/Q24)-1)*100)</f>
        <v>3.6677831351908496</v>
      </c>
    </row>
    <row r="25" spans="2:23" ht="14.25" thickTop="1" thickBot="1">
      <c r="B25" s="178" t="s">
        <v>68</v>
      </c>
      <c r="C25" s="38">
        <f>+C16+C20+C24</f>
        <v>681</v>
      </c>
      <c r="D25" s="39">
        <f t="shared" ref="D25:H25" si="11">+D16+D20+D24</f>
        <v>679</v>
      </c>
      <c r="E25" s="40">
        <f t="shared" si="11"/>
        <v>1360</v>
      </c>
      <c r="F25" s="38">
        <f t="shared" si="11"/>
        <v>622</v>
      </c>
      <c r="G25" s="39">
        <f t="shared" si="11"/>
        <v>621</v>
      </c>
      <c r="H25" s="40">
        <f t="shared" si="11"/>
        <v>1243</v>
      </c>
      <c r="I25" s="41">
        <f t="shared" si="7"/>
        <v>-8.6029411764705905</v>
      </c>
      <c r="J25" s="17"/>
      <c r="K25" s="17"/>
      <c r="L25" s="170" t="s">
        <v>68</v>
      </c>
      <c r="M25" s="100">
        <f t="shared" ref="M25:V25" si="12">+M16+M20+M24</f>
        <v>73087</v>
      </c>
      <c r="N25" s="101">
        <f t="shared" si="12"/>
        <v>78828</v>
      </c>
      <c r="O25" s="100">
        <f t="shared" si="12"/>
        <v>151915</v>
      </c>
      <c r="P25" s="100">
        <f t="shared" si="12"/>
        <v>789</v>
      </c>
      <c r="Q25" s="100">
        <f t="shared" si="12"/>
        <v>152704</v>
      </c>
      <c r="R25" s="100">
        <f t="shared" si="12"/>
        <v>80810</v>
      </c>
      <c r="S25" s="101">
        <f t="shared" si="12"/>
        <v>83279</v>
      </c>
      <c r="T25" s="100">
        <f t="shared" si="12"/>
        <v>164089</v>
      </c>
      <c r="U25" s="100">
        <f t="shared" si="12"/>
        <v>242</v>
      </c>
      <c r="V25" s="102">
        <f t="shared" si="12"/>
        <v>164331</v>
      </c>
      <c r="W25" s="103">
        <f>IF(Q25=0,0,((V25/Q25)-1)*100)</f>
        <v>7.6140769069572567</v>
      </c>
    </row>
    <row r="26" spans="2:23" ht="14.25" thickTop="1" thickBot="1">
      <c r="B26" s="178" t="s">
        <v>9</v>
      </c>
      <c r="C26" s="56">
        <f>+C20+C16+C24+C12</f>
        <v>927</v>
      </c>
      <c r="D26" s="67">
        <f t="shared" ref="D26:H26" si="13">+D20+D16+D24+D12</f>
        <v>934</v>
      </c>
      <c r="E26" s="56">
        <f t="shared" si="13"/>
        <v>1861</v>
      </c>
      <c r="F26" s="56">
        <f t="shared" si="13"/>
        <v>882</v>
      </c>
      <c r="G26" s="67">
        <f t="shared" si="13"/>
        <v>880</v>
      </c>
      <c r="H26" s="56">
        <f t="shared" si="13"/>
        <v>1762</v>
      </c>
      <c r="I26" s="41">
        <f t="shared" si="7"/>
        <v>-5.3197205803331542</v>
      </c>
      <c r="J26" s="17"/>
      <c r="K26" s="17"/>
      <c r="L26" s="170" t="s">
        <v>9</v>
      </c>
      <c r="M26" s="100">
        <f t="shared" ref="M26:V26" si="14">+M20+M16+M24+M12</f>
        <v>105628</v>
      </c>
      <c r="N26" s="101">
        <f t="shared" si="14"/>
        <v>109578</v>
      </c>
      <c r="O26" s="100">
        <f t="shared" si="14"/>
        <v>215206</v>
      </c>
      <c r="P26" s="100">
        <f t="shared" si="14"/>
        <v>948</v>
      </c>
      <c r="Q26" s="100">
        <f t="shared" si="14"/>
        <v>216154</v>
      </c>
      <c r="R26" s="100">
        <f t="shared" si="14"/>
        <v>114767</v>
      </c>
      <c r="S26" s="101">
        <f t="shared" si="14"/>
        <v>111447</v>
      </c>
      <c r="T26" s="100">
        <f t="shared" si="14"/>
        <v>226214</v>
      </c>
      <c r="U26" s="100">
        <f t="shared" si="14"/>
        <v>607</v>
      </c>
      <c r="V26" s="100">
        <f t="shared" si="14"/>
        <v>226821</v>
      </c>
      <c r="W26" s="103">
        <f t="shared" si="10"/>
        <v>4.934907519638787</v>
      </c>
    </row>
    <row r="27" spans="2:23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3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3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3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3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3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3" ht="13.5" customHeight="1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3" ht="3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3" ht="13.5" customHeight="1">
      <c r="B35" s="109" t="s">
        <v>14</v>
      </c>
      <c r="C35" s="28">
        <v>580</v>
      </c>
      <c r="D35" s="29">
        <v>563</v>
      </c>
      <c r="E35" s="30">
        <f>C35+D35</f>
        <v>1143</v>
      </c>
      <c r="F35" s="28">
        <v>598</v>
      </c>
      <c r="G35" s="29">
        <v>598</v>
      </c>
      <c r="H35" s="30">
        <f>+F35+G35</f>
        <v>1196</v>
      </c>
      <c r="I35" s="31">
        <f t="shared" ref="I35:I46" si="15">IF(E35=0,0,((H35/E35)-1)*100)</f>
        <v>4.6369203849518703</v>
      </c>
      <c r="J35" s="17"/>
      <c r="K35" s="32"/>
      <c r="L35" s="109" t="s">
        <v>14</v>
      </c>
      <c r="M35" s="33">
        <v>72615</v>
      </c>
      <c r="N35" s="34">
        <v>63682</v>
      </c>
      <c r="O35" s="94">
        <f>+M35+N35</f>
        <v>136297</v>
      </c>
      <c r="P35" s="35">
        <v>290</v>
      </c>
      <c r="Q35" s="97">
        <f>O35+P35</f>
        <v>136587</v>
      </c>
      <c r="R35" s="33">
        <v>87525</v>
      </c>
      <c r="S35" s="34">
        <v>86515</v>
      </c>
      <c r="T35" s="94">
        <f>+R35+S35</f>
        <v>174040</v>
      </c>
      <c r="U35" s="35">
        <v>0</v>
      </c>
      <c r="V35" s="99">
        <f>+T35+U35</f>
        <v>174040</v>
      </c>
      <c r="W35" s="31">
        <f t="shared" ref="W35:W46" si="16">IF(Q35=0,0,((V35/Q35)-1)*100)</f>
        <v>27.420618360458903</v>
      </c>
    </row>
    <row r="36" spans="2:23">
      <c r="B36" s="109" t="s">
        <v>15</v>
      </c>
      <c r="C36" s="28">
        <v>476</v>
      </c>
      <c r="D36" s="29">
        <v>484</v>
      </c>
      <c r="E36" s="30">
        <f>C36+D36</f>
        <v>960</v>
      </c>
      <c r="F36" s="28">
        <v>584</v>
      </c>
      <c r="G36" s="29">
        <v>582</v>
      </c>
      <c r="H36" s="30">
        <f>+F36+G36</f>
        <v>1166</v>
      </c>
      <c r="I36" s="31">
        <f t="shared" si="15"/>
        <v>21.458333333333336</v>
      </c>
      <c r="J36" s="17"/>
      <c r="K36" s="32"/>
      <c r="L36" s="109" t="s">
        <v>15</v>
      </c>
      <c r="M36" s="33">
        <v>50716</v>
      </c>
      <c r="N36" s="34">
        <v>57870</v>
      </c>
      <c r="O36" s="94">
        <f>+M36+N36</f>
        <v>108586</v>
      </c>
      <c r="P36" s="35">
        <v>0</v>
      </c>
      <c r="Q36" s="97">
        <f>O36+P36</f>
        <v>108586</v>
      </c>
      <c r="R36" s="33">
        <v>79190</v>
      </c>
      <c r="S36" s="34">
        <v>82536</v>
      </c>
      <c r="T36" s="94">
        <f>+R36+S36</f>
        <v>161726</v>
      </c>
      <c r="U36" s="35">
        <v>251</v>
      </c>
      <c r="V36" s="99">
        <f>+T36+U36</f>
        <v>161977</v>
      </c>
      <c r="W36" s="31">
        <f t="shared" si="16"/>
        <v>49.169322012045754</v>
      </c>
    </row>
    <row r="37" spans="2:23" ht="13.5" thickBot="1">
      <c r="B37" s="116" t="s">
        <v>16</v>
      </c>
      <c r="C37" s="36">
        <v>538</v>
      </c>
      <c r="D37" s="37">
        <v>536</v>
      </c>
      <c r="E37" s="30">
        <f>C37+D37</f>
        <v>1074</v>
      </c>
      <c r="F37" s="36">
        <v>637</v>
      </c>
      <c r="G37" s="37">
        <v>639</v>
      </c>
      <c r="H37" s="30">
        <f>+F37+G37</f>
        <v>1276</v>
      </c>
      <c r="I37" s="31">
        <f t="shared" si="15"/>
        <v>18.808193668528862</v>
      </c>
      <c r="J37" s="17"/>
      <c r="K37" s="32"/>
      <c r="L37" s="116" t="s">
        <v>16</v>
      </c>
      <c r="M37" s="33">
        <v>71630</v>
      </c>
      <c r="N37" s="34">
        <v>74352</v>
      </c>
      <c r="O37" s="94">
        <f>+M37+N37</f>
        <v>145982</v>
      </c>
      <c r="P37" s="35">
        <v>204</v>
      </c>
      <c r="Q37" s="97">
        <f>+O37+P37</f>
        <v>146186</v>
      </c>
      <c r="R37" s="33">
        <v>88252</v>
      </c>
      <c r="S37" s="34">
        <v>82290</v>
      </c>
      <c r="T37" s="94">
        <f>+R37+S37</f>
        <v>170542</v>
      </c>
      <c r="U37" s="35">
        <v>0</v>
      </c>
      <c r="V37" s="99">
        <f>+T37+U37</f>
        <v>170542</v>
      </c>
      <c r="W37" s="31">
        <f t="shared" si="16"/>
        <v>16.660966166390768</v>
      </c>
    </row>
    <row r="38" spans="2:23" ht="14.25" thickTop="1" thickBot="1">
      <c r="B38" s="178" t="s">
        <v>17</v>
      </c>
      <c r="C38" s="38">
        <f t="shared" ref="C38:H38" si="17">+C35+C36+C37</f>
        <v>1594</v>
      </c>
      <c r="D38" s="39">
        <f t="shared" si="17"/>
        <v>1583</v>
      </c>
      <c r="E38" s="40">
        <f t="shared" si="17"/>
        <v>3177</v>
      </c>
      <c r="F38" s="38">
        <f t="shared" si="17"/>
        <v>1819</v>
      </c>
      <c r="G38" s="39">
        <f t="shared" si="17"/>
        <v>1819</v>
      </c>
      <c r="H38" s="40">
        <f t="shared" si="17"/>
        <v>3638</v>
      </c>
      <c r="I38" s="41">
        <f t="shared" si="15"/>
        <v>14.510544538873148</v>
      </c>
      <c r="J38" s="17"/>
      <c r="K38" s="17"/>
      <c r="L38" s="170" t="s">
        <v>56</v>
      </c>
      <c r="M38" s="100">
        <f>+M35+M36+M37</f>
        <v>194961</v>
      </c>
      <c r="N38" s="101">
        <f>+N35+N36+N37</f>
        <v>195904</v>
      </c>
      <c r="O38" s="100">
        <f>+O35+O36+O37</f>
        <v>390865</v>
      </c>
      <c r="P38" s="100">
        <f>+P35+P36+P37</f>
        <v>494</v>
      </c>
      <c r="Q38" s="100">
        <f t="shared" ref="Q38:V38" si="18">+Q35+Q36+Q37</f>
        <v>391359</v>
      </c>
      <c r="R38" s="100">
        <f t="shared" si="18"/>
        <v>254967</v>
      </c>
      <c r="S38" s="101">
        <f t="shared" si="18"/>
        <v>251341</v>
      </c>
      <c r="T38" s="100">
        <f t="shared" si="18"/>
        <v>506308</v>
      </c>
      <c r="U38" s="100">
        <f t="shared" si="18"/>
        <v>251</v>
      </c>
      <c r="V38" s="102">
        <f t="shared" si="18"/>
        <v>506559</v>
      </c>
      <c r="W38" s="103">
        <f t="shared" si="16"/>
        <v>29.435888787532672</v>
      </c>
    </row>
    <row r="39" spans="2:23" ht="13.5" thickTop="1">
      <c r="B39" s="109" t="s">
        <v>18</v>
      </c>
      <c r="C39" s="28">
        <v>522</v>
      </c>
      <c r="D39" s="29">
        <v>523</v>
      </c>
      <c r="E39" s="30">
        <f>C39+D39</f>
        <v>1045</v>
      </c>
      <c r="F39" s="28">
        <f>611+29</f>
        <v>640</v>
      </c>
      <c r="G39" s="29">
        <f>612+30</f>
        <v>642</v>
      </c>
      <c r="H39" s="30">
        <f>+F39+G39</f>
        <v>1282</v>
      </c>
      <c r="I39" s="31">
        <f t="shared" si="15"/>
        <v>22.679425837320565</v>
      </c>
      <c r="J39" s="17"/>
      <c r="K39" s="17"/>
      <c r="L39" s="109" t="s">
        <v>18</v>
      </c>
      <c r="M39" s="33">
        <v>73672</v>
      </c>
      <c r="N39" s="34">
        <v>76539</v>
      </c>
      <c r="O39" s="94">
        <f>+M39+N39</f>
        <v>150211</v>
      </c>
      <c r="P39" s="35">
        <v>108</v>
      </c>
      <c r="Q39" s="97">
        <f>O39+P39</f>
        <v>150319</v>
      </c>
      <c r="R39" s="33">
        <v>85477</v>
      </c>
      <c r="S39" s="34">
        <v>88745</v>
      </c>
      <c r="T39" s="94">
        <f>+R39+S39</f>
        <v>174222</v>
      </c>
      <c r="U39" s="35">
        <v>105</v>
      </c>
      <c r="V39" s="99">
        <f>+T39+U39</f>
        <v>174327</v>
      </c>
      <c r="W39" s="31">
        <f t="shared" si="16"/>
        <v>15.971367558325955</v>
      </c>
    </row>
    <row r="40" spans="2:23">
      <c r="B40" s="109" t="s">
        <v>19</v>
      </c>
      <c r="C40" s="33">
        <v>475</v>
      </c>
      <c r="D40" s="42">
        <v>475</v>
      </c>
      <c r="E40" s="30">
        <f>C40+D40</f>
        <v>950</v>
      </c>
      <c r="F40" s="33">
        <v>601</v>
      </c>
      <c r="G40" s="42">
        <f>585+14</f>
        <v>599</v>
      </c>
      <c r="H40" s="43">
        <f>+F40+G40</f>
        <v>1200</v>
      </c>
      <c r="I40" s="31">
        <f>IF(E40=0,0,((H40/E40)-1)*100)</f>
        <v>26.315789473684205</v>
      </c>
      <c r="J40" s="17"/>
      <c r="K40" s="17"/>
      <c r="L40" s="109" t="s">
        <v>19</v>
      </c>
      <c r="M40" s="33">
        <v>72736</v>
      </c>
      <c r="N40" s="34">
        <v>73600</v>
      </c>
      <c r="O40" s="94">
        <f>+N40+M40</f>
        <v>146336</v>
      </c>
      <c r="P40" s="35">
        <v>0</v>
      </c>
      <c r="Q40" s="97">
        <f>O40+P40</f>
        <v>146336</v>
      </c>
      <c r="R40" s="33">
        <v>86249</v>
      </c>
      <c r="S40" s="34">
        <v>88080</v>
      </c>
      <c r="T40" s="94">
        <f>+S40+R40</f>
        <v>174329</v>
      </c>
      <c r="U40" s="35">
        <v>0</v>
      </c>
      <c r="V40" s="99">
        <f>+T40+U40</f>
        <v>174329</v>
      </c>
      <c r="W40" s="31">
        <f>IF(Q40=0,0,((V40/Q40)-1)*100)</f>
        <v>19.129264159195269</v>
      </c>
    </row>
    <row r="41" spans="2:23" ht="13.5" thickBot="1">
      <c r="B41" s="109" t="s">
        <v>20</v>
      </c>
      <c r="C41" s="33">
        <v>549</v>
      </c>
      <c r="D41" s="42">
        <v>549</v>
      </c>
      <c r="E41" s="30">
        <f>C41+D41</f>
        <v>1098</v>
      </c>
      <c r="F41" s="33">
        <f>650+22</f>
        <v>672</v>
      </c>
      <c r="G41" s="42">
        <f>650+24</f>
        <v>674</v>
      </c>
      <c r="H41" s="43">
        <f>+F41+G41</f>
        <v>1346</v>
      </c>
      <c r="I41" s="31">
        <f t="shared" si="15"/>
        <v>22.58652094717668</v>
      </c>
      <c r="J41" s="17"/>
      <c r="K41" s="17"/>
      <c r="L41" s="109" t="s">
        <v>20</v>
      </c>
      <c r="M41" s="33">
        <v>87622</v>
      </c>
      <c r="N41" s="34">
        <v>88378</v>
      </c>
      <c r="O41" s="94">
        <f>+N41+M41</f>
        <v>176000</v>
      </c>
      <c r="P41" s="35">
        <v>0</v>
      </c>
      <c r="Q41" s="97">
        <f>O41+P41</f>
        <v>176000</v>
      </c>
      <c r="R41" s="33">
        <v>109713</v>
      </c>
      <c r="S41" s="34">
        <v>109287</v>
      </c>
      <c r="T41" s="94">
        <f>+S41+R41</f>
        <v>219000</v>
      </c>
      <c r="U41" s="35">
        <v>0</v>
      </c>
      <c r="V41" s="99">
        <f>+T41+U41</f>
        <v>219000</v>
      </c>
      <c r="W41" s="31">
        <f t="shared" si="16"/>
        <v>24.431818181818187</v>
      </c>
    </row>
    <row r="42" spans="2:23" ht="14.25" thickTop="1" thickBot="1">
      <c r="B42" s="179" t="s">
        <v>66</v>
      </c>
      <c r="C42" s="45">
        <f t="shared" ref="C42:H42" si="19">+C39+C40+C41</f>
        <v>1546</v>
      </c>
      <c r="D42" s="46">
        <f t="shared" si="19"/>
        <v>1547</v>
      </c>
      <c r="E42" s="47">
        <f t="shared" si="19"/>
        <v>3093</v>
      </c>
      <c r="F42" s="45">
        <f t="shared" si="19"/>
        <v>1913</v>
      </c>
      <c r="G42" s="46">
        <f t="shared" si="19"/>
        <v>1915</v>
      </c>
      <c r="H42" s="47">
        <f t="shared" si="19"/>
        <v>3828</v>
      </c>
      <c r="I42" s="48">
        <f>IF(E42=0,0,((H42/E42)-1)*100)</f>
        <v>23.763336566440341</v>
      </c>
      <c r="J42" s="17"/>
      <c r="K42" s="17"/>
      <c r="L42" s="170" t="s">
        <v>66</v>
      </c>
      <c r="M42" s="100">
        <f t="shared" ref="M42:V42" si="20">+M39+M40+M41</f>
        <v>234030</v>
      </c>
      <c r="N42" s="101">
        <f t="shared" si="20"/>
        <v>238517</v>
      </c>
      <c r="O42" s="100">
        <f t="shared" si="20"/>
        <v>472547</v>
      </c>
      <c r="P42" s="100">
        <f t="shared" si="20"/>
        <v>108</v>
      </c>
      <c r="Q42" s="100">
        <f t="shared" si="20"/>
        <v>472655</v>
      </c>
      <c r="R42" s="100">
        <f t="shared" si="20"/>
        <v>281439</v>
      </c>
      <c r="S42" s="101">
        <f t="shared" si="20"/>
        <v>286112</v>
      </c>
      <c r="T42" s="100">
        <f t="shared" si="20"/>
        <v>567551</v>
      </c>
      <c r="U42" s="100">
        <f t="shared" si="20"/>
        <v>105</v>
      </c>
      <c r="V42" s="102">
        <f t="shared" si="20"/>
        <v>567656</v>
      </c>
      <c r="W42" s="103">
        <f>IF(Q42=0,0,((V42/Q42)-1)*100)</f>
        <v>20.099438279506199</v>
      </c>
    </row>
    <row r="43" spans="2:23" ht="13.5" thickTop="1">
      <c r="B43" s="109" t="s">
        <v>21</v>
      </c>
      <c r="C43" s="49">
        <v>585</v>
      </c>
      <c r="D43" s="50">
        <v>584</v>
      </c>
      <c r="E43" s="30">
        <f>C43+D43</f>
        <v>1169</v>
      </c>
      <c r="F43" s="49">
        <f>648+11</f>
        <v>659</v>
      </c>
      <c r="G43" s="50">
        <f>648+10</f>
        <v>658</v>
      </c>
      <c r="H43" s="43">
        <f>+G43+F43</f>
        <v>1317</v>
      </c>
      <c r="I43" s="31">
        <f t="shared" si="15"/>
        <v>12.660393498716861</v>
      </c>
      <c r="J43" s="17"/>
      <c r="K43" s="17"/>
      <c r="L43" s="109" t="s">
        <v>21</v>
      </c>
      <c r="M43" s="33">
        <v>85751</v>
      </c>
      <c r="N43" s="34">
        <v>87079</v>
      </c>
      <c r="O43" s="94">
        <f>+N43+M43</f>
        <v>172830</v>
      </c>
      <c r="P43" s="35">
        <v>130</v>
      </c>
      <c r="Q43" s="97">
        <f>+O43+P43</f>
        <v>172960</v>
      </c>
      <c r="R43" s="33">
        <v>103826</v>
      </c>
      <c r="S43" s="34">
        <v>105830</v>
      </c>
      <c r="T43" s="94">
        <f>+S43+R43</f>
        <v>209656</v>
      </c>
      <c r="U43" s="35">
        <v>0</v>
      </c>
      <c r="V43" s="99">
        <f>+T43+U43</f>
        <v>209656</v>
      </c>
      <c r="W43" s="31">
        <f t="shared" si="16"/>
        <v>21.216466234967623</v>
      </c>
    </row>
    <row r="44" spans="2:23">
      <c r="B44" s="109" t="s">
        <v>67</v>
      </c>
      <c r="C44" s="49">
        <v>533</v>
      </c>
      <c r="D44" s="50">
        <v>533</v>
      </c>
      <c r="E44" s="30">
        <f>C44+D44</f>
        <v>1066</v>
      </c>
      <c r="F44" s="49">
        <f>650+19</f>
        <v>669</v>
      </c>
      <c r="G44" s="50">
        <f>650+20</f>
        <v>670</v>
      </c>
      <c r="H44" s="43">
        <f>+G44+F44</f>
        <v>1339</v>
      </c>
      <c r="I44" s="31">
        <f>IF(E44=0,0,((H44/E44)-1)*100)</f>
        <v>25.609756097560975</v>
      </c>
      <c r="J44" s="17"/>
      <c r="K44" s="17"/>
      <c r="L44" s="109" t="s">
        <v>67</v>
      </c>
      <c r="M44" s="33">
        <v>78043</v>
      </c>
      <c r="N44" s="34">
        <v>78950</v>
      </c>
      <c r="O44" s="94">
        <f>+N44+M44</f>
        <v>156993</v>
      </c>
      <c r="P44" s="35">
        <v>167</v>
      </c>
      <c r="Q44" s="97">
        <f>+O44+P44</f>
        <v>157160</v>
      </c>
      <c r="R44" s="33">
        <v>101075</v>
      </c>
      <c r="S44" s="34">
        <v>101941</v>
      </c>
      <c r="T44" s="94">
        <f>+S44+R44</f>
        <v>203016</v>
      </c>
      <c r="U44" s="35">
        <v>0</v>
      </c>
      <c r="V44" s="99">
        <f>+T44+U44</f>
        <v>203016</v>
      </c>
      <c r="W44" s="31">
        <f>IF(Q44=0,0,((V44/Q44)-1)*100)</f>
        <v>29.177907864596598</v>
      </c>
    </row>
    <row r="45" spans="2:23" ht="13.5" thickBot="1">
      <c r="B45" s="109" t="s">
        <v>22</v>
      </c>
      <c r="C45" s="49">
        <v>516</v>
      </c>
      <c r="D45" s="50">
        <v>517</v>
      </c>
      <c r="E45" s="30">
        <f>C45+D45</f>
        <v>1033</v>
      </c>
      <c r="F45" s="49">
        <f>626+19</f>
        <v>645</v>
      </c>
      <c r="G45" s="50">
        <f>626+19</f>
        <v>645</v>
      </c>
      <c r="H45" s="43">
        <f>+G45+F45</f>
        <v>1290</v>
      </c>
      <c r="I45" s="31">
        <f t="shared" si="15"/>
        <v>24.878993223620526</v>
      </c>
      <c r="J45" s="17"/>
      <c r="K45" s="17"/>
      <c r="L45" s="109" t="s">
        <v>22</v>
      </c>
      <c r="M45" s="33">
        <v>70189</v>
      </c>
      <c r="N45" s="34">
        <v>70433</v>
      </c>
      <c r="O45" s="95">
        <f>+N45+M45</f>
        <v>140622</v>
      </c>
      <c r="P45" s="52">
        <v>97</v>
      </c>
      <c r="Q45" s="97">
        <f>+O45+P45</f>
        <v>140719</v>
      </c>
      <c r="R45" s="33">
        <v>86592</v>
      </c>
      <c r="S45" s="34">
        <v>85895</v>
      </c>
      <c r="T45" s="95">
        <f>+S45+R45</f>
        <v>172487</v>
      </c>
      <c r="U45" s="52">
        <v>6</v>
      </c>
      <c r="V45" s="99">
        <f>+T45+U45</f>
        <v>172493</v>
      </c>
      <c r="W45" s="31">
        <f t="shared" si="16"/>
        <v>22.579751135241153</v>
      </c>
    </row>
    <row r="46" spans="2:23" ht="16.5" thickTop="1" thickBot="1">
      <c r="B46" s="180" t="s">
        <v>23</v>
      </c>
      <c r="C46" s="53">
        <f t="shared" ref="C46:H46" si="21">+C43+C44+C45</f>
        <v>1634</v>
      </c>
      <c r="D46" s="54">
        <f t="shared" si="21"/>
        <v>1634</v>
      </c>
      <c r="E46" s="55">
        <f t="shared" si="21"/>
        <v>3268</v>
      </c>
      <c r="F46" s="56">
        <f t="shared" si="21"/>
        <v>1973</v>
      </c>
      <c r="G46" s="57">
        <f t="shared" si="21"/>
        <v>1973</v>
      </c>
      <c r="H46" s="57">
        <f t="shared" si="21"/>
        <v>3946</v>
      </c>
      <c r="I46" s="41">
        <f t="shared" si="15"/>
        <v>20.746634026927779</v>
      </c>
      <c r="J46" s="58"/>
      <c r="K46" s="59"/>
      <c r="L46" s="171" t="s">
        <v>23</v>
      </c>
      <c r="M46" s="104">
        <f t="shared" ref="M46:V46" si="22">+M43+M44+M45</f>
        <v>233983</v>
      </c>
      <c r="N46" s="104">
        <f t="shared" si="22"/>
        <v>236462</v>
      </c>
      <c r="O46" s="105">
        <f t="shared" si="22"/>
        <v>470445</v>
      </c>
      <c r="P46" s="105">
        <f t="shared" si="22"/>
        <v>394</v>
      </c>
      <c r="Q46" s="105">
        <f t="shared" si="22"/>
        <v>470839</v>
      </c>
      <c r="R46" s="104">
        <f t="shared" si="22"/>
        <v>291493</v>
      </c>
      <c r="S46" s="104">
        <f t="shared" si="22"/>
        <v>293666</v>
      </c>
      <c r="T46" s="105">
        <f t="shared" si="22"/>
        <v>585159</v>
      </c>
      <c r="U46" s="105">
        <f t="shared" si="22"/>
        <v>6</v>
      </c>
      <c r="V46" s="105">
        <f t="shared" si="22"/>
        <v>585165</v>
      </c>
      <c r="W46" s="106">
        <f t="shared" si="16"/>
        <v>24.281336083034756</v>
      </c>
    </row>
    <row r="47" spans="2:23" ht="13.5" thickTop="1">
      <c r="B47" s="109" t="s">
        <v>24</v>
      </c>
      <c r="C47" s="33">
        <v>543</v>
      </c>
      <c r="D47" s="42">
        <v>543</v>
      </c>
      <c r="E47" s="60">
        <f>C47+D47</f>
        <v>1086</v>
      </c>
      <c r="F47" s="33">
        <v>652</v>
      </c>
      <c r="G47" s="42">
        <v>652</v>
      </c>
      <c r="H47" s="61">
        <f>+G47+F47</f>
        <v>1304</v>
      </c>
      <c r="I47" s="31">
        <f t="shared" ref="I47:I52" si="23">IF(E47=0,0,((H47/E47)-1)*100)</f>
        <v>20.073664825046045</v>
      </c>
      <c r="J47" s="17"/>
      <c r="K47" s="17"/>
      <c r="L47" s="109" t="s">
        <v>24</v>
      </c>
      <c r="M47" s="33">
        <v>75203</v>
      </c>
      <c r="N47" s="34">
        <v>74881</v>
      </c>
      <c r="O47" s="95">
        <f>+N47+M47</f>
        <v>150084</v>
      </c>
      <c r="P47" s="62">
        <v>4</v>
      </c>
      <c r="Q47" s="97">
        <f>+O47+P47</f>
        <v>150088</v>
      </c>
      <c r="R47" s="33">
        <v>90659</v>
      </c>
      <c r="S47" s="34">
        <v>91015</v>
      </c>
      <c r="T47" s="95">
        <f>+S47+R47</f>
        <v>181674</v>
      </c>
      <c r="U47" s="62">
        <v>0</v>
      </c>
      <c r="V47" s="99">
        <f>+T47+U47</f>
        <v>181674</v>
      </c>
      <c r="W47" s="31">
        <f>IF(Q47=0,0,((V47/Q47)-1)*100)</f>
        <v>21.044986940994615</v>
      </c>
    </row>
    <row r="48" spans="2:23">
      <c r="B48" s="109" t="s">
        <v>26</v>
      </c>
      <c r="C48" s="33">
        <v>516</v>
      </c>
      <c r="D48" s="42">
        <v>516</v>
      </c>
      <c r="E48" s="63">
        <f>C48+D48</f>
        <v>1032</v>
      </c>
      <c r="F48" s="33">
        <v>644</v>
      </c>
      <c r="G48" s="42">
        <v>644</v>
      </c>
      <c r="H48" s="63">
        <f>+G48+F48</f>
        <v>1288</v>
      </c>
      <c r="I48" s="31">
        <f t="shared" si="23"/>
        <v>24.806201550387598</v>
      </c>
      <c r="J48" s="17"/>
      <c r="K48" s="17"/>
      <c r="L48" s="109" t="s">
        <v>26</v>
      </c>
      <c r="M48" s="33">
        <v>81427</v>
      </c>
      <c r="N48" s="34">
        <v>81426</v>
      </c>
      <c r="O48" s="95">
        <f>+N48+M48</f>
        <v>162853</v>
      </c>
      <c r="P48" s="35">
        <v>138</v>
      </c>
      <c r="Q48" s="97">
        <f>+O48+P48</f>
        <v>162991</v>
      </c>
      <c r="R48" s="33">
        <v>99023</v>
      </c>
      <c r="S48" s="34">
        <v>100286</v>
      </c>
      <c r="T48" s="95">
        <f>+S48+R48</f>
        <v>199309</v>
      </c>
      <c r="U48" s="35">
        <v>0</v>
      </c>
      <c r="V48" s="99">
        <f>+T48+U48</f>
        <v>199309</v>
      </c>
      <c r="W48" s="31">
        <f>IF(Q48=0,0,((V48/Q48)-1)*100)</f>
        <v>22.282211901270621</v>
      </c>
    </row>
    <row r="49" spans="2:23" ht="13.5" thickBot="1">
      <c r="B49" s="109" t="s">
        <v>27</v>
      </c>
      <c r="C49" s="33">
        <v>528</v>
      </c>
      <c r="D49" s="64">
        <v>528</v>
      </c>
      <c r="E49" s="65">
        <f>C49+D49</f>
        <v>1056</v>
      </c>
      <c r="F49" s="33">
        <v>645</v>
      </c>
      <c r="G49" s="64">
        <v>645</v>
      </c>
      <c r="H49" s="65">
        <f>+G49+F49</f>
        <v>1290</v>
      </c>
      <c r="I49" s="66">
        <f t="shared" si="23"/>
        <v>22.159090909090917</v>
      </c>
      <c r="J49" s="17"/>
      <c r="K49" s="17"/>
      <c r="L49" s="109" t="s">
        <v>27</v>
      </c>
      <c r="M49" s="33">
        <v>72428</v>
      </c>
      <c r="N49" s="34">
        <v>76674</v>
      </c>
      <c r="O49" s="95">
        <f>+N49+M49</f>
        <v>149102</v>
      </c>
      <c r="P49" s="52">
        <v>55</v>
      </c>
      <c r="Q49" s="97">
        <f>+O49+P49</f>
        <v>149157</v>
      </c>
      <c r="R49" s="33">
        <v>97595</v>
      </c>
      <c r="S49" s="34">
        <v>100380</v>
      </c>
      <c r="T49" s="95">
        <f>+S49+R49</f>
        <v>197975</v>
      </c>
      <c r="U49" s="52">
        <v>211</v>
      </c>
      <c r="V49" s="99">
        <f>+T49+U49</f>
        <v>198186</v>
      </c>
      <c r="W49" s="31">
        <f>IF(Q49=0,0,((V49/Q49)-1)*100)</f>
        <v>32.870733522395867</v>
      </c>
    </row>
    <row r="50" spans="2:23" ht="14.25" thickTop="1" thickBot="1">
      <c r="B50" s="178" t="s">
        <v>28</v>
      </c>
      <c r="C50" s="56">
        <f t="shared" ref="C50:H50" si="24">+C47+C48+C49</f>
        <v>1587</v>
      </c>
      <c r="D50" s="67">
        <f t="shared" si="24"/>
        <v>1587</v>
      </c>
      <c r="E50" s="56">
        <f t="shared" si="24"/>
        <v>3174</v>
      </c>
      <c r="F50" s="56">
        <f t="shared" si="24"/>
        <v>1941</v>
      </c>
      <c r="G50" s="67">
        <f t="shared" si="24"/>
        <v>1941</v>
      </c>
      <c r="H50" s="56">
        <f t="shared" si="24"/>
        <v>3882</v>
      </c>
      <c r="I50" s="41">
        <f t="shared" si="23"/>
        <v>22.306238185255189</v>
      </c>
      <c r="J50" s="17"/>
      <c r="K50" s="17"/>
      <c r="L50" s="170" t="s">
        <v>28</v>
      </c>
      <c r="M50" s="100">
        <f t="shared" ref="M50:V50" si="25">+M47+M48+M49</f>
        <v>229058</v>
      </c>
      <c r="N50" s="101">
        <f t="shared" si="25"/>
        <v>232981</v>
      </c>
      <c r="O50" s="100">
        <f t="shared" si="25"/>
        <v>462039</v>
      </c>
      <c r="P50" s="100">
        <f t="shared" si="25"/>
        <v>197</v>
      </c>
      <c r="Q50" s="100">
        <f t="shared" si="25"/>
        <v>462236</v>
      </c>
      <c r="R50" s="100">
        <f t="shared" si="25"/>
        <v>287277</v>
      </c>
      <c r="S50" s="101">
        <f t="shared" si="25"/>
        <v>291681</v>
      </c>
      <c r="T50" s="100">
        <f t="shared" si="25"/>
        <v>578958</v>
      </c>
      <c r="U50" s="100">
        <f t="shared" si="25"/>
        <v>211</v>
      </c>
      <c r="V50" s="100">
        <f t="shared" si="25"/>
        <v>579169</v>
      </c>
      <c r="W50" s="103">
        <f t="shared" ref="W50:W52" si="26">IF(Q50=0,0,((V50/Q50)-1)*100)</f>
        <v>25.29725075502558</v>
      </c>
    </row>
    <row r="51" spans="2:23" ht="14.25" thickTop="1" thickBot="1">
      <c r="B51" s="178" t="s">
        <v>68</v>
      </c>
      <c r="C51" s="38">
        <f t="shared" ref="C51:H51" si="27">+C42+C46+C50</f>
        <v>4767</v>
      </c>
      <c r="D51" s="39">
        <f t="shared" si="27"/>
        <v>4768</v>
      </c>
      <c r="E51" s="40">
        <f t="shared" si="27"/>
        <v>9535</v>
      </c>
      <c r="F51" s="38">
        <f t="shared" si="27"/>
        <v>5827</v>
      </c>
      <c r="G51" s="39">
        <f t="shared" si="27"/>
        <v>5829</v>
      </c>
      <c r="H51" s="40">
        <f t="shared" si="27"/>
        <v>11656</v>
      </c>
      <c r="I51" s="41">
        <f t="shared" si="23"/>
        <v>22.244362873623501</v>
      </c>
      <c r="J51" s="17"/>
      <c r="K51" s="17"/>
      <c r="L51" s="170" t="s">
        <v>68</v>
      </c>
      <c r="M51" s="100">
        <f t="shared" ref="M51:V51" si="28">+M42+M46+M50</f>
        <v>697071</v>
      </c>
      <c r="N51" s="101">
        <f t="shared" si="28"/>
        <v>707960</v>
      </c>
      <c r="O51" s="100">
        <f t="shared" si="28"/>
        <v>1405031</v>
      </c>
      <c r="P51" s="100">
        <f t="shared" si="28"/>
        <v>699</v>
      </c>
      <c r="Q51" s="100">
        <f t="shared" si="28"/>
        <v>1405730</v>
      </c>
      <c r="R51" s="100">
        <f t="shared" si="28"/>
        <v>860209</v>
      </c>
      <c r="S51" s="101">
        <f t="shared" si="28"/>
        <v>871459</v>
      </c>
      <c r="T51" s="100">
        <f t="shared" si="28"/>
        <v>1731668</v>
      </c>
      <c r="U51" s="100">
        <f t="shared" si="28"/>
        <v>322</v>
      </c>
      <c r="V51" s="102">
        <f t="shared" si="28"/>
        <v>1731990</v>
      </c>
      <c r="W51" s="103">
        <f>IF(Q51=0,0,((V51/Q51)-1)*100)</f>
        <v>23.209293392045403</v>
      </c>
    </row>
    <row r="52" spans="2:23" ht="14.25" thickTop="1" thickBot="1">
      <c r="B52" s="178" t="s">
        <v>9</v>
      </c>
      <c r="C52" s="56">
        <f t="shared" ref="C52:H52" si="29">+C46+C42+C50+C38</f>
        <v>6361</v>
      </c>
      <c r="D52" s="67">
        <f t="shared" si="29"/>
        <v>6351</v>
      </c>
      <c r="E52" s="56">
        <f t="shared" si="29"/>
        <v>12712</v>
      </c>
      <c r="F52" s="56">
        <f t="shared" si="29"/>
        <v>7646</v>
      </c>
      <c r="G52" s="67">
        <f t="shared" si="29"/>
        <v>7648</v>
      </c>
      <c r="H52" s="56">
        <f t="shared" si="29"/>
        <v>15294</v>
      </c>
      <c r="I52" s="41">
        <f t="shared" si="23"/>
        <v>20.311516677155449</v>
      </c>
      <c r="J52" s="17"/>
      <c r="K52" s="17"/>
      <c r="L52" s="170" t="s">
        <v>9</v>
      </c>
      <c r="M52" s="100">
        <f t="shared" ref="M52:V52" si="30">+M46+M42+M50+M38</f>
        <v>892032</v>
      </c>
      <c r="N52" s="101">
        <f t="shared" si="30"/>
        <v>903864</v>
      </c>
      <c r="O52" s="100">
        <f t="shared" si="30"/>
        <v>1795896</v>
      </c>
      <c r="P52" s="100">
        <f t="shared" si="30"/>
        <v>1193</v>
      </c>
      <c r="Q52" s="100">
        <f t="shared" si="30"/>
        <v>1797089</v>
      </c>
      <c r="R52" s="100">
        <f t="shared" si="30"/>
        <v>1115176</v>
      </c>
      <c r="S52" s="101">
        <f t="shared" si="30"/>
        <v>1122800</v>
      </c>
      <c r="T52" s="100">
        <f t="shared" si="30"/>
        <v>2237976</v>
      </c>
      <c r="U52" s="100">
        <f t="shared" si="30"/>
        <v>573</v>
      </c>
      <c r="V52" s="100">
        <f t="shared" si="30"/>
        <v>2238549</v>
      </c>
      <c r="W52" s="103">
        <f t="shared" si="26"/>
        <v>24.565283077243262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>
      <c r="B61" s="109" t="s">
        <v>14</v>
      </c>
      <c r="C61" s="28">
        <f t="shared" ref="C61:H62" si="31">+C9+C35</f>
        <v>648</v>
      </c>
      <c r="D61" s="29">
        <f t="shared" si="31"/>
        <v>646</v>
      </c>
      <c r="E61" s="30">
        <f t="shared" si="31"/>
        <v>1294</v>
      </c>
      <c r="F61" s="28">
        <f t="shared" si="31"/>
        <v>678</v>
      </c>
      <c r="G61" s="29">
        <f t="shared" si="31"/>
        <v>678</v>
      </c>
      <c r="H61" s="30">
        <f t="shared" si="31"/>
        <v>1356</v>
      </c>
      <c r="I61" s="31">
        <f t="shared" ref="I61:I72" si="32">IF(E61=0,0,((H61/E61)-1)*100)</f>
        <v>4.7913446676970617</v>
      </c>
      <c r="J61" s="17"/>
      <c r="K61" s="32"/>
      <c r="L61" s="109" t="s">
        <v>14</v>
      </c>
      <c r="M61" s="33">
        <f t="shared" ref="M61:V61" si="33">+M9+M35</f>
        <v>80655</v>
      </c>
      <c r="N61" s="34">
        <f t="shared" si="33"/>
        <v>76784</v>
      </c>
      <c r="O61" s="94">
        <f t="shared" si="33"/>
        <v>157439</v>
      </c>
      <c r="P61" s="35">
        <f t="shared" si="33"/>
        <v>298</v>
      </c>
      <c r="Q61" s="97">
        <f t="shared" si="33"/>
        <v>157737</v>
      </c>
      <c r="R61" s="33">
        <f t="shared" si="33"/>
        <v>96565</v>
      </c>
      <c r="S61" s="34">
        <f t="shared" si="33"/>
        <v>95465</v>
      </c>
      <c r="T61" s="94">
        <f t="shared" si="33"/>
        <v>192030</v>
      </c>
      <c r="U61" s="35">
        <f t="shared" si="33"/>
        <v>132</v>
      </c>
      <c r="V61" s="99">
        <f t="shared" si="33"/>
        <v>192162</v>
      </c>
      <c r="W61" s="31">
        <f t="shared" ref="W61:W72" si="34">IF(Q61=0,0,((V61/Q61)-1)*100)</f>
        <v>21.824302478175706</v>
      </c>
    </row>
    <row r="62" spans="2:23">
      <c r="B62" s="109" t="s">
        <v>15</v>
      </c>
      <c r="C62" s="28">
        <f t="shared" si="31"/>
        <v>572</v>
      </c>
      <c r="D62" s="29">
        <f t="shared" si="31"/>
        <v>573</v>
      </c>
      <c r="E62" s="30">
        <f t="shared" si="31"/>
        <v>1145</v>
      </c>
      <c r="F62" s="28">
        <f t="shared" si="31"/>
        <v>683</v>
      </c>
      <c r="G62" s="29">
        <f t="shared" si="31"/>
        <v>681</v>
      </c>
      <c r="H62" s="30">
        <f t="shared" si="31"/>
        <v>1364</v>
      </c>
      <c r="I62" s="31">
        <f t="shared" si="32"/>
        <v>19.126637554585145</v>
      </c>
      <c r="J62" s="17"/>
      <c r="K62" s="32"/>
      <c r="L62" s="109" t="s">
        <v>15</v>
      </c>
      <c r="M62" s="33">
        <f t="shared" ref="M62:V62" si="35">+M10+M36</f>
        <v>65399</v>
      </c>
      <c r="N62" s="34">
        <f t="shared" si="35"/>
        <v>66235</v>
      </c>
      <c r="O62" s="94">
        <f t="shared" si="35"/>
        <v>131634</v>
      </c>
      <c r="P62" s="35">
        <f t="shared" si="35"/>
        <v>0</v>
      </c>
      <c r="Q62" s="97">
        <f t="shared" si="35"/>
        <v>131634</v>
      </c>
      <c r="R62" s="33">
        <f t="shared" si="35"/>
        <v>93949</v>
      </c>
      <c r="S62" s="34">
        <f t="shared" si="35"/>
        <v>91698</v>
      </c>
      <c r="T62" s="94">
        <f t="shared" si="35"/>
        <v>185647</v>
      </c>
      <c r="U62" s="35">
        <f t="shared" si="35"/>
        <v>484</v>
      </c>
      <c r="V62" s="99">
        <f t="shared" si="35"/>
        <v>186131</v>
      </c>
      <c r="W62" s="31">
        <f t="shared" si="34"/>
        <v>41.400398073446063</v>
      </c>
    </row>
    <row r="63" spans="2:23" ht="13.5" thickBot="1">
      <c r="B63" s="116" t="s">
        <v>16</v>
      </c>
      <c r="C63" s="36">
        <f>+C11+C37</f>
        <v>620</v>
      </c>
      <c r="D63" s="37">
        <f>+D11+D37</f>
        <v>619</v>
      </c>
      <c r="E63" s="30">
        <f>E11+E37</f>
        <v>1239</v>
      </c>
      <c r="F63" s="36">
        <f>+F11+F37</f>
        <v>718</v>
      </c>
      <c r="G63" s="37">
        <f>+G11+G37</f>
        <v>719</v>
      </c>
      <c r="H63" s="30">
        <f>+H11+H37</f>
        <v>1437</v>
      </c>
      <c r="I63" s="31">
        <f t="shared" si="32"/>
        <v>15.980629539951563</v>
      </c>
      <c r="J63" s="17"/>
      <c r="K63" s="32"/>
      <c r="L63" s="116" t="s">
        <v>16</v>
      </c>
      <c r="M63" s="33">
        <f t="shared" ref="M63:V63" si="36">+M11+M37</f>
        <v>81448</v>
      </c>
      <c r="N63" s="34">
        <f t="shared" si="36"/>
        <v>83635</v>
      </c>
      <c r="O63" s="94">
        <f t="shared" si="36"/>
        <v>165083</v>
      </c>
      <c r="P63" s="35">
        <f t="shared" si="36"/>
        <v>355</v>
      </c>
      <c r="Q63" s="97">
        <f t="shared" si="36"/>
        <v>165438</v>
      </c>
      <c r="R63" s="33">
        <f t="shared" si="36"/>
        <v>98410</v>
      </c>
      <c r="S63" s="34">
        <f t="shared" si="36"/>
        <v>92346</v>
      </c>
      <c r="T63" s="94">
        <f t="shared" si="36"/>
        <v>190756</v>
      </c>
      <c r="U63" s="35">
        <f t="shared" si="36"/>
        <v>0</v>
      </c>
      <c r="V63" s="99">
        <f t="shared" si="36"/>
        <v>190756</v>
      </c>
      <c r="W63" s="31">
        <f t="shared" si="34"/>
        <v>15.303618273915308</v>
      </c>
    </row>
    <row r="64" spans="2:23" ht="14.25" thickTop="1" thickBot="1">
      <c r="B64" s="178" t="s">
        <v>17</v>
      </c>
      <c r="C64" s="38">
        <f>C63+C61+C62</f>
        <v>1840</v>
      </c>
      <c r="D64" s="39">
        <f>D63+D61+D62</f>
        <v>1838</v>
      </c>
      <c r="E64" s="40">
        <f>E62+E61+E63</f>
        <v>3678</v>
      </c>
      <c r="F64" s="38">
        <f>F63+F61+F62</f>
        <v>2079</v>
      </c>
      <c r="G64" s="39">
        <f>G63+G61+G62</f>
        <v>2078</v>
      </c>
      <c r="H64" s="40">
        <f>+H61+H62+H63</f>
        <v>4157</v>
      </c>
      <c r="I64" s="41">
        <f>IF(E64=0,0,((H64/E64)-1)*100)</f>
        <v>13.023382272974438</v>
      </c>
      <c r="J64" s="17"/>
      <c r="K64" s="17"/>
      <c r="L64" s="170" t="s">
        <v>17</v>
      </c>
      <c r="M64" s="100">
        <f t="shared" ref="M64:V64" si="37">+M61+M62+M63</f>
        <v>227502</v>
      </c>
      <c r="N64" s="101">
        <f t="shared" si="37"/>
        <v>226654</v>
      </c>
      <c r="O64" s="100">
        <f t="shared" si="37"/>
        <v>454156</v>
      </c>
      <c r="P64" s="100">
        <f t="shared" si="37"/>
        <v>653</v>
      </c>
      <c r="Q64" s="100">
        <f t="shared" si="37"/>
        <v>454809</v>
      </c>
      <c r="R64" s="100">
        <f t="shared" si="37"/>
        <v>288924</v>
      </c>
      <c r="S64" s="101">
        <f t="shared" si="37"/>
        <v>279509</v>
      </c>
      <c r="T64" s="100">
        <f t="shared" si="37"/>
        <v>568433</v>
      </c>
      <c r="U64" s="100">
        <f t="shared" si="37"/>
        <v>616</v>
      </c>
      <c r="V64" s="102">
        <f t="shared" si="37"/>
        <v>569049</v>
      </c>
      <c r="W64" s="103">
        <f>IF(Q64=0,0,((V64/Q64)-1)*100)</f>
        <v>25.118236446508323</v>
      </c>
    </row>
    <row r="65" spans="2:23" ht="13.5" thickTop="1">
      <c r="B65" s="109" t="s">
        <v>18</v>
      </c>
      <c r="C65" s="28">
        <f t="shared" ref="C65:H67" si="38">+C13+C39</f>
        <v>602</v>
      </c>
      <c r="D65" s="29">
        <f t="shared" si="38"/>
        <v>602</v>
      </c>
      <c r="E65" s="30">
        <f t="shared" si="38"/>
        <v>1204</v>
      </c>
      <c r="F65" s="28">
        <f t="shared" si="38"/>
        <v>718</v>
      </c>
      <c r="G65" s="29">
        <f t="shared" si="38"/>
        <v>719</v>
      </c>
      <c r="H65" s="30">
        <f t="shared" si="38"/>
        <v>1437</v>
      </c>
      <c r="I65" s="31">
        <f t="shared" si="32"/>
        <v>19.352159468438536</v>
      </c>
      <c r="J65" s="17"/>
      <c r="K65" s="17"/>
      <c r="L65" s="109" t="s">
        <v>18</v>
      </c>
      <c r="M65" s="33">
        <f t="shared" ref="M65:U65" si="39">+M13+M39</f>
        <v>81929</v>
      </c>
      <c r="N65" s="34">
        <f t="shared" si="39"/>
        <v>84831</v>
      </c>
      <c r="O65" s="94">
        <f t="shared" si="39"/>
        <v>166760</v>
      </c>
      <c r="P65" s="35">
        <f t="shared" si="39"/>
        <v>108</v>
      </c>
      <c r="Q65" s="97">
        <f t="shared" si="39"/>
        <v>166868</v>
      </c>
      <c r="R65" s="33">
        <f t="shared" si="39"/>
        <v>93942</v>
      </c>
      <c r="S65" s="34">
        <f t="shared" si="39"/>
        <v>97784</v>
      </c>
      <c r="T65" s="94">
        <f t="shared" si="39"/>
        <v>191726</v>
      </c>
      <c r="U65" s="35">
        <f t="shared" si="39"/>
        <v>105</v>
      </c>
      <c r="V65" s="99">
        <f>+T65+U65</f>
        <v>191831</v>
      </c>
      <c r="W65" s="31">
        <f t="shared" si="34"/>
        <v>14.959728647793469</v>
      </c>
    </row>
    <row r="66" spans="2:23">
      <c r="B66" s="109" t="s">
        <v>19</v>
      </c>
      <c r="C66" s="33">
        <f t="shared" si="38"/>
        <v>541</v>
      </c>
      <c r="D66" s="42">
        <f t="shared" si="38"/>
        <v>541</v>
      </c>
      <c r="E66" s="30">
        <f t="shared" si="38"/>
        <v>1082</v>
      </c>
      <c r="F66" s="33">
        <f t="shared" si="38"/>
        <v>671</v>
      </c>
      <c r="G66" s="42">
        <f t="shared" si="38"/>
        <v>671</v>
      </c>
      <c r="H66" s="43">
        <f t="shared" si="38"/>
        <v>1342</v>
      </c>
      <c r="I66" s="31">
        <f t="shared" si="32"/>
        <v>24.029574861367831</v>
      </c>
      <c r="J66" s="17"/>
      <c r="K66" s="17"/>
      <c r="L66" s="109" t="s">
        <v>19</v>
      </c>
      <c r="M66" s="33">
        <f t="shared" ref="M66:Q67" si="40">+M14+M40</f>
        <v>80770</v>
      </c>
      <c r="N66" s="34">
        <f t="shared" si="40"/>
        <v>81894</v>
      </c>
      <c r="O66" s="94">
        <f t="shared" si="40"/>
        <v>162664</v>
      </c>
      <c r="P66" s="35">
        <f t="shared" si="40"/>
        <v>0</v>
      </c>
      <c r="Q66" s="97">
        <f t="shared" si="40"/>
        <v>162664</v>
      </c>
      <c r="R66" s="33">
        <f>+R40+R14</f>
        <v>94279</v>
      </c>
      <c r="S66" s="34">
        <f>+S40+S14</f>
        <v>95656</v>
      </c>
      <c r="T66" s="94">
        <f>+T14+T40</f>
        <v>189935</v>
      </c>
      <c r="U66" s="35">
        <f>+U14+U40</f>
        <v>0</v>
      </c>
      <c r="V66" s="99">
        <f>+T66+U66</f>
        <v>189935</v>
      </c>
      <c r="W66" s="31">
        <f t="shared" si="34"/>
        <v>16.765233856292717</v>
      </c>
    </row>
    <row r="67" spans="2:23" ht="13.5" thickBot="1">
      <c r="B67" s="109" t="s">
        <v>20</v>
      </c>
      <c r="C67" s="33">
        <f t="shared" si="38"/>
        <v>639</v>
      </c>
      <c r="D67" s="42">
        <f t="shared" si="38"/>
        <v>637</v>
      </c>
      <c r="E67" s="30">
        <f t="shared" si="38"/>
        <v>1276</v>
      </c>
      <c r="F67" s="33">
        <f t="shared" si="38"/>
        <v>754</v>
      </c>
      <c r="G67" s="42">
        <f t="shared" si="38"/>
        <v>754</v>
      </c>
      <c r="H67" s="43">
        <f t="shared" si="38"/>
        <v>1508</v>
      </c>
      <c r="I67" s="31">
        <f t="shared" si="32"/>
        <v>18.181818181818187</v>
      </c>
      <c r="J67" s="17"/>
      <c r="K67" s="17"/>
      <c r="L67" s="109" t="s">
        <v>20</v>
      </c>
      <c r="M67" s="33">
        <f t="shared" si="40"/>
        <v>96958</v>
      </c>
      <c r="N67" s="34">
        <f t="shared" si="40"/>
        <v>97781</v>
      </c>
      <c r="O67" s="94">
        <f t="shared" si="40"/>
        <v>194739</v>
      </c>
      <c r="P67" s="35">
        <f t="shared" si="40"/>
        <v>0</v>
      </c>
      <c r="Q67" s="97">
        <f t="shared" si="40"/>
        <v>194739</v>
      </c>
      <c r="R67" s="33">
        <f>+R15+R41</f>
        <v>119370</v>
      </c>
      <c r="S67" s="34">
        <f>+S15+S41</f>
        <v>119242</v>
      </c>
      <c r="T67" s="94">
        <f>+T15+T41</f>
        <v>238612</v>
      </c>
      <c r="U67" s="35">
        <f>+U15+U41</f>
        <v>242</v>
      </c>
      <c r="V67" s="99">
        <f>+T67+U67</f>
        <v>238854</v>
      </c>
      <c r="W67" s="31">
        <f t="shared" si="34"/>
        <v>22.653397624512817</v>
      </c>
    </row>
    <row r="68" spans="2:23" ht="14.25" thickTop="1" thickBot="1">
      <c r="B68" s="179" t="s">
        <v>66</v>
      </c>
      <c r="C68" s="45">
        <f t="shared" ref="C68" si="41">+C65+C66+C67</f>
        <v>1782</v>
      </c>
      <c r="D68" s="46">
        <f t="shared" ref="D68" si="42">+D65+D66+D67</f>
        <v>1780</v>
      </c>
      <c r="E68" s="47">
        <f t="shared" ref="E68" si="43">+E65+E66+E67</f>
        <v>3562</v>
      </c>
      <c r="F68" s="45">
        <f t="shared" ref="F68" si="44">+F65+F66+F67</f>
        <v>2143</v>
      </c>
      <c r="G68" s="46">
        <f t="shared" ref="G68" si="45">+G65+G66+G67</f>
        <v>2144</v>
      </c>
      <c r="H68" s="47">
        <f t="shared" ref="H68" si="46">+H65+H66+H67</f>
        <v>4287</v>
      </c>
      <c r="I68" s="48">
        <f>IF(E68=0,0,((H68/E68)-1)*100)</f>
        <v>20.353733857383482</v>
      </c>
      <c r="J68" s="17"/>
      <c r="K68" s="17"/>
      <c r="L68" s="170" t="s">
        <v>66</v>
      </c>
      <c r="M68" s="100">
        <f t="shared" ref="M68" si="47">+M65+M66+M67</f>
        <v>259657</v>
      </c>
      <c r="N68" s="101">
        <f t="shared" ref="N68" si="48">+N65+N66+N67</f>
        <v>264506</v>
      </c>
      <c r="O68" s="100">
        <f t="shared" ref="O68" si="49">+O65+O66+O67</f>
        <v>524163</v>
      </c>
      <c r="P68" s="100">
        <f t="shared" ref="P68" si="50">+P65+P66+P67</f>
        <v>108</v>
      </c>
      <c r="Q68" s="100">
        <f t="shared" ref="Q68" si="51">+Q65+Q66+Q67</f>
        <v>524271</v>
      </c>
      <c r="R68" s="100">
        <f t="shared" ref="R68" si="52">+R65+R66+R67</f>
        <v>307591</v>
      </c>
      <c r="S68" s="101">
        <f t="shared" ref="S68" si="53">+S65+S66+S67</f>
        <v>312682</v>
      </c>
      <c r="T68" s="100">
        <f t="shared" ref="T68" si="54">+T65+T66+T67</f>
        <v>620273</v>
      </c>
      <c r="U68" s="100">
        <f t="shared" ref="U68" si="55">+U65+U66+U67</f>
        <v>347</v>
      </c>
      <c r="V68" s="102">
        <f t="shared" ref="V68" si="56">+V65+V66+V67</f>
        <v>620620</v>
      </c>
      <c r="W68" s="103">
        <f>IF(Q68=0,0,((V68/Q68)-1)*100)</f>
        <v>18.377709238161177</v>
      </c>
    </row>
    <row r="69" spans="2:23" ht="13.5" thickTop="1">
      <c r="B69" s="109" t="s">
        <v>21</v>
      </c>
      <c r="C69" s="49">
        <f>+C17+C43</f>
        <v>652</v>
      </c>
      <c r="D69" s="50">
        <f>+D17+D43</f>
        <v>653</v>
      </c>
      <c r="E69" s="30">
        <f>+E17+E43</f>
        <v>1305</v>
      </c>
      <c r="F69" s="49">
        <f>+F17+F43</f>
        <v>723</v>
      </c>
      <c r="G69" s="50">
        <f>+G17+G43</f>
        <v>722</v>
      </c>
      <c r="H69" s="43">
        <f>+G69+F69</f>
        <v>1445</v>
      </c>
      <c r="I69" s="31">
        <f t="shared" si="32"/>
        <v>10.727969348659006</v>
      </c>
      <c r="J69" s="17"/>
      <c r="K69" s="17"/>
      <c r="L69" s="109" t="s">
        <v>21</v>
      </c>
      <c r="M69" s="33">
        <f t="shared" ref="M69:U69" si="57">+M17+M43</f>
        <v>93122</v>
      </c>
      <c r="N69" s="34">
        <f t="shared" si="57"/>
        <v>94520</v>
      </c>
      <c r="O69" s="94">
        <f t="shared" si="57"/>
        <v>187642</v>
      </c>
      <c r="P69" s="35">
        <f t="shared" si="57"/>
        <v>130</v>
      </c>
      <c r="Q69" s="97">
        <f t="shared" si="57"/>
        <v>187772</v>
      </c>
      <c r="R69" s="33">
        <f t="shared" si="57"/>
        <v>113017</v>
      </c>
      <c r="S69" s="34">
        <f t="shared" si="57"/>
        <v>114757</v>
      </c>
      <c r="T69" s="94">
        <f t="shared" si="57"/>
        <v>227774</v>
      </c>
      <c r="U69" s="35">
        <f t="shared" si="57"/>
        <v>0</v>
      </c>
      <c r="V69" s="99">
        <f>+T69+U69</f>
        <v>227774</v>
      </c>
      <c r="W69" s="31">
        <f t="shared" si="34"/>
        <v>21.303495728862654</v>
      </c>
    </row>
    <row r="70" spans="2:23">
      <c r="B70" s="109" t="s">
        <v>67</v>
      </c>
      <c r="C70" s="49">
        <f>+C18+C44</f>
        <v>600</v>
      </c>
      <c r="D70" s="50">
        <f>+D18+D44</f>
        <v>600</v>
      </c>
      <c r="E70" s="30">
        <f>+C70+D70</f>
        <v>1200</v>
      </c>
      <c r="F70" s="49">
        <f>+F44+F18</f>
        <v>732</v>
      </c>
      <c r="G70" s="50">
        <f>+G44+G18</f>
        <v>733</v>
      </c>
      <c r="H70" s="43">
        <f>+G70+F70</f>
        <v>1465</v>
      </c>
      <c r="I70" s="31">
        <f>IF(E70=0,0,((H70/E70)-1)*100)</f>
        <v>22.083333333333343</v>
      </c>
      <c r="J70" s="17"/>
      <c r="K70" s="17"/>
      <c r="L70" s="109" t="s">
        <v>67</v>
      </c>
      <c r="M70" s="33">
        <f t="shared" ref="M70:Q71" si="58">+M18+M44</f>
        <v>85785</v>
      </c>
      <c r="N70" s="34">
        <f t="shared" si="58"/>
        <v>86528</v>
      </c>
      <c r="O70" s="94">
        <f t="shared" si="58"/>
        <v>172313</v>
      </c>
      <c r="P70" s="35">
        <f t="shared" si="58"/>
        <v>355</v>
      </c>
      <c r="Q70" s="97">
        <f t="shared" si="58"/>
        <v>172668</v>
      </c>
      <c r="R70" s="33">
        <f>+R44+R18</f>
        <v>110463</v>
      </c>
      <c r="S70" s="34">
        <f>+S44+S18</f>
        <v>111121</v>
      </c>
      <c r="T70" s="94">
        <f>+T18+T44</f>
        <v>221584</v>
      </c>
      <c r="U70" s="35">
        <f>+U44+U18</f>
        <v>0</v>
      </c>
      <c r="V70" s="99">
        <f>+T70+U70</f>
        <v>221584</v>
      </c>
      <c r="W70" s="31">
        <f>IF(Q70=0,0,((V70/Q70)-1)*100)</f>
        <v>28.329510969027272</v>
      </c>
    </row>
    <row r="71" spans="2:23" ht="13.5" thickBot="1">
      <c r="B71" s="109" t="s">
        <v>22</v>
      </c>
      <c r="C71" s="49">
        <f>+C19+C45</f>
        <v>583</v>
      </c>
      <c r="D71" s="50">
        <f>+D19+D45</f>
        <v>584</v>
      </c>
      <c r="E71" s="30">
        <f>+C71+D71</f>
        <v>1167</v>
      </c>
      <c r="F71" s="49">
        <f>+F45+F19</f>
        <v>705</v>
      </c>
      <c r="G71" s="50">
        <f>+G45+G19</f>
        <v>705</v>
      </c>
      <c r="H71" s="43">
        <f>+G71+F71</f>
        <v>1410</v>
      </c>
      <c r="I71" s="31">
        <f t="shared" si="32"/>
        <v>20.822622107969146</v>
      </c>
      <c r="J71" s="17"/>
      <c r="K71" s="17"/>
      <c r="L71" s="109" t="s">
        <v>22</v>
      </c>
      <c r="M71" s="33">
        <f t="shared" si="58"/>
        <v>78261</v>
      </c>
      <c r="N71" s="34">
        <f t="shared" si="58"/>
        <v>78617</v>
      </c>
      <c r="O71" s="95">
        <f t="shared" si="58"/>
        <v>156878</v>
      </c>
      <c r="P71" s="52">
        <f t="shared" si="58"/>
        <v>271</v>
      </c>
      <c r="Q71" s="97">
        <f t="shared" si="58"/>
        <v>157149</v>
      </c>
      <c r="R71" s="33">
        <f>+R45+R19</f>
        <v>95604</v>
      </c>
      <c r="S71" s="34">
        <f>+S45+S19</f>
        <v>95233</v>
      </c>
      <c r="T71" s="95">
        <f>+T19+T45</f>
        <v>190837</v>
      </c>
      <c r="U71" s="52">
        <f>+U19+U45</f>
        <v>6</v>
      </c>
      <c r="V71" s="99">
        <f>+T71+U71</f>
        <v>190843</v>
      </c>
      <c r="W71" s="31">
        <f t="shared" si="34"/>
        <v>21.440798223342171</v>
      </c>
    </row>
    <row r="72" spans="2:23" ht="16.5" thickTop="1" thickBot="1">
      <c r="B72" s="180" t="s">
        <v>23</v>
      </c>
      <c r="C72" s="53">
        <f t="shared" ref="C72:H72" si="59">+C69+C70+C71</f>
        <v>1835</v>
      </c>
      <c r="D72" s="54">
        <f t="shared" si="59"/>
        <v>1837</v>
      </c>
      <c r="E72" s="55">
        <f t="shared" si="59"/>
        <v>3672</v>
      </c>
      <c r="F72" s="56">
        <f t="shared" si="59"/>
        <v>2160</v>
      </c>
      <c r="G72" s="57">
        <f t="shared" si="59"/>
        <v>2160</v>
      </c>
      <c r="H72" s="57">
        <f t="shared" si="59"/>
        <v>4320</v>
      </c>
      <c r="I72" s="41">
        <f t="shared" si="32"/>
        <v>17.647058823529417</v>
      </c>
      <c r="J72" s="58"/>
      <c r="K72" s="59"/>
      <c r="L72" s="171" t="s">
        <v>23</v>
      </c>
      <c r="M72" s="104">
        <f t="shared" ref="M72:V72" si="60">+M69+M70+M71</f>
        <v>257168</v>
      </c>
      <c r="N72" s="104">
        <f t="shared" si="60"/>
        <v>259665</v>
      </c>
      <c r="O72" s="105">
        <f t="shared" si="60"/>
        <v>516833</v>
      </c>
      <c r="P72" s="105">
        <f t="shared" si="60"/>
        <v>756</v>
      </c>
      <c r="Q72" s="105">
        <f t="shared" si="60"/>
        <v>517589</v>
      </c>
      <c r="R72" s="104">
        <f t="shared" si="60"/>
        <v>319084</v>
      </c>
      <c r="S72" s="104">
        <f t="shared" si="60"/>
        <v>321111</v>
      </c>
      <c r="T72" s="105">
        <f t="shared" si="60"/>
        <v>640195</v>
      </c>
      <c r="U72" s="105">
        <f t="shared" si="60"/>
        <v>6</v>
      </c>
      <c r="V72" s="105">
        <f t="shared" si="60"/>
        <v>640201</v>
      </c>
      <c r="W72" s="106">
        <f t="shared" si="34"/>
        <v>23.689066035020055</v>
      </c>
    </row>
    <row r="73" spans="2:23" ht="13.5" thickTop="1">
      <c r="B73" s="109" t="s">
        <v>24</v>
      </c>
      <c r="C73" s="33">
        <f>+C21+C47</f>
        <v>610</v>
      </c>
      <c r="D73" s="42">
        <f>+D21+D47</f>
        <v>610</v>
      </c>
      <c r="E73" s="60">
        <f>+E21+E47</f>
        <v>1220</v>
      </c>
      <c r="F73" s="33">
        <f>+F21+F47</f>
        <v>717</v>
      </c>
      <c r="G73" s="42">
        <f>+G21+G47</f>
        <v>717</v>
      </c>
      <c r="H73" s="61">
        <f>+G73+F73</f>
        <v>1434</v>
      </c>
      <c r="I73" s="31">
        <f>IF(E73=0,0,((H73/E73)-1)*100)</f>
        <v>17.540983606557383</v>
      </c>
      <c r="J73" s="17"/>
      <c r="K73" s="17"/>
      <c r="L73" s="109" t="s">
        <v>24</v>
      </c>
      <c r="M73" s="33">
        <f t="shared" ref="M73:U73" si="61">+M21+M47</f>
        <v>83164</v>
      </c>
      <c r="N73" s="34">
        <f t="shared" si="61"/>
        <v>82857</v>
      </c>
      <c r="O73" s="95">
        <f t="shared" si="61"/>
        <v>166021</v>
      </c>
      <c r="P73" s="62">
        <f t="shared" si="61"/>
        <v>265</v>
      </c>
      <c r="Q73" s="97">
        <f t="shared" si="61"/>
        <v>166286</v>
      </c>
      <c r="R73" s="33">
        <f t="shared" si="61"/>
        <v>99848</v>
      </c>
      <c r="S73" s="34">
        <f t="shared" si="61"/>
        <v>100148</v>
      </c>
      <c r="T73" s="95">
        <f t="shared" si="61"/>
        <v>199996</v>
      </c>
      <c r="U73" s="62">
        <f t="shared" si="61"/>
        <v>0</v>
      </c>
      <c r="V73" s="99">
        <f>+T73+U73</f>
        <v>199996</v>
      </c>
      <c r="W73" s="31">
        <f>IF(Q73=0,0,((V73/Q73)-1)*100)</f>
        <v>20.272301937625549</v>
      </c>
    </row>
    <row r="74" spans="2:23">
      <c r="B74" s="109" t="s">
        <v>26</v>
      </c>
      <c r="C74" s="33">
        <f t="shared" ref="C74:E75" si="62">+C22+C48</f>
        <v>593</v>
      </c>
      <c r="D74" s="42">
        <f t="shared" si="62"/>
        <v>593</v>
      </c>
      <c r="E74" s="63">
        <f t="shared" si="62"/>
        <v>1186</v>
      </c>
      <c r="F74" s="33">
        <f>+F48+F22</f>
        <v>711</v>
      </c>
      <c r="G74" s="42">
        <f>+G48+G22</f>
        <v>710</v>
      </c>
      <c r="H74" s="63">
        <f>+G74+F74</f>
        <v>1421</v>
      </c>
      <c r="I74" s="31">
        <f t="shared" ref="I74:I78" si="63">IF(E74=0,0,((H74/E74)-1)*100)</f>
        <v>19.814502529510957</v>
      </c>
      <c r="J74" s="17"/>
      <c r="K74" s="17"/>
      <c r="L74" s="109" t="s">
        <v>26</v>
      </c>
      <c r="M74" s="33">
        <f t="shared" ref="M74:Q75" si="64">+M22+M48</f>
        <v>89981</v>
      </c>
      <c r="N74" s="34">
        <f t="shared" si="64"/>
        <v>89930</v>
      </c>
      <c r="O74" s="95">
        <f t="shared" si="64"/>
        <v>179911</v>
      </c>
      <c r="P74" s="35">
        <f t="shared" si="64"/>
        <v>215</v>
      </c>
      <c r="Q74" s="97">
        <f t="shared" si="64"/>
        <v>180126</v>
      </c>
      <c r="R74" s="33">
        <f>+R48+R22</f>
        <v>107655</v>
      </c>
      <c r="S74" s="34">
        <f>+S48+S22</f>
        <v>109051</v>
      </c>
      <c r="T74" s="95">
        <f>+T22+T48</f>
        <v>216706</v>
      </c>
      <c r="U74" s="35">
        <f>+U22+U48</f>
        <v>0</v>
      </c>
      <c r="V74" s="99">
        <f>+T74+U74</f>
        <v>216706</v>
      </c>
      <c r="W74" s="31">
        <f>IF(Q74=0,0,((V74/Q74)-1)*100)</f>
        <v>20.308006617589914</v>
      </c>
    </row>
    <row r="75" spans="2:23" ht="13.5" thickBot="1">
      <c r="B75" s="109" t="s">
        <v>27</v>
      </c>
      <c r="C75" s="33">
        <f t="shared" si="62"/>
        <v>628</v>
      </c>
      <c r="D75" s="64">
        <f t="shared" si="62"/>
        <v>627</v>
      </c>
      <c r="E75" s="65">
        <f t="shared" si="62"/>
        <v>1255</v>
      </c>
      <c r="F75" s="33">
        <f>+F23+F49</f>
        <v>718</v>
      </c>
      <c r="G75" s="64">
        <f>+G23+G49</f>
        <v>719</v>
      </c>
      <c r="H75" s="65">
        <f>+H23+H49</f>
        <v>1437</v>
      </c>
      <c r="I75" s="66">
        <f t="shared" si="63"/>
        <v>14.501992031872501</v>
      </c>
      <c r="J75" s="17"/>
      <c r="K75" s="17"/>
      <c r="L75" s="109" t="s">
        <v>27</v>
      </c>
      <c r="M75" s="33">
        <f t="shared" si="64"/>
        <v>80188</v>
      </c>
      <c r="N75" s="34">
        <f t="shared" si="64"/>
        <v>89830</v>
      </c>
      <c r="O75" s="95">
        <f t="shared" si="64"/>
        <v>170018</v>
      </c>
      <c r="P75" s="52">
        <f t="shared" si="64"/>
        <v>144</v>
      </c>
      <c r="Q75" s="97">
        <f t="shared" si="64"/>
        <v>170162</v>
      </c>
      <c r="R75" s="33">
        <f>+R23+R49</f>
        <v>106841</v>
      </c>
      <c r="S75" s="34">
        <f>+S23+S49</f>
        <v>111746</v>
      </c>
      <c r="T75" s="95">
        <f>+T23+T49</f>
        <v>218587</v>
      </c>
      <c r="U75" s="52">
        <f>+U23+U49</f>
        <v>211</v>
      </c>
      <c r="V75" s="99">
        <f>+V23+V49</f>
        <v>218798</v>
      </c>
      <c r="W75" s="31">
        <f>IF(Q75=0,0,((V75/Q75)-1)*100)</f>
        <v>28.582174633584458</v>
      </c>
    </row>
    <row r="76" spans="2:23" ht="14.25" thickTop="1" thickBot="1">
      <c r="B76" s="178" t="s">
        <v>28</v>
      </c>
      <c r="C76" s="56">
        <f t="shared" ref="C76:H76" si="65">+C73+C74+C75</f>
        <v>1831</v>
      </c>
      <c r="D76" s="67">
        <f t="shared" si="65"/>
        <v>1830</v>
      </c>
      <c r="E76" s="56">
        <f t="shared" si="65"/>
        <v>3661</v>
      </c>
      <c r="F76" s="56">
        <f t="shared" si="65"/>
        <v>2146</v>
      </c>
      <c r="G76" s="67">
        <f t="shared" si="65"/>
        <v>2146</v>
      </c>
      <c r="H76" s="56">
        <f t="shared" si="65"/>
        <v>4292</v>
      </c>
      <c r="I76" s="41">
        <f t="shared" si="63"/>
        <v>17.23572794318493</v>
      </c>
      <c r="J76" s="17"/>
      <c r="K76" s="17"/>
      <c r="L76" s="170" t="s">
        <v>28</v>
      </c>
      <c r="M76" s="100">
        <f t="shared" ref="M76:V76" si="66">+M73+M74+M75</f>
        <v>253333</v>
      </c>
      <c r="N76" s="101">
        <f t="shared" si="66"/>
        <v>262617</v>
      </c>
      <c r="O76" s="100">
        <f t="shared" si="66"/>
        <v>515950</v>
      </c>
      <c r="P76" s="100">
        <f t="shared" si="66"/>
        <v>624</v>
      </c>
      <c r="Q76" s="100">
        <f t="shared" si="66"/>
        <v>516574</v>
      </c>
      <c r="R76" s="100">
        <f t="shared" si="66"/>
        <v>314344</v>
      </c>
      <c r="S76" s="101">
        <f t="shared" si="66"/>
        <v>320945</v>
      </c>
      <c r="T76" s="100">
        <f t="shared" si="66"/>
        <v>635289</v>
      </c>
      <c r="U76" s="100">
        <f t="shared" si="66"/>
        <v>211</v>
      </c>
      <c r="V76" s="100">
        <f t="shared" si="66"/>
        <v>635500</v>
      </c>
      <c r="W76" s="103">
        <f t="shared" ref="W76:W78" si="67">IF(Q76=0,0,((V76/Q76)-1)*100)</f>
        <v>23.022064602554515</v>
      </c>
    </row>
    <row r="77" spans="2:23" ht="14.25" thickTop="1" thickBot="1">
      <c r="B77" s="178" t="s">
        <v>68</v>
      </c>
      <c r="C77" s="38">
        <f t="shared" ref="C77:H77" si="68">+C68+C72+C76</f>
        <v>5448</v>
      </c>
      <c r="D77" s="39">
        <f t="shared" si="68"/>
        <v>5447</v>
      </c>
      <c r="E77" s="40">
        <f t="shared" si="68"/>
        <v>10895</v>
      </c>
      <c r="F77" s="38">
        <f t="shared" si="68"/>
        <v>6449</v>
      </c>
      <c r="G77" s="39">
        <f t="shared" si="68"/>
        <v>6450</v>
      </c>
      <c r="H77" s="40">
        <f t="shared" si="68"/>
        <v>12899</v>
      </c>
      <c r="I77" s="41">
        <f t="shared" si="63"/>
        <v>18.393758604864608</v>
      </c>
      <c r="J77" s="17"/>
      <c r="K77" s="17"/>
      <c r="L77" s="170" t="s">
        <v>68</v>
      </c>
      <c r="M77" s="100">
        <f t="shared" ref="M77:V77" si="69">+M68+M72+M76</f>
        <v>770158</v>
      </c>
      <c r="N77" s="101">
        <f t="shared" si="69"/>
        <v>786788</v>
      </c>
      <c r="O77" s="100">
        <f t="shared" si="69"/>
        <v>1556946</v>
      </c>
      <c r="P77" s="100">
        <f t="shared" si="69"/>
        <v>1488</v>
      </c>
      <c r="Q77" s="100">
        <f t="shared" si="69"/>
        <v>1558434</v>
      </c>
      <c r="R77" s="100">
        <f t="shared" si="69"/>
        <v>941019</v>
      </c>
      <c r="S77" s="101">
        <f t="shared" si="69"/>
        <v>954738</v>
      </c>
      <c r="T77" s="100">
        <f t="shared" si="69"/>
        <v>1895757</v>
      </c>
      <c r="U77" s="100">
        <f t="shared" si="69"/>
        <v>564</v>
      </c>
      <c r="V77" s="102">
        <f t="shared" si="69"/>
        <v>1896321</v>
      </c>
      <c r="W77" s="103">
        <f>IF(Q77=0,0,((V77/Q77)-1)*100)</f>
        <v>21.681187653760126</v>
      </c>
    </row>
    <row r="78" spans="2:23" ht="14.25" thickTop="1" thickBot="1">
      <c r="B78" s="178" t="s">
        <v>9</v>
      </c>
      <c r="C78" s="56">
        <f t="shared" ref="C78:H78" si="70">+C72+C68+C76+C64</f>
        <v>7288</v>
      </c>
      <c r="D78" s="67">
        <f t="shared" si="70"/>
        <v>7285</v>
      </c>
      <c r="E78" s="56">
        <f t="shared" si="70"/>
        <v>14573</v>
      </c>
      <c r="F78" s="56">
        <f t="shared" si="70"/>
        <v>8528</v>
      </c>
      <c r="G78" s="67">
        <f t="shared" si="70"/>
        <v>8528</v>
      </c>
      <c r="H78" s="56">
        <f t="shared" si="70"/>
        <v>17056</v>
      </c>
      <c r="I78" s="41">
        <f t="shared" si="63"/>
        <v>17.038358608385362</v>
      </c>
      <c r="J78" s="17"/>
      <c r="K78" s="17"/>
      <c r="L78" s="170" t="s">
        <v>9</v>
      </c>
      <c r="M78" s="100">
        <f t="shared" ref="M78:V78" si="71">+M72+M68+M76+M64</f>
        <v>997660</v>
      </c>
      <c r="N78" s="101">
        <f t="shared" si="71"/>
        <v>1013442</v>
      </c>
      <c r="O78" s="100">
        <f t="shared" si="71"/>
        <v>2011102</v>
      </c>
      <c r="P78" s="100">
        <f t="shared" si="71"/>
        <v>2141</v>
      </c>
      <c r="Q78" s="100">
        <f t="shared" si="71"/>
        <v>2013243</v>
      </c>
      <c r="R78" s="100">
        <f t="shared" si="71"/>
        <v>1229943</v>
      </c>
      <c r="S78" s="101">
        <f t="shared" si="71"/>
        <v>1234247</v>
      </c>
      <c r="T78" s="100">
        <f t="shared" si="71"/>
        <v>2464190</v>
      </c>
      <c r="U78" s="100">
        <f t="shared" si="71"/>
        <v>1180</v>
      </c>
      <c r="V78" s="100">
        <f t="shared" si="71"/>
        <v>2465370</v>
      </c>
      <c r="W78" s="103">
        <f t="shared" si="67"/>
        <v>22.457646692426092</v>
      </c>
    </row>
    <row r="79" spans="2:23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3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6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6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6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6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6" ht="12" customHeight="1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6" ht="6.7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6">
      <c r="A87" s="4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v>0</v>
      </c>
      <c r="N87" s="34">
        <v>0</v>
      </c>
      <c r="O87" s="127">
        <f>+M87+N87</f>
        <v>0</v>
      </c>
      <c r="P87" s="35">
        <v>0</v>
      </c>
      <c r="Q87" s="130">
        <f>O87+P87</f>
        <v>0</v>
      </c>
      <c r="R87" s="33">
        <v>0</v>
      </c>
      <c r="S87" s="34">
        <v>0</v>
      </c>
      <c r="T87" s="127">
        <f>+R87+S87</f>
        <v>0</v>
      </c>
      <c r="U87" s="35">
        <v>0</v>
      </c>
      <c r="V87" s="132">
        <f>+T87+U87</f>
        <v>0</v>
      </c>
      <c r="W87" s="31">
        <v>0</v>
      </c>
      <c r="Y87" s="5"/>
      <c r="Z87" s="5"/>
    </row>
    <row r="88" spans="1:26">
      <c r="A88" s="4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v>0</v>
      </c>
      <c r="N88" s="34">
        <v>0</v>
      </c>
      <c r="O88" s="127">
        <f>+M88+N88</f>
        <v>0</v>
      </c>
      <c r="P88" s="35">
        <v>0</v>
      </c>
      <c r="Q88" s="130">
        <f>O88+P88</f>
        <v>0</v>
      </c>
      <c r="R88" s="33">
        <v>0</v>
      </c>
      <c r="S88" s="34">
        <v>0</v>
      </c>
      <c r="T88" s="127">
        <f>+R88+S88</f>
        <v>0</v>
      </c>
      <c r="U88" s="35">
        <v>0</v>
      </c>
      <c r="V88" s="132">
        <f>+T88+U88</f>
        <v>0</v>
      </c>
      <c r="W88" s="31">
        <f t="shared" ref="W88:W93" si="72">IF(Q88=0,0,((V88/Q88)-1)*100)</f>
        <v>0</v>
      </c>
    </row>
    <row r="89" spans="1:26" ht="13.5" thickBot="1">
      <c r="A89" s="4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v>0</v>
      </c>
      <c r="N89" s="34">
        <v>0</v>
      </c>
      <c r="O89" s="127">
        <f>+M89+N89</f>
        <v>0</v>
      </c>
      <c r="P89" s="35">
        <v>0</v>
      </c>
      <c r="Q89" s="130">
        <f>+O89+P89</f>
        <v>0</v>
      </c>
      <c r="R89" s="33">
        <v>0</v>
      </c>
      <c r="S89" s="34">
        <v>0</v>
      </c>
      <c r="T89" s="127">
        <f>+R89+S89</f>
        <v>0</v>
      </c>
      <c r="U89" s="35">
        <v>0</v>
      </c>
      <c r="V89" s="132">
        <f>+T89+U89</f>
        <v>0</v>
      </c>
      <c r="W89" s="31">
        <f t="shared" si="72"/>
        <v>0</v>
      </c>
    </row>
    <row r="90" spans="1:26" ht="14.25" thickTop="1" thickBot="1">
      <c r="A90" s="4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56</v>
      </c>
      <c r="M90" s="133">
        <f>+M87+M88+M89</f>
        <v>0</v>
      </c>
      <c r="N90" s="134">
        <f>+N87+N88+N89</f>
        <v>0</v>
      </c>
      <c r="O90" s="133">
        <f>+M90+N90</f>
        <v>0</v>
      </c>
      <c r="P90" s="133">
        <f>+P87+P88+P89</f>
        <v>0</v>
      </c>
      <c r="Q90" s="133">
        <f>+Q87+Q88+Q89</f>
        <v>0</v>
      </c>
      <c r="R90" s="133">
        <f>+R87+R88+R89</f>
        <v>0</v>
      </c>
      <c r="S90" s="134">
        <f>+S87+S88+S89</f>
        <v>0</v>
      </c>
      <c r="T90" s="133">
        <f>+R90+S90</f>
        <v>0</v>
      </c>
      <c r="U90" s="133">
        <f>+U87+U88+U89</f>
        <v>0</v>
      </c>
      <c r="V90" s="135">
        <f>+T90+U90</f>
        <v>0</v>
      </c>
      <c r="W90" s="136">
        <f t="shared" si="72"/>
        <v>0</v>
      </c>
    </row>
    <row r="91" spans="1:26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v>0</v>
      </c>
      <c r="N91" s="34">
        <v>0</v>
      </c>
      <c r="O91" s="127">
        <f>M91+N91</f>
        <v>0</v>
      </c>
      <c r="P91" s="35">
        <v>0</v>
      </c>
      <c r="Q91" s="130">
        <f>O91+P91</f>
        <v>0</v>
      </c>
      <c r="R91" s="33">
        <v>0</v>
      </c>
      <c r="S91" s="34">
        <v>0</v>
      </c>
      <c r="T91" s="127">
        <f>R91+S91</f>
        <v>0</v>
      </c>
      <c r="U91" s="35">
        <v>0</v>
      </c>
      <c r="V91" s="132">
        <f>T91+U91</f>
        <v>0</v>
      </c>
      <c r="W91" s="31">
        <f t="shared" si="72"/>
        <v>0</v>
      </c>
      <c r="Y91" s="5"/>
      <c r="Z91" s="5"/>
    </row>
    <row r="92" spans="1:26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v>0</v>
      </c>
      <c r="N92" s="34">
        <v>0</v>
      </c>
      <c r="O92" s="127">
        <f>M92+N92</f>
        <v>0</v>
      </c>
      <c r="P92" s="35">
        <v>0</v>
      </c>
      <c r="Q92" s="130">
        <f>O92+P92</f>
        <v>0</v>
      </c>
      <c r="R92" s="33">
        <v>0</v>
      </c>
      <c r="S92" s="34">
        <v>0</v>
      </c>
      <c r="T92" s="127">
        <f>R92+S92</f>
        <v>0</v>
      </c>
      <c r="U92" s="35">
        <v>0</v>
      </c>
      <c r="V92" s="132">
        <f>T92+U92</f>
        <v>0</v>
      </c>
      <c r="W92" s="31">
        <f>IF(Q92=0,0,((V92/Q92)-1)*100)</f>
        <v>0</v>
      </c>
      <c r="Y92" s="5"/>
      <c r="Z92" s="5"/>
    </row>
    <row r="93" spans="1:26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v>0</v>
      </c>
      <c r="N93" s="34">
        <v>0</v>
      </c>
      <c r="O93" s="127">
        <f>M93+N93</f>
        <v>0</v>
      </c>
      <c r="P93" s="35">
        <v>0</v>
      </c>
      <c r="Q93" s="130">
        <f>O93+P93</f>
        <v>0</v>
      </c>
      <c r="R93" s="33">
        <v>0</v>
      </c>
      <c r="S93" s="34">
        <v>0</v>
      </c>
      <c r="T93" s="127">
        <f>R93+S93</f>
        <v>0</v>
      </c>
      <c r="U93" s="35">
        <v>0</v>
      </c>
      <c r="V93" s="132">
        <f>T93+U93</f>
        <v>0</v>
      </c>
      <c r="W93" s="31">
        <f t="shared" si="72"/>
        <v>0</v>
      </c>
    </row>
    <row r="94" spans="1:26" ht="14.25" thickTop="1" thickBot="1">
      <c r="A94" s="4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73">+M91+M92+M93</f>
        <v>0</v>
      </c>
      <c r="N94" s="134">
        <f t="shared" ref="N94" si="74">+N91+N92+N93</f>
        <v>0</v>
      </c>
      <c r="O94" s="133">
        <f t="shared" ref="O94" si="75">+O91+O92+O93</f>
        <v>0</v>
      </c>
      <c r="P94" s="133">
        <f t="shared" ref="P94" si="76">+P91+P92+P93</f>
        <v>0</v>
      </c>
      <c r="Q94" s="133">
        <f t="shared" ref="Q94" si="77">+Q91+Q92+Q93</f>
        <v>0</v>
      </c>
      <c r="R94" s="133">
        <f t="shared" ref="R94" si="78">+R91+R92+R93</f>
        <v>0</v>
      </c>
      <c r="S94" s="134">
        <f t="shared" ref="S94" si="79">+S91+S92+S93</f>
        <v>0</v>
      </c>
      <c r="T94" s="133">
        <f t="shared" ref="T94" si="80">+T91+T92+T93</f>
        <v>0</v>
      </c>
      <c r="U94" s="133">
        <f t="shared" ref="U94" si="81">+U91+U92+U93</f>
        <v>0</v>
      </c>
      <c r="V94" s="135">
        <f t="shared" ref="V94" si="82">+V91+V92+V93</f>
        <v>0</v>
      </c>
      <c r="W94" s="136">
        <f>IF(Q94=0,0,((V94/Q94)-1)*100)</f>
        <v>0</v>
      </c>
      <c r="Y94" s="5"/>
      <c r="Z94" s="5"/>
    </row>
    <row r="95" spans="1:26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v>0</v>
      </c>
      <c r="N95" s="34">
        <v>0</v>
      </c>
      <c r="O95" s="127">
        <v>0</v>
      </c>
      <c r="P95" s="35">
        <v>0</v>
      </c>
      <c r="Q95" s="130">
        <f>O95+P95</f>
        <v>0</v>
      </c>
      <c r="R95" s="33">
        <v>0</v>
      </c>
      <c r="S95" s="34">
        <v>0</v>
      </c>
      <c r="T95" s="127">
        <v>0</v>
      </c>
      <c r="U95" s="35">
        <v>0</v>
      </c>
      <c r="V95" s="132">
        <f>T95+U95</f>
        <v>0</v>
      </c>
      <c r="W95" s="31">
        <v>0</v>
      </c>
      <c r="Y95" s="5"/>
      <c r="Z95" s="5"/>
    </row>
    <row r="96" spans="1:26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v>0</v>
      </c>
      <c r="N96" s="34">
        <v>0</v>
      </c>
      <c r="O96" s="127">
        <v>0</v>
      </c>
      <c r="P96" s="35">
        <v>0</v>
      </c>
      <c r="Q96" s="130">
        <f>O96+P96</f>
        <v>0</v>
      </c>
      <c r="R96" s="33">
        <v>0</v>
      </c>
      <c r="S96" s="34">
        <v>0</v>
      </c>
      <c r="T96" s="127">
        <v>0</v>
      </c>
      <c r="U96" s="35">
        <v>0</v>
      </c>
      <c r="V96" s="132">
        <v>0</v>
      </c>
      <c r="W96" s="31">
        <v>0</v>
      </c>
      <c r="Y96" s="5"/>
      <c r="Z96" s="5"/>
    </row>
    <row r="97" spans="1:26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v>0</v>
      </c>
      <c r="N97" s="34">
        <v>0</v>
      </c>
      <c r="O97" s="128">
        <v>0</v>
      </c>
      <c r="P97" s="52">
        <v>0</v>
      </c>
      <c r="Q97" s="130">
        <f>+O97+P97</f>
        <v>0</v>
      </c>
      <c r="R97" s="33">
        <v>0</v>
      </c>
      <c r="S97" s="34">
        <v>0</v>
      </c>
      <c r="T97" s="128">
        <f>+S97+R97</f>
        <v>0</v>
      </c>
      <c r="U97" s="52">
        <v>0</v>
      </c>
      <c r="V97" s="132">
        <v>0</v>
      </c>
      <c r="W97" s="31">
        <v>0</v>
      </c>
      <c r="Y97" s="5"/>
      <c r="Z97" s="5"/>
    </row>
    <row r="98" spans="1:26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23</v>
      </c>
      <c r="M98" s="137">
        <f t="shared" ref="M98" si="83">+M95+M96+M97</f>
        <v>0</v>
      </c>
      <c r="N98" s="137">
        <f t="shared" ref="N98" si="84">+N95+N96+N97</f>
        <v>0</v>
      </c>
      <c r="O98" s="138">
        <f t="shared" ref="O98" si="85">+O95+O96+O97</f>
        <v>0</v>
      </c>
      <c r="P98" s="138">
        <f t="shared" ref="P98" si="86">+P95+P96+P97</f>
        <v>0</v>
      </c>
      <c r="Q98" s="138">
        <f t="shared" ref="Q98" si="87">+Q95+Q96+Q97</f>
        <v>0</v>
      </c>
      <c r="R98" s="137">
        <f t="shared" ref="R98" si="88">+R95+R96+R97</f>
        <v>0</v>
      </c>
      <c r="S98" s="137">
        <f t="shared" ref="S98:T98" si="89">+S95+S96+S97</f>
        <v>0</v>
      </c>
      <c r="T98" s="138">
        <f t="shared" si="89"/>
        <v>0</v>
      </c>
      <c r="U98" s="138">
        <f t="shared" ref="U98" si="90">+U95+U96+U97</f>
        <v>0</v>
      </c>
      <c r="V98" s="138">
        <f t="shared" ref="V98" si="91">+V95+V96+V97</f>
        <v>0</v>
      </c>
      <c r="W98" s="139"/>
    </row>
    <row r="99" spans="1:26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24</v>
      </c>
      <c r="M99" s="33">
        <v>0</v>
      </c>
      <c r="N99" s="34">
        <v>0</v>
      </c>
      <c r="O99" s="128">
        <v>0</v>
      </c>
      <c r="P99" s="62">
        <v>0</v>
      </c>
      <c r="Q99" s="130">
        <f>O99+P99</f>
        <v>0</v>
      </c>
      <c r="R99" s="33">
        <v>0</v>
      </c>
      <c r="S99" s="34">
        <v>0</v>
      </c>
      <c r="T99" s="128">
        <v>0</v>
      </c>
      <c r="U99" s="62">
        <v>0</v>
      </c>
      <c r="V99" s="132">
        <v>0</v>
      </c>
      <c r="W99" s="31">
        <v>0</v>
      </c>
    </row>
    <row r="100" spans="1:26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v>0</v>
      </c>
      <c r="N100" s="34">
        <v>0</v>
      </c>
      <c r="O100" s="128">
        <v>0</v>
      </c>
      <c r="P100" s="35">
        <v>0</v>
      </c>
      <c r="Q100" s="130">
        <f>O100+P100</f>
        <v>0</v>
      </c>
      <c r="R100" s="33">
        <v>0</v>
      </c>
      <c r="S100" s="34">
        <v>0</v>
      </c>
      <c r="T100" s="128">
        <v>0</v>
      </c>
      <c r="U100" s="35">
        <v>0</v>
      </c>
      <c r="V100" s="132">
        <v>0</v>
      </c>
      <c r="W100" s="31">
        <v>0</v>
      </c>
    </row>
    <row r="101" spans="1:26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v>0</v>
      </c>
      <c r="N101" s="34">
        <v>0</v>
      </c>
      <c r="O101" s="128">
        <v>0</v>
      </c>
      <c r="P101" s="35">
        <v>0</v>
      </c>
      <c r="Q101" s="130">
        <f>+O101+P101</f>
        <v>0</v>
      </c>
      <c r="R101" s="33">
        <v>0</v>
      </c>
      <c r="S101" s="34">
        <v>0</v>
      </c>
      <c r="T101" s="128">
        <v>0</v>
      </c>
      <c r="U101" s="35">
        <v>0</v>
      </c>
      <c r="V101" s="132">
        <f>+T101+U101</f>
        <v>0</v>
      </c>
      <c r="W101" s="31">
        <v>0</v>
      </c>
    </row>
    <row r="102" spans="1:26" ht="14.25" thickTop="1" thickBot="1">
      <c r="A102" s="4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28</v>
      </c>
      <c r="M102" s="133">
        <f t="shared" ref="M102:V102" si="92">+M99+M100+M101</f>
        <v>0</v>
      </c>
      <c r="N102" s="134">
        <f t="shared" si="92"/>
        <v>0</v>
      </c>
      <c r="O102" s="133">
        <f t="shared" si="92"/>
        <v>0</v>
      </c>
      <c r="P102" s="133">
        <f t="shared" si="92"/>
        <v>0</v>
      </c>
      <c r="Q102" s="133">
        <f t="shared" si="92"/>
        <v>0</v>
      </c>
      <c r="R102" s="133">
        <f t="shared" si="92"/>
        <v>0</v>
      </c>
      <c r="S102" s="134">
        <f t="shared" si="92"/>
        <v>0</v>
      </c>
      <c r="T102" s="133">
        <f t="shared" si="92"/>
        <v>0</v>
      </c>
      <c r="U102" s="133">
        <f t="shared" si="92"/>
        <v>0</v>
      </c>
      <c r="V102" s="133">
        <f t="shared" si="92"/>
        <v>0</v>
      </c>
      <c r="W102" s="136">
        <v>0</v>
      </c>
    </row>
    <row r="103" spans="1:26" ht="14.25" thickTop="1" thickBot="1">
      <c r="A103" s="4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93">+M94+M98+M102</f>
        <v>0</v>
      </c>
      <c r="N103" s="134">
        <f t="shared" si="93"/>
        <v>0</v>
      </c>
      <c r="O103" s="133">
        <f t="shared" si="93"/>
        <v>0</v>
      </c>
      <c r="P103" s="133">
        <f t="shared" si="93"/>
        <v>0</v>
      </c>
      <c r="Q103" s="133">
        <f t="shared" si="93"/>
        <v>0</v>
      </c>
      <c r="R103" s="133">
        <f t="shared" si="93"/>
        <v>0</v>
      </c>
      <c r="S103" s="134">
        <f t="shared" si="93"/>
        <v>0</v>
      </c>
      <c r="T103" s="133">
        <f t="shared" si="93"/>
        <v>0</v>
      </c>
      <c r="U103" s="133">
        <f t="shared" si="93"/>
        <v>0</v>
      </c>
      <c r="V103" s="135">
        <f t="shared" si="93"/>
        <v>0</v>
      </c>
      <c r="W103" s="136">
        <f>IF(Q103=0,0,((V103/Q103)-1)*100)</f>
        <v>0</v>
      </c>
      <c r="Y103" s="5"/>
      <c r="Z103" s="5"/>
    </row>
    <row r="104" spans="1:26" ht="14.25" thickTop="1" thickBot="1">
      <c r="A104" s="4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94">+M98+M94+M102+M90</f>
        <v>0</v>
      </c>
      <c r="N104" s="134">
        <f t="shared" si="94"/>
        <v>0</v>
      </c>
      <c r="O104" s="133">
        <f t="shared" si="94"/>
        <v>0</v>
      </c>
      <c r="P104" s="133">
        <f t="shared" si="94"/>
        <v>0</v>
      </c>
      <c r="Q104" s="133">
        <f t="shared" si="94"/>
        <v>0</v>
      </c>
      <c r="R104" s="133">
        <f t="shared" si="94"/>
        <v>0</v>
      </c>
      <c r="S104" s="134">
        <f t="shared" si="94"/>
        <v>0</v>
      </c>
      <c r="T104" s="133">
        <f t="shared" si="94"/>
        <v>0</v>
      </c>
      <c r="U104" s="133">
        <f t="shared" si="94"/>
        <v>0</v>
      </c>
      <c r="V104" s="133">
        <f t="shared" si="94"/>
        <v>0</v>
      </c>
      <c r="W104" s="136">
        <v>0</v>
      </c>
      <c r="Y104" s="5"/>
      <c r="Z104" s="5"/>
    </row>
    <row r="105" spans="1:26" ht="14.25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</row>
    <row r="106" spans="1:26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6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6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6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6" ht="12.75" customHeight="1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6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6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6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v>1194</v>
      </c>
      <c r="N113" s="34">
        <v>276</v>
      </c>
      <c r="O113" s="127">
        <f>+M113+N113</f>
        <v>1470</v>
      </c>
      <c r="P113" s="35">
        <v>0</v>
      </c>
      <c r="Q113" s="130">
        <f>O113+P113</f>
        <v>1470</v>
      </c>
      <c r="R113" s="33">
        <v>1222</v>
      </c>
      <c r="S113" s="34">
        <v>306</v>
      </c>
      <c r="T113" s="127">
        <f>+R113+S113</f>
        <v>1528</v>
      </c>
      <c r="U113" s="35">
        <v>0</v>
      </c>
      <c r="V113" s="132">
        <f>+T113+U113</f>
        <v>1528</v>
      </c>
      <c r="W113" s="31">
        <f t="shared" ref="W113:W124" si="95">IF(Q113=0,0,((V113/Q113)-1)*100)</f>
        <v>3.9455782312925125</v>
      </c>
    </row>
    <row r="114" spans="2:26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v>1086</v>
      </c>
      <c r="N114" s="34">
        <v>347</v>
      </c>
      <c r="O114" s="127">
        <f>+M114+N114</f>
        <v>1433</v>
      </c>
      <c r="P114" s="35">
        <v>0</v>
      </c>
      <c r="Q114" s="130">
        <f>O114+P114</f>
        <v>1433</v>
      </c>
      <c r="R114" s="33">
        <v>1250</v>
      </c>
      <c r="S114" s="34">
        <v>314</v>
      </c>
      <c r="T114" s="127">
        <f>+R114+S114</f>
        <v>1564</v>
      </c>
      <c r="U114" s="35">
        <v>0</v>
      </c>
      <c r="V114" s="132">
        <f>+T114+U114</f>
        <v>1564</v>
      </c>
      <c r="W114" s="31">
        <f t="shared" si="95"/>
        <v>9.1416608513607898</v>
      </c>
    </row>
    <row r="115" spans="2:26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v>1223</v>
      </c>
      <c r="N115" s="34">
        <v>343</v>
      </c>
      <c r="O115" s="127">
        <f>+M115+N115</f>
        <v>1566</v>
      </c>
      <c r="P115" s="35">
        <v>0</v>
      </c>
      <c r="Q115" s="130">
        <f>O115+P115</f>
        <v>1566</v>
      </c>
      <c r="R115" s="33">
        <v>1249</v>
      </c>
      <c r="S115" s="34">
        <v>333</v>
      </c>
      <c r="T115" s="127">
        <f>+R115+S115</f>
        <v>1582</v>
      </c>
      <c r="U115" s="35">
        <v>0</v>
      </c>
      <c r="V115" s="132">
        <f>+T115+U115</f>
        <v>1582</v>
      </c>
      <c r="W115" s="31">
        <f t="shared" si="95"/>
        <v>1.0217113665389466</v>
      </c>
    </row>
    <row r="116" spans="2:26" ht="13.5" customHeight="1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56</v>
      </c>
      <c r="M116" s="133">
        <f>+M113+M114+M115</f>
        <v>3503</v>
      </c>
      <c r="N116" s="134">
        <f>+N113+N114+N115</f>
        <v>966</v>
      </c>
      <c r="O116" s="133">
        <f>+O113+O114+O115</f>
        <v>4469</v>
      </c>
      <c r="P116" s="133">
        <f>+P113+P114+P115</f>
        <v>0</v>
      </c>
      <c r="Q116" s="133">
        <f t="shared" ref="Q116:V116" si="96">+Q113+Q114+Q115</f>
        <v>4469</v>
      </c>
      <c r="R116" s="133">
        <f t="shared" si="96"/>
        <v>3721</v>
      </c>
      <c r="S116" s="134">
        <f t="shared" si="96"/>
        <v>953</v>
      </c>
      <c r="T116" s="133">
        <f t="shared" si="96"/>
        <v>4674</v>
      </c>
      <c r="U116" s="133">
        <f t="shared" si="96"/>
        <v>0</v>
      </c>
      <c r="V116" s="135">
        <f t="shared" si="96"/>
        <v>4674</v>
      </c>
      <c r="W116" s="136">
        <f t="shared" si="95"/>
        <v>4.587155963302747</v>
      </c>
    </row>
    <row r="117" spans="2:26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v>1155</v>
      </c>
      <c r="N117" s="34">
        <v>336</v>
      </c>
      <c r="O117" s="127">
        <f>+M117+N117</f>
        <v>1491</v>
      </c>
      <c r="P117" s="35">
        <v>0</v>
      </c>
      <c r="Q117" s="130">
        <f>O117+P117</f>
        <v>1491</v>
      </c>
      <c r="R117" s="33">
        <v>1246</v>
      </c>
      <c r="S117" s="34">
        <v>295</v>
      </c>
      <c r="T117" s="127">
        <f>+R117+S117</f>
        <v>1541</v>
      </c>
      <c r="U117" s="35">
        <v>0</v>
      </c>
      <c r="V117" s="132">
        <f>+T117+U117</f>
        <v>1541</v>
      </c>
      <c r="W117" s="31">
        <f t="shared" si="95"/>
        <v>3.353454057679417</v>
      </c>
      <c r="Y117" s="5"/>
      <c r="Z117" s="5"/>
    </row>
    <row r="118" spans="2:26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v>1145</v>
      </c>
      <c r="N118" s="34">
        <v>307</v>
      </c>
      <c r="O118" s="127">
        <f>+N118+M118</f>
        <v>1452</v>
      </c>
      <c r="P118" s="35">
        <v>0</v>
      </c>
      <c r="Q118" s="130">
        <f>O118+P118</f>
        <v>1452</v>
      </c>
      <c r="R118" s="33">
        <v>754</v>
      </c>
      <c r="S118" s="34">
        <v>327</v>
      </c>
      <c r="T118" s="127">
        <f>+S118+R118</f>
        <v>1081</v>
      </c>
      <c r="U118" s="35">
        <v>0</v>
      </c>
      <c r="V118" s="132">
        <f>+U118+T118</f>
        <v>1081</v>
      </c>
      <c r="W118" s="31">
        <f>IF(Q118=0,0,((V118/Q118)-1)*100)</f>
        <v>-25.550964187327818</v>
      </c>
      <c r="Y118" s="5"/>
      <c r="Z118" s="5"/>
    </row>
    <row r="119" spans="2:26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v>1030</v>
      </c>
      <c r="N119" s="34">
        <v>233</v>
      </c>
      <c r="O119" s="127">
        <f>+N119+M119</f>
        <v>1263</v>
      </c>
      <c r="P119" s="35">
        <v>0</v>
      </c>
      <c r="Q119" s="130">
        <f>O119+P119</f>
        <v>1263</v>
      </c>
      <c r="R119" s="33">
        <v>800</v>
      </c>
      <c r="S119" s="34">
        <v>310</v>
      </c>
      <c r="T119" s="127">
        <f>+S119+R119</f>
        <v>1110</v>
      </c>
      <c r="U119" s="35">
        <v>0</v>
      </c>
      <c r="V119" s="132">
        <f>+U119+T119</f>
        <v>1110</v>
      </c>
      <c r="W119" s="31">
        <f t="shared" si="95"/>
        <v>-12.11401425178147</v>
      </c>
      <c r="Y119" s="5"/>
      <c r="Z119" s="5"/>
    </row>
    <row r="120" spans="2:26" ht="13.5" customHeight="1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97">+M117+M118+M119</f>
        <v>3330</v>
      </c>
      <c r="N120" s="134">
        <f t="shared" ref="N120" si="98">+N117+N118+N119</f>
        <v>876</v>
      </c>
      <c r="O120" s="133">
        <f t="shared" ref="O120" si="99">+O117+O118+O119</f>
        <v>4206</v>
      </c>
      <c r="P120" s="133">
        <f t="shared" ref="P120" si="100">+P117+P118+P119</f>
        <v>0</v>
      </c>
      <c r="Q120" s="133">
        <f t="shared" ref="Q120" si="101">+Q117+Q118+Q119</f>
        <v>4206</v>
      </c>
      <c r="R120" s="133">
        <f t="shared" ref="R120" si="102">+R117+R118+R119</f>
        <v>2800</v>
      </c>
      <c r="S120" s="134">
        <f t="shared" ref="S120" si="103">+S117+S118+S119</f>
        <v>932</v>
      </c>
      <c r="T120" s="133">
        <f t="shared" ref="T120" si="104">+T117+T118+T119</f>
        <v>3732</v>
      </c>
      <c r="U120" s="133">
        <f t="shared" ref="U120" si="105">+U117+U118+U119</f>
        <v>0</v>
      </c>
      <c r="V120" s="135">
        <f t="shared" ref="V120" si="106">+V117+V118+V119</f>
        <v>3732</v>
      </c>
      <c r="W120" s="136">
        <f>IF(Q120=0,0,((V120/Q120)-1)*100)</f>
        <v>-11.26961483594865</v>
      </c>
      <c r="Y120" s="5"/>
      <c r="Z120" s="5"/>
    </row>
    <row r="121" spans="2:26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v>969</v>
      </c>
      <c r="N121" s="34">
        <v>258</v>
      </c>
      <c r="O121" s="127">
        <f>+M121+N121</f>
        <v>1227</v>
      </c>
      <c r="P121" s="35">
        <v>0</v>
      </c>
      <c r="Q121" s="130">
        <f>O121+P121</f>
        <v>1227</v>
      </c>
      <c r="R121" s="33">
        <v>629</v>
      </c>
      <c r="S121" s="34">
        <v>293</v>
      </c>
      <c r="T121" s="127">
        <f>+R121+S121</f>
        <v>922</v>
      </c>
      <c r="U121" s="35">
        <v>0</v>
      </c>
      <c r="V121" s="132">
        <f>+T121+U121</f>
        <v>922</v>
      </c>
      <c r="W121" s="31">
        <f>IF(Q121=0,0,((V121/Q121)-1)*100)</f>
        <v>-24.857375713121431</v>
      </c>
      <c r="Y121" s="5"/>
      <c r="Z121" s="5"/>
    </row>
    <row r="122" spans="2:26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v>917</v>
      </c>
      <c r="N122" s="34">
        <v>296</v>
      </c>
      <c r="O122" s="127">
        <f>+N122+M122</f>
        <v>1213</v>
      </c>
      <c r="P122" s="35">
        <v>0</v>
      </c>
      <c r="Q122" s="130">
        <f>O122+P122</f>
        <v>1213</v>
      </c>
      <c r="R122" s="33">
        <v>576</v>
      </c>
      <c r="S122" s="34">
        <v>343</v>
      </c>
      <c r="T122" s="127">
        <f>+S122+R122</f>
        <v>919</v>
      </c>
      <c r="U122" s="35">
        <v>0</v>
      </c>
      <c r="V122" s="132">
        <f>+U122+T122</f>
        <v>919</v>
      </c>
      <c r="W122" s="31">
        <f t="shared" si="95"/>
        <v>-24.237427864798022</v>
      </c>
      <c r="Y122" s="5"/>
      <c r="Z122" s="5"/>
    </row>
    <row r="123" spans="2:26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v>875</v>
      </c>
      <c r="N123" s="34">
        <v>265</v>
      </c>
      <c r="O123" s="128">
        <f>+N123+M123</f>
        <v>1140</v>
      </c>
      <c r="P123" s="52">
        <v>0</v>
      </c>
      <c r="Q123" s="130">
        <f>O123+P123</f>
        <v>1140</v>
      </c>
      <c r="R123" s="33">
        <v>554</v>
      </c>
      <c r="S123" s="34">
        <v>325</v>
      </c>
      <c r="T123" s="128">
        <f>+S123+R123</f>
        <v>879</v>
      </c>
      <c r="U123" s="52">
        <v>0</v>
      </c>
      <c r="V123" s="132">
        <f>+U123+T123</f>
        <v>879</v>
      </c>
      <c r="W123" s="31">
        <f t="shared" si="95"/>
        <v>-22.894736842105267</v>
      </c>
      <c r="Y123" s="5"/>
      <c r="Z123" s="5"/>
    </row>
    <row r="124" spans="2:26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23</v>
      </c>
      <c r="M124" s="137">
        <f t="shared" ref="M124" si="107">+M121+M122+M123</f>
        <v>2761</v>
      </c>
      <c r="N124" s="137">
        <f t="shared" ref="N124" si="108">+N121+N122+N123</f>
        <v>819</v>
      </c>
      <c r="O124" s="138">
        <f t="shared" ref="O124" si="109">+O121+O122+O123</f>
        <v>3580</v>
      </c>
      <c r="P124" s="138">
        <f t="shared" ref="P124" si="110">+P121+P122+P123</f>
        <v>0</v>
      </c>
      <c r="Q124" s="138">
        <f t="shared" ref="Q124" si="111">+Q121+Q122+Q123</f>
        <v>3580</v>
      </c>
      <c r="R124" s="137">
        <f t="shared" ref="R124" si="112">+R121+R122+R123</f>
        <v>1759</v>
      </c>
      <c r="S124" s="137">
        <f t="shared" ref="S124" si="113">+S121+S122+S123</f>
        <v>961</v>
      </c>
      <c r="T124" s="138">
        <f t="shared" ref="T124" si="114">+T121+T122+T123</f>
        <v>2720</v>
      </c>
      <c r="U124" s="138">
        <f t="shared" ref="U124" si="115">+U121+U122+U123</f>
        <v>0</v>
      </c>
      <c r="V124" s="138">
        <f t="shared" ref="V124" si="116">+V121+V122+V123</f>
        <v>2720</v>
      </c>
      <c r="W124" s="139">
        <f t="shared" si="95"/>
        <v>-24.022346368715088</v>
      </c>
    </row>
    <row r="125" spans="2:26" ht="13.5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24</v>
      </c>
      <c r="M125" s="33">
        <v>926</v>
      </c>
      <c r="N125" s="34">
        <v>280</v>
      </c>
      <c r="O125" s="128">
        <f>+M125+N125</f>
        <v>1206</v>
      </c>
      <c r="P125" s="62">
        <v>0</v>
      </c>
      <c r="Q125" s="130">
        <f>O125+P125</f>
        <v>1206</v>
      </c>
      <c r="R125" s="33">
        <v>603</v>
      </c>
      <c r="S125" s="34">
        <v>319</v>
      </c>
      <c r="T125" s="128">
        <f>+R125+S125</f>
        <v>922</v>
      </c>
      <c r="U125" s="62">
        <v>0</v>
      </c>
      <c r="V125" s="132">
        <f>+T125+U125</f>
        <v>922</v>
      </c>
      <c r="W125" s="31">
        <f t="shared" ref="W125" si="117">IF(Q125=0,0,((V125/Q125)-1)*100)</f>
        <v>-23.548922056384747</v>
      </c>
    </row>
    <row r="126" spans="2:26" ht="13.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v>969</v>
      </c>
      <c r="N126" s="34">
        <v>278</v>
      </c>
      <c r="O126" s="128">
        <f>+N126+M126</f>
        <v>1247</v>
      </c>
      <c r="P126" s="35">
        <v>0</v>
      </c>
      <c r="Q126" s="130">
        <f>O126+P126</f>
        <v>1247</v>
      </c>
      <c r="R126" s="33">
        <v>652</v>
      </c>
      <c r="S126" s="34">
        <v>276</v>
      </c>
      <c r="T126" s="128">
        <f>+S126+R126</f>
        <v>928</v>
      </c>
      <c r="U126" s="35">
        <v>0</v>
      </c>
      <c r="V126" s="132">
        <f>+U126+T126</f>
        <v>928</v>
      </c>
      <c r="W126" s="31">
        <f t="shared" ref="W126:W130" si="118">IF(Q126=0,0,((V126/Q126)-1)*100)</f>
        <v>-25.581395348837212</v>
      </c>
    </row>
    <row r="127" spans="2:26" ht="13.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v>992</v>
      </c>
      <c r="N127" s="34">
        <v>299</v>
      </c>
      <c r="O127" s="128">
        <f>+N127+M127</f>
        <v>1291</v>
      </c>
      <c r="P127" s="35">
        <v>2</v>
      </c>
      <c r="Q127" s="130">
        <f>O127+P127</f>
        <v>1293</v>
      </c>
      <c r="R127" s="33">
        <v>638</v>
      </c>
      <c r="S127" s="34">
        <v>339</v>
      </c>
      <c r="T127" s="128">
        <f>+S127+R127</f>
        <v>977</v>
      </c>
      <c r="U127" s="35">
        <v>0</v>
      </c>
      <c r="V127" s="132">
        <f>T127+U127</f>
        <v>977</v>
      </c>
      <c r="W127" s="31">
        <f t="shared" si="118"/>
        <v>-24.439288476411448</v>
      </c>
    </row>
    <row r="128" spans="2:26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28</v>
      </c>
      <c r="M128" s="133">
        <f t="shared" ref="M128:V128" si="119">+M125+M126+M127</f>
        <v>2887</v>
      </c>
      <c r="N128" s="134">
        <f t="shared" si="119"/>
        <v>857</v>
      </c>
      <c r="O128" s="133">
        <f t="shared" si="119"/>
        <v>3744</v>
      </c>
      <c r="P128" s="133">
        <f t="shared" si="119"/>
        <v>2</v>
      </c>
      <c r="Q128" s="133">
        <f t="shared" si="119"/>
        <v>3746</v>
      </c>
      <c r="R128" s="133">
        <f t="shared" si="119"/>
        <v>1893</v>
      </c>
      <c r="S128" s="134">
        <f t="shared" si="119"/>
        <v>934</v>
      </c>
      <c r="T128" s="133">
        <f t="shared" si="119"/>
        <v>2827</v>
      </c>
      <c r="U128" s="133">
        <f t="shared" si="119"/>
        <v>0</v>
      </c>
      <c r="V128" s="133">
        <f t="shared" si="119"/>
        <v>2827</v>
      </c>
      <c r="W128" s="136">
        <f t="shared" si="118"/>
        <v>-24.532835024025623</v>
      </c>
    </row>
    <row r="129" spans="2:26" ht="13.5" customHeight="1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0">+M120+M124+M128</f>
        <v>8978</v>
      </c>
      <c r="N129" s="134">
        <f t="shared" si="120"/>
        <v>2552</v>
      </c>
      <c r="O129" s="133">
        <f t="shared" si="120"/>
        <v>11530</v>
      </c>
      <c r="P129" s="133">
        <f t="shared" si="120"/>
        <v>2</v>
      </c>
      <c r="Q129" s="133">
        <f t="shared" si="120"/>
        <v>11532</v>
      </c>
      <c r="R129" s="133">
        <f t="shared" si="120"/>
        <v>6452</v>
      </c>
      <c r="S129" s="134">
        <f t="shared" si="120"/>
        <v>2827</v>
      </c>
      <c r="T129" s="133">
        <f t="shared" si="120"/>
        <v>9279</v>
      </c>
      <c r="U129" s="133">
        <f t="shared" si="120"/>
        <v>0</v>
      </c>
      <c r="V129" s="135">
        <f t="shared" si="120"/>
        <v>9279</v>
      </c>
      <c r="W129" s="136">
        <f>IF(Q129=0,0,((V129/Q129)-1)*100)</f>
        <v>-19.536940686784597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21">+M124+M120+M128+M116</f>
        <v>12481</v>
      </c>
      <c r="N130" s="134">
        <f t="shared" si="121"/>
        <v>3518</v>
      </c>
      <c r="O130" s="133">
        <f t="shared" si="121"/>
        <v>15999</v>
      </c>
      <c r="P130" s="133">
        <f t="shared" si="121"/>
        <v>2</v>
      </c>
      <c r="Q130" s="133">
        <f t="shared" si="121"/>
        <v>16001</v>
      </c>
      <c r="R130" s="133">
        <f t="shared" si="121"/>
        <v>10173</v>
      </c>
      <c r="S130" s="134">
        <f t="shared" si="121"/>
        <v>3780</v>
      </c>
      <c r="T130" s="133">
        <f t="shared" si="121"/>
        <v>13953</v>
      </c>
      <c r="U130" s="133">
        <f t="shared" si="121"/>
        <v>0</v>
      </c>
      <c r="V130" s="133">
        <f t="shared" si="121"/>
        <v>13953</v>
      </c>
      <c r="W130" s="136">
        <f t="shared" si="118"/>
        <v>-12.799200049996873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58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7.25" customHeight="1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20.25" customHeight="1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N141" si="122">+M87+M113</f>
        <v>1194</v>
      </c>
      <c r="N139" s="34">
        <f t="shared" si="122"/>
        <v>276</v>
      </c>
      <c r="O139" s="127">
        <f>M139+N139</f>
        <v>1470</v>
      </c>
      <c r="P139" s="35">
        <f>+P87+P113</f>
        <v>0</v>
      </c>
      <c r="Q139" s="130">
        <f>O139+P139</f>
        <v>1470</v>
      </c>
      <c r="R139" s="33">
        <f t="shared" ref="R139:S141" si="123">+R87+R113</f>
        <v>1222</v>
      </c>
      <c r="S139" s="34">
        <f t="shared" si="123"/>
        <v>306</v>
      </c>
      <c r="T139" s="127">
        <f>R139+S139</f>
        <v>1528</v>
      </c>
      <c r="U139" s="35">
        <f>+U87+U113</f>
        <v>0</v>
      </c>
      <c r="V139" s="132">
        <f>T139+U139</f>
        <v>1528</v>
      </c>
      <c r="W139" s="31">
        <f t="shared" ref="W139:W150" si="124">IF(Q139=0,0,((V139/Q139)-1)*100)</f>
        <v>3.9455782312925125</v>
      </c>
    </row>
    <row r="140" spans="2:26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si="122"/>
        <v>1086</v>
      </c>
      <c r="N140" s="34">
        <f t="shared" si="122"/>
        <v>347</v>
      </c>
      <c r="O140" s="127">
        <f>M140+N140</f>
        <v>1433</v>
      </c>
      <c r="P140" s="35">
        <f>+P88+P114</f>
        <v>0</v>
      </c>
      <c r="Q140" s="130">
        <f>O140+P140</f>
        <v>1433</v>
      </c>
      <c r="R140" s="33">
        <f t="shared" si="123"/>
        <v>1250</v>
      </c>
      <c r="S140" s="34">
        <f t="shared" si="123"/>
        <v>314</v>
      </c>
      <c r="T140" s="127">
        <f>R140+S140</f>
        <v>1564</v>
      </c>
      <c r="U140" s="35">
        <f>+U88+U114</f>
        <v>0</v>
      </c>
      <c r="V140" s="132">
        <f>T140+U140</f>
        <v>1564</v>
      </c>
      <c r="W140" s="31">
        <f t="shared" si="124"/>
        <v>9.1416608513607898</v>
      </c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si="122"/>
        <v>1223</v>
      </c>
      <c r="N141" s="34">
        <f t="shared" si="122"/>
        <v>343</v>
      </c>
      <c r="O141" s="127">
        <f>+O89+O115</f>
        <v>1566</v>
      </c>
      <c r="P141" s="35">
        <f>+P89+P115</f>
        <v>0</v>
      </c>
      <c r="Q141" s="130">
        <f>+Q89+Q115</f>
        <v>1566</v>
      </c>
      <c r="R141" s="33">
        <f t="shared" si="123"/>
        <v>1249</v>
      </c>
      <c r="S141" s="34">
        <f t="shared" si="123"/>
        <v>333</v>
      </c>
      <c r="T141" s="127">
        <f>R141+S141</f>
        <v>1582</v>
      </c>
      <c r="U141" s="35">
        <f>+U89+U115</f>
        <v>0</v>
      </c>
      <c r="V141" s="132">
        <f>T141+U141</f>
        <v>1582</v>
      </c>
      <c r="W141" s="31">
        <f t="shared" si="124"/>
        <v>1.0217113665389466</v>
      </c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56</v>
      </c>
      <c r="M142" s="133">
        <f>M140+M139+M141</f>
        <v>3503</v>
      </c>
      <c r="N142" s="134">
        <f>N140+N139+N141</f>
        <v>966</v>
      </c>
      <c r="O142" s="133">
        <f>O140+O139+O141</f>
        <v>4469</v>
      </c>
      <c r="P142" s="133">
        <f>P140+P139+P141</f>
        <v>0</v>
      </c>
      <c r="Q142" s="133">
        <f>Q140+Q139+Q141</f>
        <v>4469</v>
      </c>
      <c r="R142" s="133">
        <f>R141+R139+R140</f>
        <v>3721</v>
      </c>
      <c r="S142" s="134">
        <f>S141+S139+S140</f>
        <v>953</v>
      </c>
      <c r="T142" s="133">
        <f>T141+T139+T140</f>
        <v>4674</v>
      </c>
      <c r="U142" s="133">
        <f>U141+U139+U140</f>
        <v>0</v>
      </c>
      <c r="V142" s="135">
        <f>V141+V139+V140</f>
        <v>4674</v>
      </c>
      <c r="W142" s="136">
        <f t="shared" si="124"/>
        <v>4.587155963302747</v>
      </c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N145" si="125">+M91+M117</f>
        <v>1155</v>
      </c>
      <c r="N143" s="34">
        <f t="shared" si="125"/>
        <v>336</v>
      </c>
      <c r="O143" s="127">
        <f>M143+N143</f>
        <v>1491</v>
      </c>
      <c r="P143" s="35">
        <f>+P91+P117</f>
        <v>0</v>
      </c>
      <c r="Q143" s="130">
        <f>O143+P143</f>
        <v>1491</v>
      </c>
      <c r="R143" s="33">
        <f>+R91+R117</f>
        <v>1246</v>
      </c>
      <c r="S143" s="34">
        <f>+S91+S117</f>
        <v>295</v>
      </c>
      <c r="T143" s="127">
        <f>+T91+T117</f>
        <v>1541</v>
      </c>
      <c r="U143" s="35">
        <f>+U91+U117</f>
        <v>0</v>
      </c>
      <c r="V143" s="132">
        <f>T143+U143</f>
        <v>1541</v>
      </c>
      <c r="W143" s="31">
        <f t="shared" si="124"/>
        <v>3.353454057679417</v>
      </c>
      <c r="Y143" s="5"/>
      <c r="Z143" s="5"/>
    </row>
    <row r="144" spans="2:26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si="125"/>
        <v>1145</v>
      </c>
      <c r="N144" s="34">
        <f t="shared" si="125"/>
        <v>307</v>
      </c>
      <c r="O144" s="127">
        <f>M144+N144</f>
        <v>1452</v>
      </c>
      <c r="P144" s="35">
        <f>+P92+P118</f>
        <v>0</v>
      </c>
      <c r="Q144" s="130">
        <f>O144+P144</f>
        <v>1452</v>
      </c>
      <c r="R144" s="33">
        <f>+R92+R118</f>
        <v>754</v>
      </c>
      <c r="S144" s="34">
        <f>+S92+S118</f>
        <v>327</v>
      </c>
      <c r="T144" s="127">
        <f>R144+S144</f>
        <v>1081</v>
      </c>
      <c r="U144" s="35">
        <f>+U92+U118</f>
        <v>0</v>
      </c>
      <c r="V144" s="132">
        <f>T144+U144</f>
        <v>1081</v>
      </c>
      <c r="W144" s="31">
        <f t="shared" si="124"/>
        <v>-25.550964187327818</v>
      </c>
      <c r="Y144" s="5"/>
      <c r="Z144" s="5"/>
    </row>
    <row r="145" spans="2:26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si="125"/>
        <v>1030</v>
      </c>
      <c r="N145" s="34">
        <f t="shared" si="125"/>
        <v>233</v>
      </c>
      <c r="O145" s="127">
        <f>+O93+O119</f>
        <v>1263</v>
      </c>
      <c r="P145" s="35">
        <f>+P93+P119</f>
        <v>0</v>
      </c>
      <c r="Q145" s="130">
        <f>+Q93+Q119</f>
        <v>1263</v>
      </c>
      <c r="R145" s="33">
        <f>+R93+R119</f>
        <v>800</v>
      </c>
      <c r="S145" s="34">
        <f>+S93+S119</f>
        <v>310</v>
      </c>
      <c r="T145" s="127">
        <f>+T93+T119</f>
        <v>1110</v>
      </c>
      <c r="U145" s="35">
        <f>+U93+U119</f>
        <v>0</v>
      </c>
      <c r="V145" s="132">
        <f>T145+U145</f>
        <v>1110</v>
      </c>
      <c r="W145" s="31">
        <f t="shared" si="124"/>
        <v>-12.11401425178147</v>
      </c>
      <c r="Y145" s="5"/>
      <c r="Z145" s="5"/>
    </row>
    <row r="146" spans="2:26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26">+M143+M144+M145</f>
        <v>3330</v>
      </c>
      <c r="N146" s="134">
        <f t="shared" ref="N146" si="127">+N143+N144+N145</f>
        <v>876</v>
      </c>
      <c r="O146" s="133">
        <f t="shared" ref="O146" si="128">+O143+O144+O145</f>
        <v>4206</v>
      </c>
      <c r="P146" s="133">
        <f t="shared" ref="P146" si="129">+P143+P144+P145</f>
        <v>0</v>
      </c>
      <c r="Q146" s="133">
        <f t="shared" ref="Q146" si="130">+Q143+Q144+Q145</f>
        <v>4206</v>
      </c>
      <c r="R146" s="133">
        <f t="shared" ref="R146" si="131">+R143+R144+R145</f>
        <v>2800</v>
      </c>
      <c r="S146" s="134">
        <f t="shared" ref="S146" si="132">+S143+S144+S145</f>
        <v>932</v>
      </c>
      <c r="T146" s="133">
        <f t="shared" ref="T146" si="133">+T143+T144+T145</f>
        <v>3732</v>
      </c>
      <c r="U146" s="133">
        <f t="shared" ref="U146" si="134">+U143+U144+U145</f>
        <v>0</v>
      </c>
      <c r="V146" s="135">
        <f t="shared" ref="V146" si="135">+V143+V144+V145</f>
        <v>3732</v>
      </c>
      <c r="W146" s="136">
        <f>IF(Q146=0,0,((V146/Q146)-1)*100)</f>
        <v>-11.26961483594865</v>
      </c>
      <c r="Y146" s="5"/>
      <c r="Z146" s="5"/>
    </row>
    <row r="147" spans="2:26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 t="shared" ref="M147:U147" si="136">+M95+M121</f>
        <v>969</v>
      </c>
      <c r="N147" s="34">
        <f t="shared" si="136"/>
        <v>258</v>
      </c>
      <c r="O147" s="127">
        <f t="shared" si="136"/>
        <v>1227</v>
      </c>
      <c r="P147" s="35">
        <f t="shared" si="136"/>
        <v>0</v>
      </c>
      <c r="Q147" s="130">
        <f t="shared" si="136"/>
        <v>1227</v>
      </c>
      <c r="R147" s="33">
        <f t="shared" si="136"/>
        <v>629</v>
      </c>
      <c r="S147" s="34">
        <f t="shared" si="136"/>
        <v>293</v>
      </c>
      <c r="T147" s="127">
        <f t="shared" si="136"/>
        <v>922</v>
      </c>
      <c r="U147" s="35">
        <f t="shared" si="136"/>
        <v>0</v>
      </c>
      <c r="V147" s="132">
        <f>T147+U147</f>
        <v>922</v>
      </c>
      <c r="W147" s="31">
        <f>IF(Q147=0,0,((V147/Q147)-1)*100)</f>
        <v>-24.857375713121431</v>
      </c>
      <c r="Y147" s="5"/>
      <c r="Z147" s="5"/>
    </row>
    <row r="148" spans="2:26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>+M96+M122</f>
        <v>917</v>
      </c>
      <c r="N148" s="34">
        <f>+N96+N122</f>
        <v>296</v>
      </c>
      <c r="O148" s="127">
        <f>M148+N148</f>
        <v>1213</v>
      </c>
      <c r="P148" s="35">
        <f>+P96+P122</f>
        <v>0</v>
      </c>
      <c r="Q148" s="130">
        <f>O148+P148</f>
        <v>1213</v>
      </c>
      <c r="R148" s="33">
        <f>+R122+R96</f>
        <v>576</v>
      </c>
      <c r="S148" s="34">
        <f>+S122+S96</f>
        <v>343</v>
      </c>
      <c r="T148" s="127">
        <f>+T96+T122</f>
        <v>919</v>
      </c>
      <c r="U148" s="35">
        <f>+U96+U122</f>
        <v>0</v>
      </c>
      <c r="V148" s="132">
        <f>T148+U148</f>
        <v>919</v>
      </c>
      <c r="W148" s="31">
        <f t="shared" si="124"/>
        <v>-24.237427864798022</v>
      </c>
      <c r="Y148" s="5"/>
      <c r="Z148" s="5"/>
    </row>
    <row r="149" spans="2:26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>+M97+M123</f>
        <v>875</v>
      </c>
      <c r="N149" s="34">
        <f>+N97+N123</f>
        <v>265</v>
      </c>
      <c r="O149" s="128">
        <f>M149+N149</f>
        <v>1140</v>
      </c>
      <c r="P149" s="52">
        <f>+P97+P123</f>
        <v>0</v>
      </c>
      <c r="Q149" s="130">
        <f>O149+P149</f>
        <v>1140</v>
      </c>
      <c r="R149" s="33">
        <f>+R123+R97</f>
        <v>554</v>
      </c>
      <c r="S149" s="34">
        <f>+S123+S97</f>
        <v>325</v>
      </c>
      <c r="T149" s="128">
        <f>R149+S149</f>
        <v>879</v>
      </c>
      <c r="U149" s="52">
        <f>+U97+U123</f>
        <v>0</v>
      </c>
      <c r="V149" s="132">
        <f>T149+U149</f>
        <v>879</v>
      </c>
      <c r="W149" s="31">
        <f t="shared" si="124"/>
        <v>-22.894736842105267</v>
      </c>
      <c r="Y149" s="5"/>
      <c r="Z149" s="5"/>
    </row>
    <row r="150" spans="2:26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23</v>
      </c>
      <c r="M150" s="137">
        <f t="shared" ref="M150" si="137">+M147+M148+M149</f>
        <v>2761</v>
      </c>
      <c r="N150" s="137">
        <f t="shared" ref="N150" si="138">+N147+N148+N149</f>
        <v>819</v>
      </c>
      <c r="O150" s="138">
        <f t="shared" ref="O150" si="139">+O147+O148+O149</f>
        <v>3580</v>
      </c>
      <c r="P150" s="138">
        <f t="shared" ref="P150" si="140">+P147+P148+P149</f>
        <v>0</v>
      </c>
      <c r="Q150" s="138">
        <f t="shared" ref="Q150" si="141">+Q147+Q148+Q149</f>
        <v>3580</v>
      </c>
      <c r="R150" s="137">
        <f t="shared" ref="R150" si="142">+R147+R148+R149</f>
        <v>1759</v>
      </c>
      <c r="S150" s="137">
        <f t="shared" ref="S150" si="143">+S147+S148+S149</f>
        <v>961</v>
      </c>
      <c r="T150" s="138">
        <f t="shared" ref="T150" si="144">+T147+T148+T149</f>
        <v>2720</v>
      </c>
      <c r="U150" s="138">
        <f t="shared" ref="U150" si="145">+U147+U148+U149</f>
        <v>0</v>
      </c>
      <c r="V150" s="138">
        <f t="shared" ref="V150" si="146">+V147+V148+V149</f>
        <v>2720</v>
      </c>
      <c r="W150" s="139">
        <f t="shared" si="124"/>
        <v>-24.022346368715088</v>
      </c>
      <c r="Y150" s="5"/>
      <c r="Z150" s="5"/>
    </row>
    <row r="151" spans="2:26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24</v>
      </c>
      <c r="M151" s="33">
        <f t="shared" ref="M151:N153" si="147">+M99+M125</f>
        <v>926</v>
      </c>
      <c r="N151" s="34">
        <f t="shared" si="147"/>
        <v>280</v>
      </c>
      <c r="O151" s="128">
        <f>M151+N151</f>
        <v>1206</v>
      </c>
      <c r="P151" s="62">
        <f t="shared" ref="P151:U151" si="148">+P99+P125</f>
        <v>0</v>
      </c>
      <c r="Q151" s="130">
        <f t="shared" si="148"/>
        <v>1206</v>
      </c>
      <c r="R151" s="33">
        <f t="shared" si="148"/>
        <v>603</v>
      </c>
      <c r="S151" s="34">
        <f t="shared" si="148"/>
        <v>319</v>
      </c>
      <c r="T151" s="128">
        <f t="shared" si="148"/>
        <v>922</v>
      </c>
      <c r="U151" s="62">
        <f t="shared" si="148"/>
        <v>0</v>
      </c>
      <c r="V151" s="132">
        <f>T151+U151</f>
        <v>922</v>
      </c>
      <c r="W151" s="31">
        <f t="shared" ref="W151" si="149">IF(Q151=0,0,((V151/Q151)-1)*100)</f>
        <v>-23.548922056384747</v>
      </c>
    </row>
    <row r="152" spans="2:26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si="147"/>
        <v>969</v>
      </c>
      <c r="N152" s="34">
        <f t="shared" si="147"/>
        <v>278</v>
      </c>
      <c r="O152" s="128">
        <f t="shared" ref="O152:Q153" si="150">+O100+O126</f>
        <v>1247</v>
      </c>
      <c r="P152" s="35">
        <f t="shared" si="150"/>
        <v>0</v>
      </c>
      <c r="Q152" s="130">
        <f t="shared" si="150"/>
        <v>1247</v>
      </c>
      <c r="R152" s="33">
        <f>+R126+R100</f>
        <v>652</v>
      </c>
      <c r="S152" s="34">
        <f>+S126+S100</f>
        <v>276</v>
      </c>
      <c r="T152" s="128">
        <f>R152+S152</f>
        <v>928</v>
      </c>
      <c r="U152" s="35">
        <f>+U100+U126</f>
        <v>0</v>
      </c>
      <c r="V152" s="132">
        <f>T152+U152</f>
        <v>928</v>
      </c>
      <c r="W152" s="31">
        <f>IF(Q152=0,0,((V152/Q152)-1)*100)</f>
        <v>-25.581395348837212</v>
      </c>
    </row>
    <row r="153" spans="2:26" ht="13.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si="147"/>
        <v>992</v>
      </c>
      <c r="N153" s="34">
        <f t="shared" si="147"/>
        <v>299</v>
      </c>
      <c r="O153" s="128">
        <f t="shared" si="150"/>
        <v>1291</v>
      </c>
      <c r="P153" s="35">
        <f t="shared" si="150"/>
        <v>2</v>
      </c>
      <c r="Q153" s="130">
        <f t="shared" si="150"/>
        <v>1293</v>
      </c>
      <c r="R153" s="33">
        <f>+R127+R101</f>
        <v>638</v>
      </c>
      <c r="S153" s="34">
        <f>+S127+S101</f>
        <v>339</v>
      </c>
      <c r="T153" s="128">
        <f>R153+S153</f>
        <v>977</v>
      </c>
      <c r="U153" s="35">
        <f>+U101+U127</f>
        <v>0</v>
      </c>
      <c r="V153" s="132">
        <f>+V101+V127</f>
        <v>977</v>
      </c>
      <c r="W153" s="31">
        <f>IF(Q153=0,0,((V153/Q153)-1)*100)</f>
        <v>-24.439288476411448</v>
      </c>
    </row>
    <row r="154" spans="2:26" ht="13.5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28</v>
      </c>
      <c r="M154" s="133">
        <f t="shared" ref="M154:V154" si="151">+M151+M152+M153</f>
        <v>2887</v>
      </c>
      <c r="N154" s="134">
        <f t="shared" si="151"/>
        <v>857</v>
      </c>
      <c r="O154" s="133">
        <f t="shared" si="151"/>
        <v>3744</v>
      </c>
      <c r="P154" s="133">
        <f t="shared" si="151"/>
        <v>2</v>
      </c>
      <c r="Q154" s="133">
        <f t="shared" si="151"/>
        <v>3746</v>
      </c>
      <c r="R154" s="133">
        <f t="shared" si="151"/>
        <v>1893</v>
      </c>
      <c r="S154" s="134">
        <f t="shared" si="151"/>
        <v>934</v>
      </c>
      <c r="T154" s="133">
        <f t="shared" si="151"/>
        <v>2827</v>
      </c>
      <c r="U154" s="133">
        <f t="shared" si="151"/>
        <v>0</v>
      </c>
      <c r="V154" s="133">
        <f t="shared" si="151"/>
        <v>2827</v>
      </c>
      <c r="W154" s="136">
        <f>IF(Q154=0,0,((V154/Q154)-1)*100)</f>
        <v>-24.532835024025623</v>
      </c>
    </row>
    <row r="155" spans="2:26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52">+M146+M150+M154</f>
        <v>8978</v>
      </c>
      <c r="N155" s="134">
        <f t="shared" si="152"/>
        <v>2552</v>
      </c>
      <c r="O155" s="133">
        <f t="shared" si="152"/>
        <v>11530</v>
      </c>
      <c r="P155" s="133">
        <f t="shared" si="152"/>
        <v>2</v>
      </c>
      <c r="Q155" s="133">
        <f t="shared" si="152"/>
        <v>11532</v>
      </c>
      <c r="R155" s="133">
        <f t="shared" si="152"/>
        <v>6452</v>
      </c>
      <c r="S155" s="134">
        <f t="shared" si="152"/>
        <v>2827</v>
      </c>
      <c r="T155" s="133">
        <f t="shared" si="152"/>
        <v>9279</v>
      </c>
      <c r="U155" s="133">
        <f t="shared" si="152"/>
        <v>0</v>
      </c>
      <c r="V155" s="135">
        <f t="shared" si="152"/>
        <v>9279</v>
      </c>
      <c r="W155" s="136">
        <f>IF(Q155=0,0,((V155/Q155)-1)*100)</f>
        <v>-19.536940686784597</v>
      </c>
      <c r="Y155" s="5"/>
      <c r="Z155" s="5"/>
    </row>
    <row r="156" spans="2:26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53">+M150+M146+M154+M142</f>
        <v>12481</v>
      </c>
      <c r="N156" s="134">
        <f t="shared" si="153"/>
        <v>3518</v>
      </c>
      <c r="O156" s="133">
        <f t="shared" si="153"/>
        <v>15999</v>
      </c>
      <c r="P156" s="133">
        <f t="shared" si="153"/>
        <v>2</v>
      </c>
      <c r="Q156" s="133">
        <f t="shared" si="153"/>
        <v>16001</v>
      </c>
      <c r="R156" s="133">
        <f t="shared" si="153"/>
        <v>10173</v>
      </c>
      <c r="S156" s="134">
        <f t="shared" si="153"/>
        <v>3780</v>
      </c>
      <c r="T156" s="133">
        <f t="shared" si="153"/>
        <v>13953</v>
      </c>
      <c r="U156" s="133">
        <f t="shared" si="153"/>
        <v>0</v>
      </c>
      <c r="V156" s="133">
        <f t="shared" si="153"/>
        <v>13953</v>
      </c>
      <c r="W156" s="136">
        <f t="shared" ref="W156" si="154">IF(Q156=0,0,((V156/Q156)-1)*100)</f>
        <v>-12.799200049996873</v>
      </c>
    </row>
    <row r="157" spans="2:26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6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6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6" ht="3.75" customHeight="1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4.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v>0</v>
      </c>
      <c r="N165" s="34">
        <v>0</v>
      </c>
      <c r="O165" s="144">
        <f>M165+N165</f>
        <v>0</v>
      </c>
      <c r="P165" s="35">
        <v>0</v>
      </c>
      <c r="Q165" s="150">
        <f t="shared" ref="Q165:Q170" si="155">O165+P165</f>
        <v>0</v>
      </c>
      <c r="R165" s="33">
        <v>0</v>
      </c>
      <c r="S165" s="34">
        <v>0</v>
      </c>
      <c r="T165" s="144">
        <f>R165+S165</f>
        <v>0</v>
      </c>
      <c r="U165" s="35">
        <v>0</v>
      </c>
      <c r="V165" s="154">
        <f>+T165+U165</f>
        <v>0</v>
      </c>
      <c r="W165" s="31">
        <f>IF(Q165=0,0,((V165/Q165)-1)*100)</f>
        <v>0</v>
      </c>
    </row>
    <row r="166" spans="2:23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v>0</v>
      </c>
      <c r="N166" s="34">
        <v>0</v>
      </c>
      <c r="O166" s="144">
        <f>M166+N166</f>
        <v>0</v>
      </c>
      <c r="P166" s="35">
        <v>0</v>
      </c>
      <c r="Q166" s="150">
        <f t="shared" si="155"/>
        <v>0</v>
      </c>
      <c r="R166" s="33">
        <v>0</v>
      </c>
      <c r="S166" s="34">
        <v>0</v>
      </c>
      <c r="T166" s="144">
        <f>R166+S166</f>
        <v>0</v>
      </c>
      <c r="U166" s="35">
        <v>0</v>
      </c>
      <c r="V166" s="154">
        <f>+T166+U166</f>
        <v>0</v>
      </c>
      <c r="W166" s="31">
        <f>IF(Q166=0,0,((V166/Q166)-1)*100)</f>
        <v>0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v>0</v>
      </c>
      <c r="N167" s="34">
        <v>0</v>
      </c>
      <c r="O167" s="144">
        <f>M167+N167</f>
        <v>0</v>
      </c>
      <c r="P167" s="35">
        <v>0</v>
      </c>
      <c r="Q167" s="150">
        <f t="shared" si="155"/>
        <v>0</v>
      </c>
      <c r="R167" s="33">
        <v>0</v>
      </c>
      <c r="S167" s="34">
        <v>0</v>
      </c>
      <c r="T167" s="144">
        <f>R167+S167</f>
        <v>0</v>
      </c>
      <c r="U167" s="35">
        <v>0</v>
      </c>
      <c r="V167" s="154">
        <f>+T167+U167</f>
        <v>0</v>
      </c>
      <c r="W167" s="31">
        <f>IF(Q167=0,0,((V167/Q167)-1)*100)</f>
        <v>0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56</v>
      </c>
      <c r="M168" s="156">
        <f>+M167+M166+M165</f>
        <v>0</v>
      </c>
      <c r="N168" s="157">
        <f>+N167+N166+N165</f>
        <v>0</v>
      </c>
      <c r="O168" s="156">
        <f>+O167+O166+O165</f>
        <v>0</v>
      </c>
      <c r="P168" s="156">
        <f>+P167+P166+P165</f>
        <v>0</v>
      </c>
      <c r="Q168" s="156">
        <f t="shared" si="155"/>
        <v>0</v>
      </c>
      <c r="R168" s="156">
        <f>+R167+R166+R165</f>
        <v>0</v>
      </c>
      <c r="S168" s="157">
        <f>+S167+S166+S165</f>
        <v>0</v>
      </c>
      <c r="T168" s="156">
        <f>+T167+T166+T165</f>
        <v>0</v>
      </c>
      <c r="U168" s="156">
        <f>+U167+U166+U165</f>
        <v>0</v>
      </c>
      <c r="V168" s="158">
        <f>+V165+V166+V167</f>
        <v>0</v>
      </c>
      <c r="W168" s="159">
        <f>IF(Q168=0,0,((V168/Q168)-1)*100)</f>
        <v>0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v>0</v>
      </c>
      <c r="N169" s="92">
        <v>0</v>
      </c>
      <c r="O169" s="145">
        <f>M169+N169</f>
        <v>0</v>
      </c>
      <c r="P169" s="35">
        <v>0</v>
      </c>
      <c r="Q169" s="151">
        <f t="shared" si="155"/>
        <v>0</v>
      </c>
      <c r="R169" s="91">
        <v>0</v>
      </c>
      <c r="S169" s="92">
        <v>0</v>
      </c>
      <c r="T169" s="145">
        <f>R169+S169</f>
        <v>0</v>
      </c>
      <c r="U169" s="35">
        <v>0</v>
      </c>
      <c r="V169" s="154">
        <f>T169+U169</f>
        <v>0</v>
      </c>
      <c r="W169" s="31">
        <f>IF(Q169=0,0,((V169/Q169)-1)*100)</f>
        <v>0</v>
      </c>
    </row>
    <row r="170" spans="2:23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v>0</v>
      </c>
      <c r="N170" s="34">
        <v>0</v>
      </c>
      <c r="O170" s="144">
        <v>0</v>
      </c>
      <c r="P170" s="35">
        <v>0</v>
      </c>
      <c r="Q170" s="150">
        <f t="shared" si="155"/>
        <v>0</v>
      </c>
      <c r="R170" s="33">
        <v>0</v>
      </c>
      <c r="S170" s="34">
        <v>0</v>
      </c>
      <c r="T170" s="144">
        <v>0</v>
      </c>
      <c r="U170" s="35">
        <v>0</v>
      </c>
      <c r="V170" s="154">
        <f>+T170+U170</f>
        <v>0</v>
      </c>
      <c r="W170" s="31">
        <v>0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v>0</v>
      </c>
      <c r="N171" s="34">
        <v>0</v>
      </c>
      <c r="O171" s="144">
        <f>+N171+M171</f>
        <v>0</v>
      </c>
      <c r="P171" s="35">
        <v>0</v>
      </c>
      <c r="Q171" s="150">
        <v>0</v>
      </c>
      <c r="R171" s="33">
        <v>0</v>
      </c>
      <c r="S171" s="34">
        <v>0</v>
      </c>
      <c r="T171" s="144">
        <f>+S171+R171</f>
        <v>0</v>
      </c>
      <c r="U171" s="35">
        <v>0</v>
      </c>
      <c r="V171" s="154">
        <f>+U171+T171</f>
        <v>0</v>
      </c>
      <c r="W171" s="31">
        <f>IF(Q171=0,0,((V171/Q171)-1)*100)</f>
        <v>0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56">+M169+M170+M171</f>
        <v>0</v>
      </c>
      <c r="N172" s="157">
        <f t="shared" si="156"/>
        <v>0</v>
      </c>
      <c r="O172" s="156">
        <f t="shared" si="156"/>
        <v>0</v>
      </c>
      <c r="P172" s="156">
        <f t="shared" si="156"/>
        <v>0</v>
      </c>
      <c r="Q172" s="156">
        <f t="shared" si="156"/>
        <v>0</v>
      </c>
      <c r="R172" s="156">
        <f t="shared" si="156"/>
        <v>0</v>
      </c>
      <c r="S172" s="157">
        <f t="shared" si="156"/>
        <v>0</v>
      </c>
      <c r="T172" s="156">
        <f t="shared" si="156"/>
        <v>0</v>
      </c>
      <c r="U172" s="156">
        <f t="shared" si="156"/>
        <v>0</v>
      </c>
      <c r="V172" s="158">
        <f t="shared" si="156"/>
        <v>0</v>
      </c>
      <c r="W172" s="159">
        <f>IF(Q172=0,0,((V172/Q172)-1)*100)</f>
        <v>0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v>0</v>
      </c>
      <c r="N173" s="34">
        <v>0</v>
      </c>
      <c r="O173" s="144">
        <v>0</v>
      </c>
      <c r="P173" s="35">
        <v>0</v>
      </c>
      <c r="Q173" s="150">
        <f>O173+P173</f>
        <v>0</v>
      </c>
      <c r="R173" s="33">
        <v>0</v>
      </c>
      <c r="S173" s="34">
        <v>0</v>
      </c>
      <c r="T173" s="144">
        <v>0</v>
      </c>
      <c r="U173" s="35">
        <v>0</v>
      </c>
      <c r="V173" s="154">
        <v>0</v>
      </c>
      <c r="W173" s="31">
        <v>0</v>
      </c>
    </row>
    <row r="174" spans="2:23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v>0</v>
      </c>
      <c r="N174" s="34">
        <v>0</v>
      </c>
      <c r="O174" s="144">
        <v>0</v>
      </c>
      <c r="P174" s="35">
        <v>0</v>
      </c>
      <c r="Q174" s="150">
        <f>O174+P174</f>
        <v>0</v>
      </c>
      <c r="R174" s="33">
        <v>0</v>
      </c>
      <c r="S174" s="34">
        <v>0</v>
      </c>
      <c r="T174" s="144">
        <v>0</v>
      </c>
      <c r="U174" s="35">
        <v>0</v>
      </c>
      <c r="V174" s="154">
        <v>0</v>
      </c>
      <c r="W174" s="31">
        <v>0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v>0</v>
      </c>
      <c r="N175" s="34">
        <v>0</v>
      </c>
      <c r="O175" s="146">
        <v>0</v>
      </c>
      <c r="P175" s="52">
        <v>0</v>
      </c>
      <c r="Q175" s="150">
        <f>+O175+P175</f>
        <v>0</v>
      </c>
      <c r="R175" s="33">
        <v>0</v>
      </c>
      <c r="S175" s="34">
        <v>0</v>
      </c>
      <c r="T175" s="146">
        <v>0</v>
      </c>
      <c r="U175" s="52">
        <v>0</v>
      </c>
      <c r="V175" s="154">
        <v>0</v>
      </c>
      <c r="W175" s="31">
        <v>0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23</v>
      </c>
      <c r="M176" s="160">
        <f t="shared" ref="M176" si="157">+M173+M174+M175</f>
        <v>0</v>
      </c>
      <c r="N176" s="160">
        <f t="shared" ref="N176" si="158">+N173+N174+N175</f>
        <v>0</v>
      </c>
      <c r="O176" s="161">
        <f t="shared" ref="O176" si="159">+O173+O174+O175</f>
        <v>0</v>
      </c>
      <c r="P176" s="162">
        <f t="shared" ref="P176" si="160">+P173+P174+P175</f>
        <v>0</v>
      </c>
      <c r="Q176" s="163">
        <f t="shared" ref="Q176" si="161">+Q173+Q174+Q175</f>
        <v>0</v>
      </c>
      <c r="R176" s="160">
        <f t="shared" ref="R176" si="162">+R173+R174+R175</f>
        <v>0</v>
      </c>
      <c r="S176" s="160">
        <f t="shared" ref="S176" si="163">+S173+S174+S175</f>
        <v>0</v>
      </c>
      <c r="T176" s="164">
        <f t="shared" ref="T176" si="164">+T173+T174+T175</f>
        <v>0</v>
      </c>
      <c r="U176" s="164">
        <f t="shared" ref="U176" si="165">+U173+U174+U175</f>
        <v>0</v>
      </c>
      <c r="V176" s="164">
        <f t="shared" ref="V176" si="166">+V173+V174+V175</f>
        <v>0</v>
      </c>
      <c r="W176" s="165"/>
    </row>
    <row r="177" spans="2:23" ht="13.5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v>0</v>
      </c>
      <c r="N177" s="79">
        <v>0</v>
      </c>
      <c r="O177" s="147">
        <v>0</v>
      </c>
      <c r="P177" s="80">
        <v>0</v>
      </c>
      <c r="Q177" s="152">
        <f>O177+P177</f>
        <v>0</v>
      </c>
      <c r="R177" s="78">
        <v>0</v>
      </c>
      <c r="S177" s="79">
        <v>0</v>
      </c>
      <c r="T177" s="147">
        <v>0</v>
      </c>
      <c r="U177" s="80">
        <v>0</v>
      </c>
      <c r="V177" s="155">
        <v>0</v>
      </c>
      <c r="W177" s="81">
        <v>0</v>
      </c>
    </row>
    <row r="178" spans="2:23" ht="13.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v>0</v>
      </c>
      <c r="N178" s="79">
        <v>0</v>
      </c>
      <c r="O178" s="147">
        <v>0</v>
      </c>
      <c r="P178" s="84">
        <v>0</v>
      </c>
      <c r="Q178" s="152">
        <f>O178+P178</f>
        <v>0</v>
      </c>
      <c r="R178" s="78">
        <v>0</v>
      </c>
      <c r="S178" s="79">
        <v>0</v>
      </c>
      <c r="T178" s="147">
        <v>0</v>
      </c>
      <c r="U178" s="84">
        <v>0</v>
      </c>
      <c r="V178" s="147">
        <v>0</v>
      </c>
      <c r="W178" s="81">
        <v>0</v>
      </c>
    </row>
    <row r="179" spans="2:23" ht="13.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v>0</v>
      </c>
      <c r="N179" s="79">
        <v>0</v>
      </c>
      <c r="O179" s="148">
        <v>0</v>
      </c>
      <c r="P179" s="90">
        <v>0</v>
      </c>
      <c r="Q179" s="152">
        <f>+O179+P179</f>
        <v>0</v>
      </c>
      <c r="R179" s="78">
        <v>0</v>
      </c>
      <c r="S179" s="79">
        <v>0</v>
      </c>
      <c r="T179" s="147">
        <v>0</v>
      </c>
      <c r="U179" s="90">
        <v>0</v>
      </c>
      <c r="V179" s="155">
        <f>+T179+U179</f>
        <v>0</v>
      </c>
      <c r="W179" s="81">
        <v>0</v>
      </c>
    </row>
    <row r="180" spans="2:23" ht="14.25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28</v>
      </c>
      <c r="M180" s="156">
        <f t="shared" ref="M180:V180" si="167">+M177+M178+M179</f>
        <v>0</v>
      </c>
      <c r="N180" s="157">
        <f t="shared" si="167"/>
        <v>0</v>
      </c>
      <c r="O180" s="156">
        <f t="shared" si="167"/>
        <v>0</v>
      </c>
      <c r="P180" s="156">
        <f t="shared" si="167"/>
        <v>0</v>
      </c>
      <c r="Q180" s="162">
        <f t="shared" si="167"/>
        <v>0</v>
      </c>
      <c r="R180" s="156">
        <f t="shared" si="167"/>
        <v>0</v>
      </c>
      <c r="S180" s="157">
        <f t="shared" si="167"/>
        <v>0</v>
      </c>
      <c r="T180" s="156">
        <f t="shared" si="167"/>
        <v>0</v>
      </c>
      <c r="U180" s="156">
        <f t="shared" si="167"/>
        <v>0</v>
      </c>
      <c r="V180" s="162">
        <f t="shared" si="167"/>
        <v>0</v>
      </c>
      <c r="W180" s="159">
        <f>IF(Q180=0,0,((V180/Q180)-1)*100)</f>
        <v>0</v>
      </c>
    </row>
    <row r="181" spans="2:23" ht="14.25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68">+M172+M176+M180</f>
        <v>0</v>
      </c>
      <c r="N181" s="157">
        <f t="shared" si="168"/>
        <v>0</v>
      </c>
      <c r="O181" s="156">
        <f t="shared" si="168"/>
        <v>0</v>
      </c>
      <c r="P181" s="156">
        <f t="shared" si="168"/>
        <v>0</v>
      </c>
      <c r="Q181" s="156">
        <f t="shared" si="168"/>
        <v>0</v>
      </c>
      <c r="R181" s="156">
        <f t="shared" si="168"/>
        <v>0</v>
      </c>
      <c r="S181" s="157">
        <f t="shared" si="168"/>
        <v>0</v>
      </c>
      <c r="T181" s="156">
        <f t="shared" si="168"/>
        <v>0</v>
      </c>
      <c r="U181" s="156">
        <f t="shared" si="168"/>
        <v>0</v>
      </c>
      <c r="V181" s="158">
        <f t="shared" si="168"/>
        <v>0</v>
      </c>
      <c r="W181" s="159">
        <f>IF(Q181=0,0,((V181/Q181)-1)*100)</f>
        <v>0</v>
      </c>
    </row>
    <row r="182" spans="2:23" ht="14.25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69">+M176+M172+M180+M168</f>
        <v>0</v>
      </c>
      <c r="N182" s="157">
        <f t="shared" si="169"/>
        <v>0</v>
      </c>
      <c r="O182" s="156">
        <f t="shared" si="169"/>
        <v>0</v>
      </c>
      <c r="P182" s="156">
        <f t="shared" si="169"/>
        <v>0</v>
      </c>
      <c r="Q182" s="156">
        <f t="shared" si="169"/>
        <v>0</v>
      </c>
      <c r="R182" s="156">
        <f t="shared" si="169"/>
        <v>0</v>
      </c>
      <c r="S182" s="157">
        <f t="shared" si="169"/>
        <v>0</v>
      </c>
      <c r="T182" s="156">
        <f t="shared" si="169"/>
        <v>0</v>
      </c>
      <c r="U182" s="156">
        <f t="shared" si="169"/>
        <v>0</v>
      </c>
      <c r="V182" s="156">
        <f t="shared" si="169"/>
        <v>0</v>
      </c>
      <c r="W182" s="159">
        <f>IF(Q182=0,0,((V182/Q182)-1)*100)</f>
        <v>0</v>
      </c>
    </row>
    <row r="183" spans="2:23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3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3" ht="15" customHeight="1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3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3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3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3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3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3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v>0</v>
      </c>
      <c r="N191" s="34">
        <v>0</v>
      </c>
      <c r="O191" s="144">
        <f>+M191+N191</f>
        <v>0</v>
      </c>
      <c r="P191" s="35">
        <v>0</v>
      </c>
      <c r="Q191" s="150">
        <f>O191+P191</f>
        <v>0</v>
      </c>
      <c r="R191" s="33">
        <v>0</v>
      </c>
      <c r="S191" s="34">
        <v>0</v>
      </c>
      <c r="T191" s="144">
        <f>+R191+S191</f>
        <v>0</v>
      </c>
      <c r="U191" s="35">
        <v>0</v>
      </c>
      <c r="V191" s="154">
        <f>+T191+U191</f>
        <v>0</v>
      </c>
      <c r="W191" s="31">
        <f>IF(Q191=0,0,((V191/Q191)-1)*100)</f>
        <v>0</v>
      </c>
    </row>
    <row r="192" spans="2:23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v>0</v>
      </c>
      <c r="N192" s="34">
        <v>0</v>
      </c>
      <c r="O192" s="144">
        <f>+M192+N192</f>
        <v>0</v>
      </c>
      <c r="P192" s="35">
        <v>0</v>
      </c>
      <c r="Q192" s="150">
        <f>O192+P192</f>
        <v>0</v>
      </c>
      <c r="R192" s="33">
        <v>0</v>
      </c>
      <c r="S192" s="34">
        <v>0</v>
      </c>
      <c r="T192" s="144">
        <f>+R192+S192</f>
        <v>0</v>
      </c>
      <c r="U192" s="35">
        <v>0</v>
      </c>
      <c r="V192" s="154">
        <f>+T192+U192</f>
        <v>0</v>
      </c>
      <c r="W192" s="31">
        <f>IF(Q192=0,0,((V192/Q192)-1)*100)</f>
        <v>0</v>
      </c>
    </row>
    <row r="193" spans="2:23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v>17</v>
      </c>
      <c r="N193" s="34">
        <v>0</v>
      </c>
      <c r="O193" s="144">
        <f>+M193+N193</f>
        <v>17</v>
      </c>
      <c r="P193" s="35">
        <v>0</v>
      </c>
      <c r="Q193" s="150">
        <f>O193+P193</f>
        <v>17</v>
      </c>
      <c r="R193" s="33">
        <v>0</v>
      </c>
      <c r="S193" s="34">
        <v>0</v>
      </c>
      <c r="T193" s="144">
        <f>+R193+S193</f>
        <v>0</v>
      </c>
      <c r="U193" s="35">
        <v>0</v>
      </c>
      <c r="V193" s="154">
        <f>+T193+U193</f>
        <v>0</v>
      </c>
      <c r="W193" s="31">
        <f>IF(Q193=0,0,((V193/Q193)-1)*100)</f>
        <v>-100</v>
      </c>
    </row>
    <row r="194" spans="2:23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17</v>
      </c>
      <c r="M194" s="156">
        <f>+M191+M192+M193</f>
        <v>17</v>
      </c>
      <c r="N194" s="157">
        <f>+N191+N192+N193</f>
        <v>0</v>
      </c>
      <c r="O194" s="156">
        <f>+O191+O192+O193</f>
        <v>17</v>
      </c>
      <c r="P194" s="156">
        <f>+P191+P192+P193</f>
        <v>0</v>
      </c>
      <c r="Q194" s="156">
        <f t="shared" ref="Q194:V194" si="170">+Q191+Q192+Q193</f>
        <v>17</v>
      </c>
      <c r="R194" s="156">
        <f t="shared" si="170"/>
        <v>0</v>
      </c>
      <c r="S194" s="157">
        <f t="shared" si="170"/>
        <v>0</v>
      </c>
      <c r="T194" s="156">
        <f t="shared" si="170"/>
        <v>0</v>
      </c>
      <c r="U194" s="156">
        <f t="shared" si="170"/>
        <v>0</v>
      </c>
      <c r="V194" s="158">
        <f t="shared" si="170"/>
        <v>0</v>
      </c>
      <c r="W194" s="159">
        <f>IF(Q194=0,0,((V194/Q194)-1)*100)</f>
        <v>-100</v>
      </c>
    </row>
    <row r="195" spans="2:23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v>28</v>
      </c>
      <c r="N195" s="92">
        <v>0</v>
      </c>
      <c r="O195" s="145">
        <f>+N195+M195</f>
        <v>28</v>
      </c>
      <c r="P195" s="35">
        <v>0</v>
      </c>
      <c r="Q195" s="151">
        <f>O195+P195</f>
        <v>28</v>
      </c>
      <c r="R195" s="91">
        <v>0</v>
      </c>
      <c r="S195" s="92">
        <v>0</v>
      </c>
      <c r="T195" s="145">
        <f>+S195+R195</f>
        <v>0</v>
      </c>
      <c r="U195" s="35">
        <v>0</v>
      </c>
      <c r="V195" s="154">
        <f>+U195+T195</f>
        <v>0</v>
      </c>
      <c r="W195" s="31">
        <f>IF(Q195=0,0,((V195/Q195)-1)*100)</f>
        <v>-100</v>
      </c>
    </row>
    <row r="196" spans="2:23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v>0</v>
      </c>
      <c r="N196" s="34">
        <v>0</v>
      </c>
      <c r="O196" s="144">
        <f>+M196+N196</f>
        <v>0</v>
      </c>
      <c r="P196" s="35">
        <v>0</v>
      </c>
      <c r="Q196" s="150">
        <f>O196+P196</f>
        <v>0</v>
      </c>
      <c r="R196" s="33">
        <v>51</v>
      </c>
      <c r="S196" s="34">
        <v>0</v>
      </c>
      <c r="T196" s="144">
        <f>+R196+S196</f>
        <v>51</v>
      </c>
      <c r="U196" s="35">
        <v>0</v>
      </c>
      <c r="V196" s="154">
        <f>+U196+T196</f>
        <v>51</v>
      </c>
      <c r="W196" s="31">
        <v>-100</v>
      </c>
    </row>
    <row r="197" spans="2:23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v>21</v>
      </c>
      <c r="N197" s="34">
        <v>0</v>
      </c>
      <c r="O197" s="144">
        <f>+N197+M197</f>
        <v>21</v>
      </c>
      <c r="P197" s="35">
        <v>0</v>
      </c>
      <c r="Q197" s="150">
        <f>O197+P197</f>
        <v>21</v>
      </c>
      <c r="R197" s="33">
        <v>109</v>
      </c>
      <c r="S197" s="34">
        <v>0</v>
      </c>
      <c r="T197" s="144">
        <f>+S197+R197</f>
        <v>109</v>
      </c>
      <c r="U197" s="35"/>
      <c r="V197" s="154">
        <f>+U197+T197</f>
        <v>109</v>
      </c>
      <c r="W197" s="31">
        <v>-100</v>
      </c>
    </row>
    <row r="198" spans="2:23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71">+M195+M196+M197</f>
        <v>49</v>
      </c>
      <c r="N198" s="157">
        <f t="shared" ref="N198" si="172">+N195+N196+N197</f>
        <v>0</v>
      </c>
      <c r="O198" s="156">
        <f t="shared" ref="O198" si="173">+O195+O196+O197</f>
        <v>49</v>
      </c>
      <c r="P198" s="156">
        <f t="shared" ref="P198" si="174">+P195+P196+P197</f>
        <v>0</v>
      </c>
      <c r="Q198" s="156">
        <f t="shared" ref="Q198" si="175">+Q195+Q196+Q197</f>
        <v>49</v>
      </c>
      <c r="R198" s="156">
        <f t="shared" ref="R198" si="176">+R195+R196+R197</f>
        <v>160</v>
      </c>
      <c r="S198" s="157">
        <f t="shared" ref="S198" si="177">+S195+S196+S197</f>
        <v>0</v>
      </c>
      <c r="T198" s="156">
        <f t="shared" ref="T198" si="178">+T195+T196+T197</f>
        <v>160</v>
      </c>
      <c r="U198" s="156">
        <f t="shared" ref="U198" si="179">+U195+U196+U197</f>
        <v>0</v>
      </c>
      <c r="V198" s="158">
        <f t="shared" ref="V198" si="180">+V195+V196+V197</f>
        <v>160</v>
      </c>
      <c r="W198" s="159">
        <f>IF(Q198=0,0,((V198/Q198)-1)*100)</f>
        <v>226.53061224489795</v>
      </c>
    </row>
    <row r="199" spans="2:23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v>32</v>
      </c>
      <c r="N199" s="34">
        <v>0</v>
      </c>
      <c r="O199" s="144">
        <f>+N199+M199</f>
        <v>32</v>
      </c>
      <c r="P199" s="35">
        <v>0</v>
      </c>
      <c r="Q199" s="150">
        <f>O199+P199</f>
        <v>32</v>
      </c>
      <c r="R199" s="33">
        <v>102</v>
      </c>
      <c r="S199" s="34">
        <v>0</v>
      </c>
      <c r="T199" s="144">
        <f>+S199+R199</f>
        <v>102</v>
      </c>
      <c r="U199" s="35">
        <v>0</v>
      </c>
      <c r="V199" s="154">
        <f>+U199+T199</f>
        <v>102</v>
      </c>
      <c r="W199" s="31">
        <f>IF(Q199=0,0,((V199/Q199)-1)*100)</f>
        <v>218.75</v>
      </c>
    </row>
    <row r="200" spans="2:23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v>31</v>
      </c>
      <c r="N200" s="34">
        <v>0</v>
      </c>
      <c r="O200" s="144">
        <f>+N200+M200</f>
        <v>31</v>
      </c>
      <c r="P200" s="35">
        <v>0</v>
      </c>
      <c r="Q200" s="150">
        <f>O200+P200</f>
        <v>31</v>
      </c>
      <c r="R200" s="33">
        <v>111</v>
      </c>
      <c r="S200" s="34">
        <v>0</v>
      </c>
      <c r="T200" s="144">
        <f>+S200+R200</f>
        <v>111</v>
      </c>
      <c r="U200" s="35">
        <v>0</v>
      </c>
      <c r="V200" s="154">
        <f>+U200+T200</f>
        <v>111</v>
      </c>
      <c r="W200" s="31">
        <v>-100</v>
      </c>
    </row>
    <row r="201" spans="2:23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v>22</v>
      </c>
      <c r="N201" s="34">
        <v>0</v>
      </c>
      <c r="O201" s="146">
        <f>+N201+M201</f>
        <v>22</v>
      </c>
      <c r="P201" s="52">
        <v>0</v>
      </c>
      <c r="Q201" s="150">
        <f>O201+P201</f>
        <v>22</v>
      </c>
      <c r="R201" s="33">
        <v>120</v>
      </c>
      <c r="S201" s="34">
        <v>0</v>
      </c>
      <c r="T201" s="146">
        <f>+S201+R201</f>
        <v>120</v>
      </c>
      <c r="U201" s="52">
        <v>0</v>
      </c>
      <c r="V201" s="154">
        <f>+U201+T201</f>
        <v>120</v>
      </c>
      <c r="W201" s="31">
        <v>-100</v>
      </c>
    </row>
    <row r="202" spans="2:23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23</v>
      </c>
      <c r="M202" s="160">
        <f t="shared" ref="M202" si="181">+M199+M200+M201</f>
        <v>85</v>
      </c>
      <c r="N202" s="160">
        <f t="shared" ref="N202" si="182">+N199+N200+N201</f>
        <v>0</v>
      </c>
      <c r="O202" s="161">
        <f t="shared" ref="O202" si="183">+O199+O200+O201</f>
        <v>85</v>
      </c>
      <c r="P202" s="162">
        <f t="shared" ref="P202" si="184">+P199+P200+P201</f>
        <v>0</v>
      </c>
      <c r="Q202" s="163">
        <f t="shared" ref="Q202" si="185">+Q199+Q200+Q201</f>
        <v>85</v>
      </c>
      <c r="R202" s="160">
        <f t="shared" ref="R202" si="186">+R199+R200+R201</f>
        <v>333</v>
      </c>
      <c r="S202" s="160">
        <f t="shared" ref="S202" si="187">+S199+S200+S201</f>
        <v>0</v>
      </c>
      <c r="T202" s="164">
        <f t="shared" ref="T202" si="188">+T199+T200+T201</f>
        <v>333</v>
      </c>
      <c r="U202" s="164">
        <f t="shared" ref="U202" si="189">+U199+U200+U201</f>
        <v>0</v>
      </c>
      <c r="V202" s="164">
        <f t="shared" ref="V202" si="190">+V199+V200+V201</f>
        <v>333</v>
      </c>
      <c r="W202" s="165">
        <f>IF(Q202=0,0,((V202/Q202)-1)*100)</f>
        <v>291.76470588235293</v>
      </c>
    </row>
    <row r="203" spans="2:23" ht="13.5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24</v>
      </c>
      <c r="M203" s="78">
        <v>21</v>
      </c>
      <c r="N203" s="79">
        <v>0</v>
      </c>
      <c r="O203" s="147">
        <f>+N203+M203</f>
        <v>21</v>
      </c>
      <c r="P203" s="80">
        <v>0</v>
      </c>
      <c r="Q203" s="152">
        <f>O203+P203</f>
        <v>21</v>
      </c>
      <c r="R203" s="78">
        <v>120</v>
      </c>
      <c r="S203" s="79">
        <v>0</v>
      </c>
      <c r="T203" s="147">
        <f>+S203+R203</f>
        <v>120</v>
      </c>
      <c r="U203" s="80">
        <v>0</v>
      </c>
      <c r="V203" s="155">
        <f>+U203+T203</f>
        <v>120</v>
      </c>
      <c r="W203" s="81">
        <f>IF(Q203=0,0,((V203/Q203)-1)*100)</f>
        <v>471.42857142857144</v>
      </c>
    </row>
    <row r="204" spans="2:23" ht="15.7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v>19</v>
      </c>
      <c r="N204" s="79">
        <v>0</v>
      </c>
      <c r="O204" s="147">
        <f>+N204+M204</f>
        <v>19</v>
      </c>
      <c r="P204" s="84">
        <v>0</v>
      </c>
      <c r="Q204" s="152">
        <f>O204+P204</f>
        <v>19</v>
      </c>
      <c r="R204" s="78">
        <v>105</v>
      </c>
      <c r="S204" s="79">
        <v>0</v>
      </c>
      <c r="T204" s="147">
        <f>+S204+R204</f>
        <v>105</v>
      </c>
      <c r="U204" s="84">
        <v>0</v>
      </c>
      <c r="V204" s="147">
        <f>+U204+T204</f>
        <v>105</v>
      </c>
      <c r="W204" s="81">
        <v>-100</v>
      </c>
    </row>
    <row r="205" spans="2:23" ht="15.7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v>11</v>
      </c>
      <c r="N205" s="79">
        <v>0</v>
      </c>
      <c r="O205" s="148">
        <f>+N205+M205</f>
        <v>11</v>
      </c>
      <c r="P205" s="90">
        <v>0</v>
      </c>
      <c r="Q205" s="152">
        <f>O205+P205</f>
        <v>11</v>
      </c>
      <c r="R205" s="78">
        <v>74</v>
      </c>
      <c r="S205" s="79">
        <v>28</v>
      </c>
      <c r="T205" s="147">
        <f>+S205+R205</f>
        <v>102</v>
      </c>
      <c r="U205" s="90">
        <v>0</v>
      </c>
      <c r="V205" s="155">
        <f>T205+U205</f>
        <v>102</v>
      </c>
      <c r="W205" s="81">
        <v>-100</v>
      </c>
    </row>
    <row r="206" spans="2:23" ht="15.7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28</v>
      </c>
      <c r="M206" s="156">
        <f t="shared" ref="M206:V206" si="191">+M203+M204+M205</f>
        <v>51</v>
      </c>
      <c r="N206" s="157">
        <f t="shared" si="191"/>
        <v>0</v>
      </c>
      <c r="O206" s="156">
        <f t="shared" si="191"/>
        <v>51</v>
      </c>
      <c r="P206" s="156">
        <f t="shared" si="191"/>
        <v>0</v>
      </c>
      <c r="Q206" s="162">
        <f t="shared" si="191"/>
        <v>51</v>
      </c>
      <c r="R206" s="156">
        <f t="shared" si="191"/>
        <v>299</v>
      </c>
      <c r="S206" s="157">
        <f t="shared" si="191"/>
        <v>28</v>
      </c>
      <c r="T206" s="156">
        <f t="shared" si="191"/>
        <v>327</v>
      </c>
      <c r="U206" s="156">
        <f t="shared" si="191"/>
        <v>0</v>
      </c>
      <c r="V206" s="162">
        <f t="shared" si="191"/>
        <v>327</v>
      </c>
      <c r="W206" s="159">
        <v>-100</v>
      </c>
    </row>
    <row r="207" spans="2:23" ht="14.25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192">+M198+M202+M206</f>
        <v>185</v>
      </c>
      <c r="N207" s="157">
        <f t="shared" si="192"/>
        <v>0</v>
      </c>
      <c r="O207" s="156">
        <f t="shared" si="192"/>
        <v>185</v>
      </c>
      <c r="P207" s="156">
        <f t="shared" si="192"/>
        <v>0</v>
      </c>
      <c r="Q207" s="156">
        <f t="shared" si="192"/>
        <v>185</v>
      </c>
      <c r="R207" s="156">
        <f t="shared" si="192"/>
        <v>792</v>
      </c>
      <c r="S207" s="157">
        <f t="shared" si="192"/>
        <v>28</v>
      </c>
      <c r="T207" s="156">
        <f t="shared" si="192"/>
        <v>820</v>
      </c>
      <c r="U207" s="156">
        <f t="shared" si="192"/>
        <v>0</v>
      </c>
      <c r="V207" s="158">
        <f t="shared" si="192"/>
        <v>820</v>
      </c>
      <c r="W207" s="159">
        <f>IF(Q207=0,0,((V207/Q207)-1)*100)</f>
        <v>343.24324324324323</v>
      </c>
    </row>
    <row r="208" spans="2:23" ht="14.25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193">+M202+M198+M206+M194</f>
        <v>202</v>
      </c>
      <c r="N208" s="157">
        <f t="shared" si="193"/>
        <v>0</v>
      </c>
      <c r="O208" s="156">
        <f t="shared" si="193"/>
        <v>202</v>
      </c>
      <c r="P208" s="156">
        <f t="shared" si="193"/>
        <v>0</v>
      </c>
      <c r="Q208" s="156">
        <f t="shared" si="193"/>
        <v>202</v>
      </c>
      <c r="R208" s="156">
        <f t="shared" si="193"/>
        <v>792</v>
      </c>
      <c r="S208" s="157">
        <f t="shared" si="193"/>
        <v>28</v>
      </c>
      <c r="T208" s="156">
        <f t="shared" si="193"/>
        <v>820</v>
      </c>
      <c r="U208" s="156">
        <f t="shared" si="193"/>
        <v>0</v>
      </c>
      <c r="V208" s="156">
        <f t="shared" si="193"/>
        <v>820</v>
      </c>
      <c r="W208" s="159">
        <v>-100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2.75" customHeight="1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53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60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 t="s">
        <v>41</v>
      </c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55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55</v>
      </c>
      <c r="U215" s="120" t="s">
        <v>13</v>
      </c>
      <c r="V215" s="187" t="s">
        <v>9</v>
      </c>
      <c r="W215" s="121"/>
    </row>
    <row r="216" spans="2:23" ht="4.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V217" si="194">+M165+M191</f>
        <v>0</v>
      </c>
      <c r="N217" s="34">
        <f t="shared" si="194"/>
        <v>0</v>
      </c>
      <c r="O217" s="144">
        <f t="shared" si="194"/>
        <v>0</v>
      </c>
      <c r="P217" s="35">
        <f t="shared" si="194"/>
        <v>0</v>
      </c>
      <c r="Q217" s="150">
        <f t="shared" si="194"/>
        <v>0</v>
      </c>
      <c r="R217" s="33">
        <f t="shared" si="194"/>
        <v>0</v>
      </c>
      <c r="S217" s="34">
        <f t="shared" si="194"/>
        <v>0</v>
      </c>
      <c r="T217" s="144">
        <f t="shared" si="194"/>
        <v>0</v>
      </c>
      <c r="U217" s="35">
        <f t="shared" si="194"/>
        <v>0</v>
      </c>
      <c r="V217" s="154">
        <f t="shared" si="194"/>
        <v>0</v>
      </c>
      <c r="W217" s="31">
        <f t="shared" ref="W217:W223" si="195">IF(Q217=0,0,((V217/Q217)-1)*100)</f>
        <v>0</v>
      </c>
    </row>
    <row r="218" spans="2:23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 t="shared" ref="M218:V218" si="196">+M192+M166</f>
        <v>0</v>
      </c>
      <c r="N218" s="34">
        <f t="shared" si="196"/>
        <v>0</v>
      </c>
      <c r="O218" s="144">
        <f t="shared" si="196"/>
        <v>0</v>
      </c>
      <c r="P218" s="35">
        <f t="shared" si="196"/>
        <v>0</v>
      </c>
      <c r="Q218" s="150">
        <f t="shared" si="196"/>
        <v>0</v>
      </c>
      <c r="R218" s="33">
        <f t="shared" si="196"/>
        <v>0</v>
      </c>
      <c r="S218" s="34">
        <f t="shared" si="196"/>
        <v>0</v>
      </c>
      <c r="T218" s="144">
        <f t="shared" si="196"/>
        <v>0</v>
      </c>
      <c r="U218" s="35">
        <f t="shared" si="196"/>
        <v>0</v>
      </c>
      <c r="V218" s="154">
        <f t="shared" si="196"/>
        <v>0</v>
      </c>
      <c r="W218" s="31">
        <f t="shared" si="195"/>
        <v>0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>+M167+M193</f>
        <v>17</v>
      </c>
      <c r="N219" s="34">
        <f>+N167+N193</f>
        <v>0</v>
      </c>
      <c r="O219" s="144">
        <f>+O167+O193</f>
        <v>17</v>
      </c>
      <c r="P219" s="35">
        <f>+P167+P193</f>
        <v>0</v>
      </c>
      <c r="Q219" s="150">
        <f>+Q167+Q193</f>
        <v>17</v>
      </c>
      <c r="R219" s="33">
        <f>+R193+R167</f>
        <v>0</v>
      </c>
      <c r="S219" s="34">
        <f>+S193+S167</f>
        <v>0</v>
      </c>
      <c r="T219" s="144">
        <f>+T193+T167</f>
        <v>0</v>
      </c>
      <c r="U219" s="35">
        <f>+U193+U167</f>
        <v>0</v>
      </c>
      <c r="V219" s="154">
        <f>+V193+V167</f>
        <v>0</v>
      </c>
      <c r="W219" s="31">
        <f t="shared" si="195"/>
        <v>-100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56</v>
      </c>
      <c r="M220" s="156">
        <f>M218+M217+M219</f>
        <v>17</v>
      </c>
      <c r="N220" s="157">
        <f>N218+N217+N219</f>
        <v>0</v>
      </c>
      <c r="O220" s="156">
        <f>O218+O217+O219</f>
        <v>17</v>
      </c>
      <c r="P220" s="156">
        <f>P218+P217+P219</f>
        <v>0</v>
      </c>
      <c r="Q220" s="156">
        <f>Q218+Q217+Q219</f>
        <v>17</v>
      </c>
      <c r="R220" s="156">
        <f>+R217+R218+R219</f>
        <v>0</v>
      </c>
      <c r="S220" s="157">
        <f>+S217+S218+S219</f>
        <v>0</v>
      </c>
      <c r="T220" s="156">
        <f>+T217+T218+T219</f>
        <v>0</v>
      </c>
      <c r="U220" s="156">
        <f>+U217+U218+U219</f>
        <v>0</v>
      </c>
      <c r="V220" s="158">
        <f>+V217+V218+V219</f>
        <v>0</v>
      </c>
      <c r="W220" s="159">
        <f t="shared" si="195"/>
        <v>-100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N223" si="197">+M169+M195</f>
        <v>28</v>
      </c>
      <c r="N221" s="92">
        <f t="shared" si="197"/>
        <v>0</v>
      </c>
      <c r="O221" s="145">
        <f>+M221+N221</f>
        <v>28</v>
      </c>
      <c r="P221" s="35">
        <f>+P169+P195</f>
        <v>0</v>
      </c>
      <c r="Q221" s="151">
        <f>+O221+P221</f>
        <v>28</v>
      </c>
      <c r="R221" s="91">
        <f t="shared" ref="R221:V222" si="198">+R169+R195</f>
        <v>0</v>
      </c>
      <c r="S221" s="92">
        <f t="shared" si="198"/>
        <v>0</v>
      </c>
      <c r="T221" s="145">
        <f t="shared" si="198"/>
        <v>0</v>
      </c>
      <c r="U221" s="35">
        <f t="shared" si="198"/>
        <v>0</v>
      </c>
      <c r="V221" s="154">
        <f t="shared" si="198"/>
        <v>0</v>
      </c>
      <c r="W221" s="31">
        <f t="shared" si="195"/>
        <v>-100</v>
      </c>
    </row>
    <row r="222" spans="2:23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 t="shared" si="197"/>
        <v>0</v>
      </c>
      <c r="N222" s="34">
        <f t="shared" si="197"/>
        <v>0</v>
      </c>
      <c r="O222" s="144">
        <f>+M222+N222</f>
        <v>0</v>
      </c>
      <c r="P222" s="35">
        <f>+P196+P170</f>
        <v>0</v>
      </c>
      <c r="Q222" s="150">
        <f>+O222+P222</f>
        <v>0</v>
      </c>
      <c r="R222" s="33">
        <f t="shared" si="198"/>
        <v>51</v>
      </c>
      <c r="S222" s="34">
        <f t="shared" si="198"/>
        <v>0</v>
      </c>
      <c r="T222" s="144">
        <f t="shared" si="198"/>
        <v>51</v>
      </c>
      <c r="U222" s="35">
        <f t="shared" si="198"/>
        <v>0</v>
      </c>
      <c r="V222" s="154">
        <f t="shared" si="198"/>
        <v>51</v>
      </c>
      <c r="W222" s="31">
        <f>IF(Q222=0,0,((V222/Q222)-1)*100)</f>
        <v>0</v>
      </c>
    </row>
    <row r="223" spans="2:23" ht="13.5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 t="shared" si="197"/>
        <v>21</v>
      </c>
      <c r="N223" s="34">
        <f t="shared" si="197"/>
        <v>0</v>
      </c>
      <c r="O223" s="144">
        <f>+M223+N223</f>
        <v>21</v>
      </c>
      <c r="P223" s="35">
        <f>+P197+P171</f>
        <v>0</v>
      </c>
      <c r="Q223" s="150">
        <f>+O223+P223</f>
        <v>21</v>
      </c>
      <c r="R223" s="33">
        <f>+R171+R197</f>
        <v>109</v>
      </c>
      <c r="S223" s="34">
        <f>+S171+S197</f>
        <v>0</v>
      </c>
      <c r="T223" s="144">
        <f>+S223+R223</f>
        <v>109</v>
      </c>
      <c r="U223" s="35">
        <v>0</v>
      </c>
      <c r="V223" s="154">
        <f>+U223+T223</f>
        <v>109</v>
      </c>
      <c r="W223" s="31">
        <f t="shared" si="195"/>
        <v>419.04761904761909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199">+M221+M222+M223</f>
        <v>49</v>
      </c>
      <c r="N224" s="157">
        <f t="shared" ref="N224" si="200">+N221+N222+N223</f>
        <v>0</v>
      </c>
      <c r="O224" s="156">
        <f t="shared" ref="O224" si="201">+O221+O222+O223</f>
        <v>49</v>
      </c>
      <c r="P224" s="156">
        <f t="shared" ref="P224" si="202">+P221+P222+P223</f>
        <v>0</v>
      </c>
      <c r="Q224" s="156">
        <f t="shared" ref="Q224" si="203">+Q221+Q222+Q223</f>
        <v>49</v>
      </c>
      <c r="R224" s="156">
        <f t="shared" ref="R224" si="204">+R221+R222+R223</f>
        <v>160</v>
      </c>
      <c r="S224" s="157">
        <f t="shared" ref="S224" si="205">+S221+S222+S223</f>
        <v>0</v>
      </c>
      <c r="T224" s="156">
        <f t="shared" ref="T224" si="206">+T221+T222+T223</f>
        <v>160</v>
      </c>
      <c r="U224" s="156">
        <f t="shared" ref="U224" si="207">+U221+U222+U223</f>
        <v>0</v>
      </c>
      <c r="V224" s="158">
        <f t="shared" ref="V224" si="208">+V221+V222+V223</f>
        <v>160</v>
      </c>
      <c r="W224" s="159">
        <f>IF(Q224=0,0,((V224/Q224)-1)*100)</f>
        <v>226.53061224489795</v>
      </c>
    </row>
    <row r="225" spans="1:23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N227" si="209">+M173+M199</f>
        <v>32</v>
      </c>
      <c r="N225" s="34">
        <f t="shared" si="209"/>
        <v>0</v>
      </c>
      <c r="O225" s="144">
        <f>+N225+M225</f>
        <v>32</v>
      </c>
      <c r="P225" s="35">
        <f>+P199+P173</f>
        <v>0</v>
      </c>
      <c r="Q225" s="150">
        <f>+O225+P225</f>
        <v>32</v>
      </c>
      <c r="R225" s="33">
        <f>+R173+R199</f>
        <v>102</v>
      </c>
      <c r="S225" s="34">
        <f>+S173+S199</f>
        <v>0</v>
      </c>
      <c r="T225" s="144">
        <f>+T173+T199</f>
        <v>102</v>
      </c>
      <c r="U225" s="35">
        <f>+U173+U199</f>
        <v>0</v>
      </c>
      <c r="V225" s="154">
        <f>+V173+V199</f>
        <v>102</v>
      </c>
      <c r="W225" s="31">
        <f t="shared" ref="W225:W229" si="210">IF(Q225=0,0,((V225/Q225)-1)*100)</f>
        <v>218.75</v>
      </c>
    </row>
    <row r="226" spans="1:23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 t="shared" si="209"/>
        <v>31</v>
      </c>
      <c r="N226" s="34">
        <f t="shared" si="209"/>
        <v>0</v>
      </c>
      <c r="O226" s="144">
        <f>+N226+M226</f>
        <v>31</v>
      </c>
      <c r="P226" s="35">
        <f>+P200+P174</f>
        <v>0</v>
      </c>
      <c r="Q226" s="150">
        <f>+O226+P226</f>
        <v>31</v>
      </c>
      <c r="R226" s="33">
        <f>+R174+R200</f>
        <v>111</v>
      </c>
      <c r="S226" s="34">
        <f>+S174+S200</f>
        <v>0</v>
      </c>
      <c r="T226" s="144">
        <f>+S226+R226</f>
        <v>111</v>
      </c>
      <c r="U226" s="35">
        <v>0</v>
      </c>
      <c r="V226" s="154">
        <f>+U226+T226</f>
        <v>111</v>
      </c>
      <c r="W226" s="31">
        <f t="shared" si="210"/>
        <v>258.06451612903226</v>
      </c>
    </row>
    <row r="227" spans="1:23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 t="shared" si="209"/>
        <v>22</v>
      </c>
      <c r="N227" s="34">
        <f t="shared" si="209"/>
        <v>0</v>
      </c>
      <c r="O227" s="146">
        <f>+M227+N227</f>
        <v>22</v>
      </c>
      <c r="P227" s="52">
        <f>+P184+P201</f>
        <v>0</v>
      </c>
      <c r="Q227" s="150">
        <f>+O227+P227</f>
        <v>22</v>
      </c>
      <c r="R227" s="33">
        <f>+R175+R201</f>
        <v>120</v>
      </c>
      <c r="S227" s="34">
        <f>+S175+S201</f>
        <v>0</v>
      </c>
      <c r="T227" s="146">
        <f>+S227+R227</f>
        <v>120</v>
      </c>
      <c r="U227" s="52">
        <v>0</v>
      </c>
      <c r="V227" s="154">
        <f>+U227+T227</f>
        <v>120</v>
      </c>
      <c r="W227" s="31">
        <f t="shared" si="210"/>
        <v>445.45454545454544</v>
      </c>
    </row>
    <row r="228" spans="1:23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11">+M225+M226+M227</f>
        <v>85</v>
      </c>
      <c r="N228" s="160">
        <f t="shared" ref="N228" si="212">+N225+N226+N227</f>
        <v>0</v>
      </c>
      <c r="O228" s="161">
        <f t="shared" ref="O228" si="213">+O225+O226+O227</f>
        <v>85</v>
      </c>
      <c r="P228" s="162">
        <f t="shared" ref="P228" si="214">+P225+P226+P227</f>
        <v>0</v>
      </c>
      <c r="Q228" s="163">
        <f t="shared" ref="Q228" si="215">+Q225+Q226+Q227</f>
        <v>85</v>
      </c>
      <c r="R228" s="160">
        <f t="shared" ref="R228" si="216">+R225+R226+R227</f>
        <v>333</v>
      </c>
      <c r="S228" s="160">
        <f t="shared" ref="S228" si="217">+S225+S226+S227</f>
        <v>0</v>
      </c>
      <c r="T228" s="164">
        <f t="shared" ref="T228" si="218">+T225+T226+T227</f>
        <v>333</v>
      </c>
      <c r="U228" s="164">
        <f t="shared" ref="U228" si="219">+U225+U226+U227</f>
        <v>0</v>
      </c>
      <c r="V228" s="164">
        <f t="shared" ref="V228" si="220">+V225+V226+V227</f>
        <v>333</v>
      </c>
      <c r="W228" s="165">
        <f t="shared" si="210"/>
        <v>291.76470588235293</v>
      </c>
    </row>
    <row r="229" spans="1:23" ht="13.5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24</v>
      </c>
      <c r="M229" s="78">
        <f t="shared" ref="M229:V229" si="221">+M177+M203</f>
        <v>21</v>
      </c>
      <c r="N229" s="79">
        <f t="shared" si="221"/>
        <v>0</v>
      </c>
      <c r="O229" s="147">
        <f t="shared" si="221"/>
        <v>21</v>
      </c>
      <c r="P229" s="80">
        <f t="shared" si="221"/>
        <v>0</v>
      </c>
      <c r="Q229" s="152">
        <f t="shared" si="221"/>
        <v>21</v>
      </c>
      <c r="R229" s="78">
        <f t="shared" si="221"/>
        <v>120</v>
      </c>
      <c r="S229" s="79">
        <f t="shared" si="221"/>
        <v>0</v>
      </c>
      <c r="T229" s="147">
        <f t="shared" si="221"/>
        <v>120</v>
      </c>
      <c r="U229" s="80">
        <f t="shared" si="221"/>
        <v>0</v>
      </c>
      <c r="V229" s="155">
        <f t="shared" si="221"/>
        <v>120</v>
      </c>
      <c r="W229" s="81">
        <f t="shared" si="210"/>
        <v>471.42857142857144</v>
      </c>
    </row>
    <row r="230" spans="1:23" ht="12.75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>+M178+M204</f>
        <v>19</v>
      </c>
      <c r="N230" s="79">
        <f>+N178+N204</f>
        <v>0</v>
      </c>
      <c r="O230" s="147">
        <f t="shared" ref="O230:Q231" si="222">+O204+O178</f>
        <v>19</v>
      </c>
      <c r="P230" s="84">
        <f t="shared" si="222"/>
        <v>0</v>
      </c>
      <c r="Q230" s="152">
        <f t="shared" si="222"/>
        <v>19</v>
      </c>
      <c r="R230" s="78">
        <f>+R178+R204</f>
        <v>105</v>
      </c>
      <c r="S230" s="79">
        <f>+S178+S204</f>
        <v>0</v>
      </c>
      <c r="T230" s="147">
        <f>+S230+R230</f>
        <v>105</v>
      </c>
      <c r="U230" s="84">
        <v>0</v>
      </c>
      <c r="V230" s="147">
        <f>+U230+T230</f>
        <v>105</v>
      </c>
      <c r="W230" s="81">
        <f>IF(Q230=0,0,((V230/Q230)-1)*100)</f>
        <v>452.63157894736838</v>
      </c>
    </row>
    <row r="231" spans="1:23" ht="12.7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>+M179+M205</f>
        <v>11</v>
      </c>
      <c r="N231" s="79">
        <f>+N179+N205</f>
        <v>0</v>
      </c>
      <c r="O231" s="148">
        <f t="shared" si="222"/>
        <v>11</v>
      </c>
      <c r="P231" s="90">
        <f t="shared" si="222"/>
        <v>0</v>
      </c>
      <c r="Q231" s="152">
        <f t="shared" si="222"/>
        <v>11</v>
      </c>
      <c r="R231" s="78">
        <f>+R179+R205</f>
        <v>74</v>
      </c>
      <c r="S231" s="79">
        <f>+S179+S205</f>
        <v>28</v>
      </c>
      <c r="T231" s="147">
        <f>+T205+T179</f>
        <v>102</v>
      </c>
      <c r="U231" s="90">
        <v>0</v>
      </c>
      <c r="V231" s="155">
        <f>+V205+V179</f>
        <v>102</v>
      </c>
      <c r="W231" s="81">
        <f t="shared" ref="W231:W234" si="223">IF(Q231=0,0,((V231/Q231)-1)*100)</f>
        <v>827.27272727272737</v>
      </c>
    </row>
    <row r="232" spans="1:23" ht="14.25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28</v>
      </c>
      <c r="M232" s="156">
        <f t="shared" ref="M232:V232" si="224">+M229+M230+M231</f>
        <v>51</v>
      </c>
      <c r="N232" s="157">
        <f t="shared" si="224"/>
        <v>0</v>
      </c>
      <c r="O232" s="156">
        <f t="shared" si="224"/>
        <v>51</v>
      </c>
      <c r="P232" s="156">
        <f t="shared" si="224"/>
        <v>0</v>
      </c>
      <c r="Q232" s="162">
        <f t="shared" si="224"/>
        <v>51</v>
      </c>
      <c r="R232" s="156">
        <f t="shared" si="224"/>
        <v>299</v>
      </c>
      <c r="S232" s="157">
        <f t="shared" si="224"/>
        <v>28</v>
      </c>
      <c r="T232" s="156">
        <f t="shared" si="224"/>
        <v>327</v>
      </c>
      <c r="U232" s="156">
        <f t="shared" si="224"/>
        <v>0</v>
      </c>
      <c r="V232" s="162">
        <f t="shared" si="224"/>
        <v>327</v>
      </c>
      <c r="W232" s="159">
        <f t="shared" si="223"/>
        <v>541.17647058823536</v>
      </c>
    </row>
    <row r="233" spans="1:23" ht="14.25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25">+M224+M228+M232</f>
        <v>185</v>
      </c>
      <c r="N233" s="157">
        <f t="shared" si="225"/>
        <v>0</v>
      </c>
      <c r="O233" s="156">
        <f t="shared" si="225"/>
        <v>185</v>
      </c>
      <c r="P233" s="156">
        <f t="shared" si="225"/>
        <v>0</v>
      </c>
      <c r="Q233" s="156">
        <f t="shared" si="225"/>
        <v>185</v>
      </c>
      <c r="R233" s="156">
        <f t="shared" si="225"/>
        <v>792</v>
      </c>
      <c r="S233" s="157">
        <f t="shared" si="225"/>
        <v>28</v>
      </c>
      <c r="T233" s="156">
        <f t="shared" si="225"/>
        <v>820</v>
      </c>
      <c r="U233" s="156">
        <f t="shared" si="225"/>
        <v>0</v>
      </c>
      <c r="V233" s="158">
        <f t="shared" si="225"/>
        <v>820</v>
      </c>
      <c r="W233" s="159">
        <f>IF(Q233=0,0,((V233/Q233)-1)*100)</f>
        <v>343.24324324324323</v>
      </c>
    </row>
    <row r="234" spans="1:23" ht="14.25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26">+M228+M224+M232+M220</f>
        <v>202</v>
      </c>
      <c r="N234" s="157">
        <f t="shared" si="226"/>
        <v>0</v>
      </c>
      <c r="O234" s="156">
        <f t="shared" si="226"/>
        <v>202</v>
      </c>
      <c r="P234" s="156">
        <f t="shared" si="226"/>
        <v>0</v>
      </c>
      <c r="Q234" s="156">
        <f t="shared" si="226"/>
        <v>202</v>
      </c>
      <c r="R234" s="156">
        <f t="shared" si="226"/>
        <v>792</v>
      </c>
      <c r="S234" s="157">
        <f t="shared" si="226"/>
        <v>28</v>
      </c>
      <c r="T234" s="156">
        <f t="shared" si="226"/>
        <v>820</v>
      </c>
      <c r="U234" s="156">
        <f t="shared" si="226"/>
        <v>0</v>
      </c>
      <c r="V234" s="156">
        <f t="shared" si="226"/>
        <v>820</v>
      </c>
      <c r="W234" s="159">
        <f t="shared" si="223"/>
        <v>305.94059405940595</v>
      </c>
    </row>
    <row r="235" spans="1:23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6" type="noConversion"/>
  <printOptions horizontalCentered="1"/>
  <pageMargins left="0.6692913385826772" right="0.43307086614173229" top="1.1811023622047245" bottom="0.98425196850393704" header="0.86614173228346458" footer="0.43307086614173229"/>
  <pageSetup paperSize="9" scale="43" orientation="landscape" horizontalDpi="300" verticalDpi="300" r:id="rId1"/>
  <headerFooter alignWithMargins="0">
    <oddHeader xml:space="preserve">&amp;LMonthly Air Transport Statistics : Hat Yai International Airport
</oddHeader>
    <oddFooter>&amp;LAir Transport Information Division, Corporate Strategy Department&amp;C&amp;D&amp;R&amp;T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A235"/>
  <sheetViews>
    <sheetView zoomScaleNormal="100" workbookViewId="0">
      <selection activeCell="J13" sqref="J13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12" customWidth="1"/>
    <col min="10" max="11" width="7" style="1" customWidth="1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9" width="11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12" bestFit="1" customWidth="1"/>
    <col min="24" max="24" width="7" style="8" bestFit="1" customWidth="1"/>
    <col min="25" max="25" width="6.85546875" style="1" bestFit="1" customWidth="1"/>
    <col min="26" max="26" width="7" style="1"/>
    <col min="27" max="27" width="7" style="14"/>
    <col min="28" max="16384" width="7" style="1"/>
  </cols>
  <sheetData>
    <row r="1" spans="2:23" ht="13.5" thickBot="1"/>
    <row r="2" spans="2:23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3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3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3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3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3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3">
      <c r="B9" s="109" t="s">
        <v>14</v>
      </c>
      <c r="C9" s="28">
        <v>1244</v>
      </c>
      <c r="D9" s="29">
        <v>1220</v>
      </c>
      <c r="E9" s="30">
        <f>C9+D9</f>
        <v>2464</v>
      </c>
      <c r="F9" s="28">
        <v>1345</v>
      </c>
      <c r="G9" s="29">
        <v>1345</v>
      </c>
      <c r="H9" s="30">
        <f>F9+G9</f>
        <v>2690</v>
      </c>
      <c r="I9" s="31">
        <f t="shared" ref="I9:I26" si="0">IF(E9=0,0,((H9/E9)-1)*100)</f>
        <v>9.1720779220779249</v>
      </c>
      <c r="J9" s="17"/>
      <c r="K9" s="32"/>
      <c r="L9" s="109" t="s">
        <v>14</v>
      </c>
      <c r="M9" s="33">
        <v>178663</v>
      </c>
      <c r="N9" s="34">
        <v>169306</v>
      </c>
      <c r="O9" s="94">
        <f>SUM(M9:N9)</f>
        <v>347969</v>
      </c>
      <c r="P9" s="35">
        <v>2879</v>
      </c>
      <c r="Q9" s="97">
        <f>O9+P9</f>
        <v>350848</v>
      </c>
      <c r="R9" s="33">
        <v>209981</v>
      </c>
      <c r="S9" s="34">
        <v>202319</v>
      </c>
      <c r="T9" s="94">
        <f>SUM(R9:S9)</f>
        <v>412300</v>
      </c>
      <c r="U9" s="35">
        <v>1369</v>
      </c>
      <c r="V9" s="99">
        <f>T9+U9</f>
        <v>413669</v>
      </c>
      <c r="W9" s="31">
        <f t="shared" ref="W9:W21" si="1">IF(Q9=0,0,((V9/Q9)-1)*100)</f>
        <v>17.905474735497997</v>
      </c>
    </row>
    <row r="10" spans="2:23">
      <c r="B10" s="109" t="s">
        <v>15</v>
      </c>
      <c r="C10" s="28">
        <v>1262</v>
      </c>
      <c r="D10" s="29">
        <v>1220</v>
      </c>
      <c r="E10" s="30">
        <f>C10+D10</f>
        <v>2482</v>
      </c>
      <c r="F10" s="28">
        <v>1501</v>
      </c>
      <c r="G10" s="29">
        <v>1481</v>
      </c>
      <c r="H10" s="30">
        <f>F10+G10</f>
        <v>2982</v>
      </c>
      <c r="I10" s="31">
        <f t="shared" si="0"/>
        <v>20.145044319097494</v>
      </c>
      <c r="J10" s="17"/>
      <c r="K10" s="32"/>
      <c r="L10" s="109" t="s">
        <v>15</v>
      </c>
      <c r="M10" s="33">
        <v>198881</v>
      </c>
      <c r="N10" s="34">
        <v>183405</v>
      </c>
      <c r="O10" s="94">
        <f>SUM(M10:N10)</f>
        <v>382286</v>
      </c>
      <c r="P10" s="35">
        <v>91</v>
      </c>
      <c r="Q10" s="97">
        <f>O10+P10</f>
        <v>382377</v>
      </c>
      <c r="R10" s="33">
        <v>243957</v>
      </c>
      <c r="S10" s="34">
        <v>219584</v>
      </c>
      <c r="T10" s="94">
        <f>SUM(R10:S10)</f>
        <v>463541</v>
      </c>
      <c r="U10" s="35">
        <v>1071</v>
      </c>
      <c r="V10" s="99">
        <f>T10+U10</f>
        <v>464612</v>
      </c>
      <c r="W10" s="31">
        <f t="shared" si="1"/>
        <v>21.506262144428145</v>
      </c>
    </row>
    <row r="11" spans="2:23" ht="13.5" thickBot="1">
      <c r="B11" s="116" t="s">
        <v>16</v>
      </c>
      <c r="C11" s="36">
        <v>1436</v>
      </c>
      <c r="D11" s="37">
        <v>1387</v>
      </c>
      <c r="E11" s="30">
        <f>C11+D11</f>
        <v>2823</v>
      </c>
      <c r="F11" s="36">
        <v>1708</v>
      </c>
      <c r="G11" s="37">
        <v>1685</v>
      </c>
      <c r="H11" s="30">
        <f>F11+G11</f>
        <v>3393</v>
      </c>
      <c r="I11" s="31">
        <f t="shared" si="0"/>
        <v>20.191285866099882</v>
      </c>
      <c r="J11" s="17"/>
      <c r="K11" s="32"/>
      <c r="L11" s="116" t="s">
        <v>16</v>
      </c>
      <c r="M11" s="33">
        <v>246992</v>
      </c>
      <c r="N11" s="34">
        <v>202835</v>
      </c>
      <c r="O11" s="94">
        <f>SUM(M11:N11)</f>
        <v>449827</v>
      </c>
      <c r="P11" s="35">
        <v>32</v>
      </c>
      <c r="Q11" s="97">
        <f>O11+P11</f>
        <v>449859</v>
      </c>
      <c r="R11" s="33">
        <v>297632</v>
      </c>
      <c r="S11" s="34">
        <v>255522</v>
      </c>
      <c r="T11" s="94">
        <f>SUM(R11:S11)</f>
        <v>553154</v>
      </c>
      <c r="U11" s="35">
        <v>605</v>
      </c>
      <c r="V11" s="99">
        <f>T11+U11</f>
        <v>553759</v>
      </c>
      <c r="W11" s="31">
        <f t="shared" si="1"/>
        <v>23.09612567493371</v>
      </c>
    </row>
    <row r="12" spans="2:23" ht="14.25" thickTop="1" thickBot="1">
      <c r="B12" s="178" t="s">
        <v>56</v>
      </c>
      <c r="C12" s="38">
        <f t="shared" ref="C12:H12" si="2">+C9+C10+C11</f>
        <v>3942</v>
      </c>
      <c r="D12" s="39">
        <f t="shared" si="2"/>
        <v>3827</v>
      </c>
      <c r="E12" s="40">
        <f t="shared" si="2"/>
        <v>7769</v>
      </c>
      <c r="F12" s="38">
        <f t="shared" si="2"/>
        <v>4554</v>
      </c>
      <c r="G12" s="39">
        <f t="shared" si="2"/>
        <v>4511</v>
      </c>
      <c r="H12" s="40">
        <f t="shared" si="2"/>
        <v>9065</v>
      </c>
      <c r="I12" s="41">
        <f t="shared" si="0"/>
        <v>16.681683614364772</v>
      </c>
      <c r="J12" s="17"/>
      <c r="K12" s="17"/>
      <c r="L12" s="170" t="s">
        <v>56</v>
      </c>
      <c r="M12" s="100">
        <f>+M9+M10+M11</f>
        <v>624536</v>
      </c>
      <c r="N12" s="101">
        <f>+N9+N10+N11</f>
        <v>555546</v>
      </c>
      <c r="O12" s="100">
        <f>+O9+O10+O11</f>
        <v>1180082</v>
      </c>
      <c r="P12" s="100">
        <f>+P9+P10+P11</f>
        <v>3002</v>
      </c>
      <c r="Q12" s="100">
        <f t="shared" ref="Q12:V12" si="3">+Q9+Q10+Q11</f>
        <v>1183084</v>
      </c>
      <c r="R12" s="100">
        <f t="shared" si="3"/>
        <v>751570</v>
      </c>
      <c r="S12" s="101">
        <f t="shared" si="3"/>
        <v>677425</v>
      </c>
      <c r="T12" s="100">
        <f t="shared" si="3"/>
        <v>1428995</v>
      </c>
      <c r="U12" s="100">
        <f t="shared" si="3"/>
        <v>3045</v>
      </c>
      <c r="V12" s="102">
        <f t="shared" si="3"/>
        <v>1432040</v>
      </c>
      <c r="W12" s="103">
        <f t="shared" si="1"/>
        <v>21.042969053761198</v>
      </c>
    </row>
    <row r="13" spans="2:23" ht="13.5" thickTop="1">
      <c r="B13" s="109" t="s">
        <v>18</v>
      </c>
      <c r="C13" s="28">
        <v>1729</v>
      </c>
      <c r="D13" s="29">
        <v>1690</v>
      </c>
      <c r="E13" s="30">
        <f>C13+D13</f>
        <v>3419</v>
      </c>
      <c r="F13" s="28">
        <v>1784</v>
      </c>
      <c r="G13" s="29">
        <v>1777</v>
      </c>
      <c r="H13" s="30">
        <f>F13+G13</f>
        <v>3561</v>
      </c>
      <c r="I13" s="31">
        <f t="shared" si="0"/>
        <v>4.153261187481716</v>
      </c>
      <c r="J13" s="17"/>
      <c r="K13" s="17"/>
      <c r="L13" s="109" t="s">
        <v>18</v>
      </c>
      <c r="M13" s="33">
        <v>286298</v>
      </c>
      <c r="N13" s="34">
        <v>291342</v>
      </c>
      <c r="O13" s="94">
        <f>M13+N13</f>
        <v>577640</v>
      </c>
      <c r="P13" s="35">
        <v>1313</v>
      </c>
      <c r="Q13" s="97">
        <f>O13+P13</f>
        <v>578953</v>
      </c>
      <c r="R13" s="33">
        <v>300535</v>
      </c>
      <c r="S13" s="34">
        <v>310225</v>
      </c>
      <c r="T13" s="94">
        <f>R13+S13</f>
        <v>610760</v>
      </c>
      <c r="U13" s="35">
        <v>482</v>
      </c>
      <c r="V13" s="99">
        <f>T13+U13</f>
        <v>611242</v>
      </c>
      <c r="W13" s="31">
        <f t="shared" si="1"/>
        <v>5.5771366587615834</v>
      </c>
    </row>
    <row r="14" spans="2:23">
      <c r="B14" s="109" t="s">
        <v>19</v>
      </c>
      <c r="C14" s="33">
        <v>1343</v>
      </c>
      <c r="D14" s="42">
        <v>1305</v>
      </c>
      <c r="E14" s="30">
        <f>C14+D14</f>
        <v>2648</v>
      </c>
      <c r="F14" s="33">
        <v>1800</v>
      </c>
      <c r="G14" s="42">
        <v>1781</v>
      </c>
      <c r="H14" s="43">
        <f>F14+G14</f>
        <v>3581</v>
      </c>
      <c r="I14" s="31">
        <f t="shared" si="0"/>
        <v>35.234138972809667</v>
      </c>
      <c r="J14" s="17"/>
      <c r="K14" s="17"/>
      <c r="L14" s="109" t="s">
        <v>19</v>
      </c>
      <c r="M14" s="33">
        <v>230570</v>
      </c>
      <c r="N14" s="34">
        <v>241226</v>
      </c>
      <c r="O14" s="94">
        <f>M14+N14</f>
        <v>471796</v>
      </c>
      <c r="P14" s="35">
        <v>1253</v>
      </c>
      <c r="Q14" s="97">
        <f>O14+P14</f>
        <v>473049</v>
      </c>
      <c r="R14" s="33">
        <v>315647</v>
      </c>
      <c r="S14" s="34">
        <v>323216</v>
      </c>
      <c r="T14" s="94">
        <f>R14+S14</f>
        <v>638863</v>
      </c>
      <c r="U14" s="35">
        <v>744</v>
      </c>
      <c r="V14" s="99">
        <f>T14+U14</f>
        <v>639607</v>
      </c>
      <c r="W14" s="31">
        <f t="shared" si="1"/>
        <v>35.209460330747987</v>
      </c>
    </row>
    <row r="15" spans="2:23" ht="13.5" thickBot="1">
      <c r="B15" s="109" t="s">
        <v>20</v>
      </c>
      <c r="C15" s="33">
        <v>1374</v>
      </c>
      <c r="D15" s="42">
        <v>1340</v>
      </c>
      <c r="E15" s="30">
        <f>+D15+C15</f>
        <v>2714</v>
      </c>
      <c r="F15" s="33">
        <v>1704</v>
      </c>
      <c r="G15" s="42">
        <v>1691</v>
      </c>
      <c r="H15" s="43">
        <f>F15+G15</f>
        <v>3395</v>
      </c>
      <c r="I15" s="31">
        <f t="shared" si="0"/>
        <v>25.092114959469413</v>
      </c>
      <c r="J15" s="44"/>
      <c r="K15" s="17"/>
      <c r="L15" s="109" t="s">
        <v>20</v>
      </c>
      <c r="M15" s="33">
        <v>213799</v>
      </c>
      <c r="N15" s="34">
        <v>234544</v>
      </c>
      <c r="O15" s="94">
        <f>M15+N15</f>
        <v>448343</v>
      </c>
      <c r="P15" s="35">
        <v>385</v>
      </c>
      <c r="Q15" s="97">
        <f>O15+P15</f>
        <v>448728</v>
      </c>
      <c r="R15" s="33">
        <v>284950</v>
      </c>
      <c r="S15" s="34">
        <v>303703</v>
      </c>
      <c r="T15" s="94">
        <f>R15+S15</f>
        <v>588653</v>
      </c>
      <c r="U15" s="35">
        <v>717</v>
      </c>
      <c r="V15" s="99">
        <f>T15+U15</f>
        <v>589370</v>
      </c>
      <c r="W15" s="31">
        <f t="shared" si="1"/>
        <v>31.342372216576631</v>
      </c>
    </row>
    <row r="16" spans="2:23" ht="14.25" thickTop="1" thickBot="1">
      <c r="B16" s="179" t="s">
        <v>66</v>
      </c>
      <c r="C16" s="45">
        <f>+C13+C14+C15</f>
        <v>4446</v>
      </c>
      <c r="D16" s="46">
        <f t="shared" ref="D16:H16" si="4">+D13+D14+D15</f>
        <v>4335</v>
      </c>
      <c r="E16" s="47">
        <f t="shared" si="4"/>
        <v>8781</v>
      </c>
      <c r="F16" s="45">
        <f t="shared" si="4"/>
        <v>5288</v>
      </c>
      <c r="G16" s="46">
        <f t="shared" si="4"/>
        <v>5249</v>
      </c>
      <c r="H16" s="47">
        <f t="shared" si="4"/>
        <v>10537</v>
      </c>
      <c r="I16" s="48">
        <f>IF(E16=0,0,((H16/E16)-1)*100)</f>
        <v>19.997722355084836</v>
      </c>
      <c r="J16" s="17"/>
      <c r="K16" s="17"/>
      <c r="L16" s="170" t="s">
        <v>66</v>
      </c>
      <c r="M16" s="100">
        <f t="shared" ref="M16:V16" si="5">+M13+M14+M15</f>
        <v>730667</v>
      </c>
      <c r="N16" s="101">
        <f t="shared" si="5"/>
        <v>767112</v>
      </c>
      <c r="O16" s="100">
        <f t="shared" si="5"/>
        <v>1497779</v>
      </c>
      <c r="P16" s="100">
        <f t="shared" si="5"/>
        <v>2951</v>
      </c>
      <c r="Q16" s="100">
        <f t="shared" si="5"/>
        <v>1500730</v>
      </c>
      <c r="R16" s="100">
        <f t="shared" si="5"/>
        <v>901132</v>
      </c>
      <c r="S16" s="101">
        <f t="shared" si="5"/>
        <v>937144</v>
      </c>
      <c r="T16" s="100">
        <f t="shared" si="5"/>
        <v>1838276</v>
      </c>
      <c r="U16" s="100">
        <f t="shared" si="5"/>
        <v>1943</v>
      </c>
      <c r="V16" s="102">
        <f t="shared" si="5"/>
        <v>1840219</v>
      </c>
      <c r="W16" s="103">
        <f>IF(Q16=0,0,((V16/Q16)-1)*100)</f>
        <v>22.621590825798108</v>
      </c>
    </row>
    <row r="17" spans="2:23" ht="13.5" thickTop="1">
      <c r="B17" s="109" t="s">
        <v>21</v>
      </c>
      <c r="C17" s="49">
        <v>1289</v>
      </c>
      <c r="D17" s="50">
        <v>1257</v>
      </c>
      <c r="E17" s="30">
        <f>C17+D17</f>
        <v>2546</v>
      </c>
      <c r="F17" s="49">
        <v>1589</v>
      </c>
      <c r="G17" s="50">
        <v>1593</v>
      </c>
      <c r="H17" s="43">
        <f>F17+G17</f>
        <v>3182</v>
      </c>
      <c r="I17" s="31">
        <f t="shared" si="0"/>
        <v>24.980361351139035</v>
      </c>
      <c r="J17" s="17"/>
      <c r="K17" s="17"/>
      <c r="L17" s="109" t="s">
        <v>21</v>
      </c>
      <c r="M17" s="33">
        <v>184477</v>
      </c>
      <c r="N17" s="34">
        <v>201636</v>
      </c>
      <c r="O17" s="94">
        <f>M17+N17</f>
        <v>386113</v>
      </c>
      <c r="P17" s="35">
        <v>916</v>
      </c>
      <c r="Q17" s="97">
        <f>+O17+P17</f>
        <v>387029</v>
      </c>
      <c r="R17" s="33">
        <v>242354</v>
      </c>
      <c r="S17" s="34">
        <v>264323</v>
      </c>
      <c r="T17" s="94">
        <f>R17+S17</f>
        <v>506677</v>
      </c>
      <c r="U17" s="35">
        <v>558</v>
      </c>
      <c r="V17" s="99">
        <f>T17+U17</f>
        <v>507235</v>
      </c>
      <c r="W17" s="31">
        <f t="shared" si="1"/>
        <v>31.058654519428774</v>
      </c>
    </row>
    <row r="18" spans="2:23">
      <c r="B18" s="109" t="s">
        <v>67</v>
      </c>
      <c r="C18" s="49">
        <v>1188</v>
      </c>
      <c r="D18" s="50">
        <v>1157</v>
      </c>
      <c r="E18" s="30">
        <f>C18+D18</f>
        <v>2345</v>
      </c>
      <c r="F18" s="49">
        <v>1528</v>
      </c>
      <c r="G18" s="50">
        <v>1532</v>
      </c>
      <c r="H18" s="43">
        <f>F18+G18</f>
        <v>3060</v>
      </c>
      <c r="I18" s="31">
        <f t="shared" si="0"/>
        <v>30.49040511727079</v>
      </c>
      <c r="J18" s="17"/>
      <c r="K18" s="17"/>
      <c r="L18" s="109" t="s">
        <v>67</v>
      </c>
      <c r="M18" s="33">
        <v>144278</v>
      </c>
      <c r="N18" s="34">
        <v>159626</v>
      </c>
      <c r="O18" s="94">
        <f>M18+N18</f>
        <v>303904</v>
      </c>
      <c r="P18" s="35">
        <v>1114</v>
      </c>
      <c r="Q18" s="97">
        <f>O18+P18</f>
        <v>305018</v>
      </c>
      <c r="R18" s="33">
        <v>208989</v>
      </c>
      <c r="S18" s="34">
        <v>227528</v>
      </c>
      <c r="T18" s="94">
        <f>R18+S18</f>
        <v>436517</v>
      </c>
      <c r="U18" s="35">
        <v>448</v>
      </c>
      <c r="V18" s="99">
        <f>T18+U18</f>
        <v>436965</v>
      </c>
      <c r="W18" s="31">
        <f t="shared" si="1"/>
        <v>43.258758499498384</v>
      </c>
    </row>
    <row r="19" spans="2:23" ht="13.5" thickBot="1">
      <c r="B19" s="109" t="s">
        <v>22</v>
      </c>
      <c r="C19" s="49">
        <v>1072</v>
      </c>
      <c r="D19" s="50">
        <v>1044</v>
      </c>
      <c r="E19" s="30">
        <f>C19+D19</f>
        <v>2116</v>
      </c>
      <c r="F19" s="49">
        <v>1473</v>
      </c>
      <c r="G19" s="50">
        <v>1470</v>
      </c>
      <c r="H19" s="43">
        <f>F19+G19</f>
        <v>2943</v>
      </c>
      <c r="I19" s="31">
        <f>IF(E19=0,0,((H19/E19)-1)*100)</f>
        <v>39.083175803402639</v>
      </c>
      <c r="J19" s="51"/>
      <c r="K19" s="17"/>
      <c r="L19" s="109" t="s">
        <v>22</v>
      </c>
      <c r="M19" s="33">
        <v>156267</v>
      </c>
      <c r="N19" s="34">
        <v>146416</v>
      </c>
      <c r="O19" s="95">
        <f>M19+N19</f>
        <v>302683</v>
      </c>
      <c r="P19" s="52">
        <v>539</v>
      </c>
      <c r="Q19" s="97">
        <f>O19+P19</f>
        <v>303222</v>
      </c>
      <c r="R19" s="33">
        <v>224318</v>
      </c>
      <c r="S19" s="34">
        <v>215342</v>
      </c>
      <c r="T19" s="95">
        <f>R19+S19</f>
        <v>439660</v>
      </c>
      <c r="U19" s="52">
        <v>813</v>
      </c>
      <c r="V19" s="99">
        <f>T19+U19</f>
        <v>440473</v>
      </c>
      <c r="W19" s="31">
        <f>IF(Q19=0,0,((V19/Q19)-1)*100)</f>
        <v>45.264195869692834</v>
      </c>
    </row>
    <row r="20" spans="2:23" ht="16.5" thickTop="1" thickBot="1">
      <c r="B20" s="180" t="s">
        <v>63</v>
      </c>
      <c r="C20" s="53">
        <f>C19+C17+C18</f>
        <v>3549</v>
      </c>
      <c r="D20" s="54">
        <f t="shared" ref="D20:H20" si="6">D19+D17+D18</f>
        <v>3458</v>
      </c>
      <c r="E20" s="55">
        <f t="shared" si="6"/>
        <v>7007</v>
      </c>
      <c r="F20" s="56">
        <f t="shared" si="6"/>
        <v>4590</v>
      </c>
      <c r="G20" s="57">
        <f t="shared" si="6"/>
        <v>4595</v>
      </c>
      <c r="H20" s="57">
        <f t="shared" si="6"/>
        <v>9185</v>
      </c>
      <c r="I20" s="41">
        <f t="shared" si="0"/>
        <v>31.083202511773944</v>
      </c>
      <c r="J20" s="58"/>
      <c r="K20" s="59"/>
      <c r="L20" s="171" t="s">
        <v>63</v>
      </c>
      <c r="M20" s="104">
        <f t="shared" ref="M20:V20" si="7">M19+M17+M18</f>
        <v>485022</v>
      </c>
      <c r="N20" s="104">
        <f t="shared" si="7"/>
        <v>507678</v>
      </c>
      <c r="O20" s="105">
        <f t="shared" si="7"/>
        <v>992700</v>
      </c>
      <c r="P20" s="105">
        <f t="shared" si="7"/>
        <v>2569</v>
      </c>
      <c r="Q20" s="105">
        <f t="shared" si="7"/>
        <v>995269</v>
      </c>
      <c r="R20" s="104">
        <f t="shared" si="7"/>
        <v>675661</v>
      </c>
      <c r="S20" s="104">
        <f t="shared" si="7"/>
        <v>707193</v>
      </c>
      <c r="T20" s="105">
        <f t="shared" si="7"/>
        <v>1382854</v>
      </c>
      <c r="U20" s="105">
        <f t="shared" si="7"/>
        <v>1819</v>
      </c>
      <c r="V20" s="105">
        <f t="shared" si="7"/>
        <v>1384673</v>
      </c>
      <c r="W20" s="106">
        <f t="shared" si="1"/>
        <v>39.125502753526931</v>
      </c>
    </row>
    <row r="21" spans="2:23" ht="13.5" thickTop="1">
      <c r="B21" s="109" t="s">
        <v>24</v>
      </c>
      <c r="C21" s="33">
        <v>1277</v>
      </c>
      <c r="D21" s="42">
        <v>1239</v>
      </c>
      <c r="E21" s="60">
        <f>C21+D21</f>
        <v>2516</v>
      </c>
      <c r="F21" s="33">
        <v>1673</v>
      </c>
      <c r="G21" s="42">
        <v>1676</v>
      </c>
      <c r="H21" s="61">
        <f>F21+G21</f>
        <v>3349</v>
      </c>
      <c r="I21" s="31">
        <f t="shared" si="0"/>
        <v>33.108108108108112</v>
      </c>
      <c r="J21" s="17"/>
      <c r="K21" s="17"/>
      <c r="L21" s="109" t="s">
        <v>25</v>
      </c>
      <c r="M21" s="33">
        <v>194226</v>
      </c>
      <c r="N21" s="34">
        <v>190155</v>
      </c>
      <c r="O21" s="95">
        <f>SUM(M21:N21)</f>
        <v>384381</v>
      </c>
      <c r="P21" s="62">
        <v>1658</v>
      </c>
      <c r="Q21" s="97">
        <f>O21+P21</f>
        <v>386039</v>
      </c>
      <c r="R21" s="33">
        <v>248143</v>
      </c>
      <c r="S21" s="34">
        <v>245563</v>
      </c>
      <c r="T21" s="95">
        <f>SUM(R21:S21)</f>
        <v>493706</v>
      </c>
      <c r="U21" s="62">
        <v>1738</v>
      </c>
      <c r="V21" s="99">
        <f>T21+U21</f>
        <v>495444</v>
      </c>
      <c r="W21" s="31">
        <f t="shared" si="1"/>
        <v>28.340400840329604</v>
      </c>
    </row>
    <row r="22" spans="2:23">
      <c r="B22" s="109" t="s">
        <v>26</v>
      </c>
      <c r="C22" s="33">
        <v>1359</v>
      </c>
      <c r="D22" s="42">
        <v>1327</v>
      </c>
      <c r="E22" s="63">
        <f>C22+D22</f>
        <v>2686</v>
      </c>
      <c r="F22" s="33">
        <v>1751</v>
      </c>
      <c r="G22" s="42">
        <v>1754</v>
      </c>
      <c r="H22" s="63">
        <f>F22+G22</f>
        <v>3505</v>
      </c>
      <c r="I22" s="31">
        <f t="shared" si="0"/>
        <v>30.491437081161578</v>
      </c>
      <c r="J22" s="17"/>
      <c r="K22" s="17"/>
      <c r="L22" s="109" t="s">
        <v>26</v>
      </c>
      <c r="M22" s="33">
        <v>208619</v>
      </c>
      <c r="N22" s="34">
        <v>217634</v>
      </c>
      <c r="O22" s="95">
        <f>SUM(M22:N22)</f>
        <v>426253</v>
      </c>
      <c r="P22" s="35">
        <v>1315</v>
      </c>
      <c r="Q22" s="97">
        <f>O22+P22</f>
        <v>427568</v>
      </c>
      <c r="R22" s="33">
        <v>265525</v>
      </c>
      <c r="S22" s="34">
        <v>275078</v>
      </c>
      <c r="T22" s="95">
        <f>SUM(R22:S22)</f>
        <v>540603</v>
      </c>
      <c r="U22" s="35">
        <v>2432</v>
      </c>
      <c r="V22" s="99">
        <f>T22+U22</f>
        <v>543035</v>
      </c>
      <c r="W22" s="31">
        <f>IF(Q22=0,0,((V22/Q22)-1)*100)</f>
        <v>27.005528945103464</v>
      </c>
    </row>
    <row r="23" spans="2:23" ht="13.5" thickBot="1">
      <c r="B23" s="109" t="s">
        <v>27</v>
      </c>
      <c r="C23" s="33">
        <v>1199</v>
      </c>
      <c r="D23" s="64">
        <v>1172</v>
      </c>
      <c r="E23" s="65">
        <f>C23+D23</f>
        <v>2371</v>
      </c>
      <c r="F23" s="33">
        <v>1591</v>
      </c>
      <c r="G23" s="64">
        <v>1582</v>
      </c>
      <c r="H23" s="65">
        <f>F23+G23</f>
        <v>3173</v>
      </c>
      <c r="I23" s="66">
        <f t="shared" si="0"/>
        <v>33.825390130746527</v>
      </c>
      <c r="J23" s="17"/>
      <c r="K23" s="17"/>
      <c r="L23" s="109" t="s">
        <v>27</v>
      </c>
      <c r="M23" s="33">
        <v>165453</v>
      </c>
      <c r="N23" s="34">
        <v>156657</v>
      </c>
      <c r="O23" s="95">
        <f>SUM(M23:N23)</f>
        <v>322110</v>
      </c>
      <c r="P23" s="52">
        <v>2172</v>
      </c>
      <c r="Q23" s="97">
        <f>O23+P23</f>
        <v>324282</v>
      </c>
      <c r="R23" s="33">
        <v>228256</v>
      </c>
      <c r="S23" s="34">
        <v>219027</v>
      </c>
      <c r="T23" s="95">
        <f>SUM(R23:S23)</f>
        <v>447283</v>
      </c>
      <c r="U23" s="52">
        <v>2218</v>
      </c>
      <c r="V23" s="99">
        <f>T23+U23</f>
        <v>449501</v>
      </c>
      <c r="W23" s="31">
        <f>IF(Q23=0,0,((V23/Q23)-1)*100)</f>
        <v>38.614230823789164</v>
      </c>
    </row>
    <row r="24" spans="2:23" ht="14.25" thickTop="1" thickBot="1">
      <c r="B24" s="178" t="s">
        <v>61</v>
      </c>
      <c r="C24" s="56">
        <f>+C21+C22+C23</f>
        <v>3835</v>
      </c>
      <c r="D24" s="67">
        <f t="shared" ref="D24:H24" si="8">+D21+D22+D23</f>
        <v>3738</v>
      </c>
      <c r="E24" s="56">
        <f t="shared" si="8"/>
        <v>7573</v>
      </c>
      <c r="F24" s="56">
        <f t="shared" si="8"/>
        <v>5015</v>
      </c>
      <c r="G24" s="67">
        <f t="shared" si="8"/>
        <v>5012</v>
      </c>
      <c r="H24" s="56">
        <f t="shared" si="8"/>
        <v>10027</v>
      </c>
      <c r="I24" s="41">
        <f t="shared" si="0"/>
        <v>32.404595272679245</v>
      </c>
      <c r="J24" s="17"/>
      <c r="K24" s="17"/>
      <c r="L24" s="170" t="s">
        <v>61</v>
      </c>
      <c r="M24" s="100">
        <f t="shared" ref="M24:V24" si="9">+M21+M22+M23</f>
        <v>568298</v>
      </c>
      <c r="N24" s="101">
        <f t="shared" si="9"/>
        <v>564446</v>
      </c>
      <c r="O24" s="100">
        <f t="shared" si="9"/>
        <v>1132744</v>
      </c>
      <c r="P24" s="100">
        <f t="shared" si="9"/>
        <v>5145</v>
      </c>
      <c r="Q24" s="100">
        <f t="shared" si="9"/>
        <v>1137889</v>
      </c>
      <c r="R24" s="100">
        <f t="shared" si="9"/>
        <v>741924</v>
      </c>
      <c r="S24" s="101">
        <f t="shared" si="9"/>
        <v>739668</v>
      </c>
      <c r="T24" s="100">
        <f t="shared" si="9"/>
        <v>1481592</v>
      </c>
      <c r="U24" s="100">
        <f t="shared" si="9"/>
        <v>6388</v>
      </c>
      <c r="V24" s="100">
        <f t="shared" si="9"/>
        <v>1487980</v>
      </c>
      <c r="W24" s="103">
        <f t="shared" ref="W24:W26" si="10">IF(Q24=0,0,((V24/Q24)-1)*100)</f>
        <v>30.766709230865217</v>
      </c>
    </row>
    <row r="25" spans="2:23" ht="14.25" thickTop="1" thickBot="1">
      <c r="B25" s="178" t="s">
        <v>68</v>
      </c>
      <c r="C25" s="38">
        <f>+C16+C20+C24</f>
        <v>11830</v>
      </c>
      <c r="D25" s="39">
        <f t="shared" ref="D25:H25" si="11">+D16+D20+D24</f>
        <v>11531</v>
      </c>
      <c r="E25" s="40">
        <f t="shared" si="11"/>
        <v>23361</v>
      </c>
      <c r="F25" s="38">
        <f t="shared" si="11"/>
        <v>14893</v>
      </c>
      <c r="G25" s="39">
        <f t="shared" si="11"/>
        <v>14856</v>
      </c>
      <c r="H25" s="40">
        <f t="shared" si="11"/>
        <v>29749</v>
      </c>
      <c r="I25" s="41">
        <f t="shared" si="0"/>
        <v>27.344719832198972</v>
      </c>
      <c r="J25" s="17"/>
      <c r="K25" s="17"/>
      <c r="L25" s="170" t="s">
        <v>68</v>
      </c>
      <c r="M25" s="100">
        <f t="shared" ref="M25:V25" si="12">+M16+M20+M24</f>
        <v>1783987</v>
      </c>
      <c r="N25" s="101">
        <f t="shared" si="12"/>
        <v>1839236</v>
      </c>
      <c r="O25" s="100">
        <f t="shared" si="12"/>
        <v>3623223</v>
      </c>
      <c r="P25" s="100">
        <f t="shared" si="12"/>
        <v>10665</v>
      </c>
      <c r="Q25" s="100">
        <f t="shared" si="12"/>
        <v>3633888</v>
      </c>
      <c r="R25" s="100">
        <f t="shared" si="12"/>
        <v>2318717</v>
      </c>
      <c r="S25" s="101">
        <f t="shared" si="12"/>
        <v>2384005</v>
      </c>
      <c r="T25" s="100">
        <f t="shared" si="12"/>
        <v>4702722</v>
      </c>
      <c r="U25" s="100">
        <f t="shared" si="12"/>
        <v>10150</v>
      </c>
      <c r="V25" s="102">
        <f t="shared" si="12"/>
        <v>4712872</v>
      </c>
      <c r="W25" s="103">
        <f>IF(Q25=0,0,((V25/Q25)-1)*100)</f>
        <v>29.692274500479932</v>
      </c>
    </row>
    <row r="26" spans="2:23" ht="14.25" thickTop="1" thickBot="1">
      <c r="B26" s="178" t="s">
        <v>9</v>
      </c>
      <c r="C26" s="56">
        <f>+C20+C16+C24+C12</f>
        <v>15772</v>
      </c>
      <c r="D26" s="67">
        <f t="shared" ref="D26:H26" si="13">+D20+D16+D24+D12</f>
        <v>15358</v>
      </c>
      <c r="E26" s="56">
        <f t="shared" si="13"/>
        <v>31130</v>
      </c>
      <c r="F26" s="56">
        <f t="shared" si="13"/>
        <v>19447</v>
      </c>
      <c r="G26" s="67">
        <f t="shared" si="13"/>
        <v>19367</v>
      </c>
      <c r="H26" s="56">
        <f t="shared" si="13"/>
        <v>38814</v>
      </c>
      <c r="I26" s="41">
        <f t="shared" si="0"/>
        <v>24.683584966270477</v>
      </c>
      <c r="J26" s="17"/>
      <c r="K26" s="17"/>
      <c r="L26" s="170" t="s">
        <v>9</v>
      </c>
      <c r="M26" s="100">
        <f t="shared" ref="M26:V26" si="14">+M20+M16+M24+M12</f>
        <v>2408523</v>
      </c>
      <c r="N26" s="101">
        <f t="shared" si="14"/>
        <v>2394782</v>
      </c>
      <c r="O26" s="100">
        <f t="shared" si="14"/>
        <v>4803305</v>
      </c>
      <c r="P26" s="100">
        <f t="shared" si="14"/>
        <v>13667</v>
      </c>
      <c r="Q26" s="100">
        <f t="shared" si="14"/>
        <v>4816972</v>
      </c>
      <c r="R26" s="100">
        <f t="shared" si="14"/>
        <v>3070287</v>
      </c>
      <c r="S26" s="101">
        <f t="shared" si="14"/>
        <v>3061430</v>
      </c>
      <c r="T26" s="100">
        <f t="shared" si="14"/>
        <v>6131717</v>
      </c>
      <c r="U26" s="100">
        <f t="shared" si="14"/>
        <v>13195</v>
      </c>
      <c r="V26" s="100">
        <f t="shared" si="14"/>
        <v>6144912</v>
      </c>
      <c r="W26" s="103">
        <f t="shared" si="10"/>
        <v>27.567941021870169</v>
      </c>
    </row>
    <row r="27" spans="2:23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3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3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3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3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3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3" ht="13.5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3" ht="5.25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3">
      <c r="B35" s="109" t="s">
        <v>14</v>
      </c>
      <c r="C35" s="28">
        <v>1149</v>
      </c>
      <c r="D35" s="29">
        <v>1176</v>
      </c>
      <c r="E35" s="30">
        <f>C35+D35</f>
        <v>2325</v>
      </c>
      <c r="F35" s="28">
        <v>1213</v>
      </c>
      <c r="G35" s="29">
        <v>1213</v>
      </c>
      <c r="H35" s="30">
        <f>F35+G35</f>
        <v>2426</v>
      </c>
      <c r="I35" s="31">
        <f t="shared" ref="I35:I52" si="15">IF(E35=0,0,((H35/E35)-1)*100)</f>
        <v>4.3440860215053778</v>
      </c>
      <c r="J35" s="17"/>
      <c r="K35" s="32"/>
      <c r="L35" s="109" t="s">
        <v>14</v>
      </c>
      <c r="M35" s="33">
        <v>176391</v>
      </c>
      <c r="N35" s="34">
        <v>163425</v>
      </c>
      <c r="O35" s="94">
        <f>SUM(M35:N35)</f>
        <v>339816</v>
      </c>
      <c r="P35" s="35">
        <v>0</v>
      </c>
      <c r="Q35" s="97">
        <f>O35+P35</f>
        <v>339816</v>
      </c>
      <c r="R35" s="33">
        <v>191649</v>
      </c>
      <c r="S35" s="34">
        <v>185849</v>
      </c>
      <c r="T35" s="94">
        <f>SUM(R35:S35)</f>
        <v>377498</v>
      </c>
      <c r="U35" s="35">
        <v>197</v>
      </c>
      <c r="V35" s="99">
        <f>T35+U35</f>
        <v>377695</v>
      </c>
      <c r="W35" s="31">
        <f t="shared" ref="W35:W47" si="16">IF(Q35=0,0,((V35/Q35)-1)*100)</f>
        <v>11.146914800951112</v>
      </c>
    </row>
    <row r="36" spans="2:23">
      <c r="B36" s="109" t="s">
        <v>15</v>
      </c>
      <c r="C36" s="28">
        <v>1101</v>
      </c>
      <c r="D36" s="29">
        <v>1142</v>
      </c>
      <c r="E36" s="30">
        <f>C36+D36</f>
        <v>2243</v>
      </c>
      <c r="F36" s="28">
        <v>1193</v>
      </c>
      <c r="G36" s="29">
        <v>1210</v>
      </c>
      <c r="H36" s="30">
        <f>F36+G36</f>
        <v>2403</v>
      </c>
      <c r="I36" s="31">
        <f t="shared" si="15"/>
        <v>7.1333036112349424</v>
      </c>
      <c r="J36" s="17"/>
      <c r="K36" s="32"/>
      <c r="L36" s="109" t="s">
        <v>15</v>
      </c>
      <c r="M36" s="33">
        <v>155990</v>
      </c>
      <c r="N36" s="34">
        <v>157338</v>
      </c>
      <c r="O36" s="94">
        <f>SUM(M36:N36)</f>
        <v>313328</v>
      </c>
      <c r="P36" s="35">
        <v>68</v>
      </c>
      <c r="Q36" s="97">
        <f>O36+P36</f>
        <v>313396</v>
      </c>
      <c r="R36" s="33">
        <v>188706</v>
      </c>
      <c r="S36" s="34">
        <v>185016</v>
      </c>
      <c r="T36" s="94">
        <f>SUM(R36:S36)</f>
        <v>373722</v>
      </c>
      <c r="U36" s="35">
        <v>378</v>
      </c>
      <c r="V36" s="99">
        <f>T36+U36</f>
        <v>374100</v>
      </c>
      <c r="W36" s="31">
        <f t="shared" si="16"/>
        <v>19.369743072662061</v>
      </c>
    </row>
    <row r="37" spans="2:23" ht="13.5" thickBot="1">
      <c r="B37" s="116" t="s">
        <v>16</v>
      </c>
      <c r="C37" s="36">
        <v>1225</v>
      </c>
      <c r="D37" s="37">
        <v>1273</v>
      </c>
      <c r="E37" s="30">
        <f>C37+D37</f>
        <v>2498</v>
      </c>
      <c r="F37" s="36">
        <v>1260</v>
      </c>
      <c r="G37" s="37">
        <v>1279</v>
      </c>
      <c r="H37" s="30">
        <f>F37+G37</f>
        <v>2539</v>
      </c>
      <c r="I37" s="31">
        <f t="shared" si="15"/>
        <v>1.6413130504403517</v>
      </c>
      <c r="J37" s="17"/>
      <c r="K37" s="32"/>
      <c r="L37" s="116" t="s">
        <v>16</v>
      </c>
      <c r="M37" s="33">
        <v>190375</v>
      </c>
      <c r="N37" s="34">
        <v>167980</v>
      </c>
      <c r="O37" s="94">
        <f>SUM(M37:N37)</f>
        <v>358355</v>
      </c>
      <c r="P37" s="35">
        <v>676</v>
      </c>
      <c r="Q37" s="97">
        <f>O37+P37</f>
        <v>359031</v>
      </c>
      <c r="R37" s="33">
        <v>206116</v>
      </c>
      <c r="S37" s="34">
        <v>185778</v>
      </c>
      <c r="T37" s="94">
        <f>SUM(R37:S37)</f>
        <v>391894</v>
      </c>
      <c r="U37" s="35">
        <v>145</v>
      </c>
      <c r="V37" s="99">
        <f>T37+U37</f>
        <v>392039</v>
      </c>
      <c r="W37" s="31">
        <f t="shared" si="16"/>
        <v>9.193635090006147</v>
      </c>
    </row>
    <row r="38" spans="2:23" ht="14.25" thickTop="1" thickBot="1">
      <c r="B38" s="178" t="s">
        <v>56</v>
      </c>
      <c r="C38" s="38">
        <f t="shared" ref="C38:H38" si="17">+C35+C36+C37</f>
        <v>3475</v>
      </c>
      <c r="D38" s="39">
        <f t="shared" si="17"/>
        <v>3591</v>
      </c>
      <c r="E38" s="40">
        <f t="shared" si="17"/>
        <v>7066</v>
      </c>
      <c r="F38" s="38">
        <f t="shared" si="17"/>
        <v>3666</v>
      </c>
      <c r="G38" s="39">
        <f t="shared" si="17"/>
        <v>3702</v>
      </c>
      <c r="H38" s="40">
        <f t="shared" si="17"/>
        <v>7368</v>
      </c>
      <c r="I38" s="41">
        <f t="shared" si="15"/>
        <v>4.2739881120860357</v>
      </c>
      <c r="J38" s="17"/>
      <c r="K38" s="17"/>
      <c r="L38" s="170" t="s">
        <v>56</v>
      </c>
      <c r="M38" s="100">
        <f>+M35+M36+M37</f>
        <v>522756</v>
      </c>
      <c r="N38" s="101">
        <f>+N35+N36+N37</f>
        <v>488743</v>
      </c>
      <c r="O38" s="100">
        <f>+O35+O36+O37</f>
        <v>1011499</v>
      </c>
      <c r="P38" s="100">
        <f>+P35+P36+P37</f>
        <v>744</v>
      </c>
      <c r="Q38" s="100">
        <f t="shared" ref="Q38:V38" si="18">+Q35+Q36+Q37</f>
        <v>1012243</v>
      </c>
      <c r="R38" s="100">
        <f t="shared" si="18"/>
        <v>586471</v>
      </c>
      <c r="S38" s="101">
        <f t="shared" si="18"/>
        <v>556643</v>
      </c>
      <c r="T38" s="100">
        <f t="shared" si="18"/>
        <v>1143114</v>
      </c>
      <c r="U38" s="100">
        <f t="shared" si="18"/>
        <v>720</v>
      </c>
      <c r="V38" s="102">
        <f t="shared" si="18"/>
        <v>1143834</v>
      </c>
      <c r="W38" s="103">
        <f t="shared" si="16"/>
        <v>12.999941713600393</v>
      </c>
    </row>
    <row r="39" spans="2:23" ht="13.5" thickTop="1">
      <c r="B39" s="109" t="s">
        <v>18</v>
      </c>
      <c r="C39" s="28">
        <v>1228</v>
      </c>
      <c r="D39" s="29">
        <v>1270</v>
      </c>
      <c r="E39" s="30">
        <f>C39+D39</f>
        <v>2498</v>
      </c>
      <c r="F39" s="28">
        <v>1323</v>
      </c>
      <c r="G39" s="29">
        <v>1336</v>
      </c>
      <c r="H39" s="30">
        <f>F39+G39</f>
        <v>2659</v>
      </c>
      <c r="I39" s="31">
        <f t="shared" si="15"/>
        <v>6.445156124899909</v>
      </c>
      <c r="J39" s="17"/>
      <c r="K39" s="17"/>
      <c r="L39" s="109" t="s">
        <v>18</v>
      </c>
      <c r="M39" s="33">
        <v>205985</v>
      </c>
      <c r="N39" s="34">
        <v>216223</v>
      </c>
      <c r="O39" s="94">
        <f>M39+N39</f>
        <v>422208</v>
      </c>
      <c r="P39" s="35">
        <v>190</v>
      </c>
      <c r="Q39" s="97">
        <f>O39+P39</f>
        <v>422398</v>
      </c>
      <c r="R39" s="33">
        <v>211468</v>
      </c>
      <c r="S39" s="34">
        <v>224656</v>
      </c>
      <c r="T39" s="94">
        <f>R39+S39</f>
        <v>436124</v>
      </c>
      <c r="U39" s="35">
        <v>191</v>
      </c>
      <c r="V39" s="99">
        <f>T39+U39</f>
        <v>436315</v>
      </c>
      <c r="W39" s="31">
        <f t="shared" si="16"/>
        <v>3.2947599183708265</v>
      </c>
    </row>
    <row r="40" spans="2:23">
      <c r="B40" s="109" t="s">
        <v>19</v>
      </c>
      <c r="C40" s="33">
        <v>1119</v>
      </c>
      <c r="D40" s="42">
        <v>1154</v>
      </c>
      <c r="E40" s="30">
        <f>C40+D40</f>
        <v>2273</v>
      </c>
      <c r="F40" s="33">
        <v>1239</v>
      </c>
      <c r="G40" s="42">
        <v>1258</v>
      </c>
      <c r="H40" s="43">
        <f>F40+G40</f>
        <v>2497</v>
      </c>
      <c r="I40" s="31">
        <f>IF(E40=0,0,((H40/E40)-1)*100)</f>
        <v>9.8548174219093667</v>
      </c>
      <c r="J40" s="17"/>
      <c r="K40" s="17"/>
      <c r="L40" s="109" t="s">
        <v>19</v>
      </c>
      <c r="M40" s="33">
        <v>192781</v>
      </c>
      <c r="N40" s="34">
        <v>202044</v>
      </c>
      <c r="O40" s="94">
        <f>M40+N40</f>
        <v>394825</v>
      </c>
      <c r="P40" s="35">
        <v>0</v>
      </c>
      <c r="Q40" s="97">
        <f>O40+P40</f>
        <v>394825</v>
      </c>
      <c r="R40" s="33">
        <v>209514</v>
      </c>
      <c r="S40" s="34">
        <v>214150</v>
      </c>
      <c r="T40" s="94">
        <f>R40+S40</f>
        <v>423664</v>
      </c>
      <c r="U40" s="35">
        <v>0</v>
      </c>
      <c r="V40" s="99">
        <f>T40+U40</f>
        <v>423664</v>
      </c>
      <c r="W40" s="31">
        <f>IF(Q40=0,0,((V40/Q40)-1)*100)</f>
        <v>7.3042487177863658</v>
      </c>
    </row>
    <row r="41" spans="2:23" ht="13.5" thickBot="1">
      <c r="B41" s="109" t="s">
        <v>20</v>
      </c>
      <c r="C41" s="33">
        <v>1172</v>
      </c>
      <c r="D41" s="42">
        <v>1213</v>
      </c>
      <c r="E41" s="30">
        <f>C41+D41</f>
        <v>2385</v>
      </c>
      <c r="F41" s="33">
        <v>1323</v>
      </c>
      <c r="G41" s="42">
        <v>1333</v>
      </c>
      <c r="H41" s="43">
        <f>F41+G41</f>
        <v>2656</v>
      </c>
      <c r="I41" s="31">
        <f t="shared" si="15"/>
        <v>11.362683438155141</v>
      </c>
      <c r="J41" s="17"/>
      <c r="K41" s="17"/>
      <c r="L41" s="109" t="s">
        <v>20</v>
      </c>
      <c r="M41" s="33">
        <v>196233</v>
      </c>
      <c r="N41" s="34">
        <v>205107</v>
      </c>
      <c r="O41" s="94">
        <f>M41+N41</f>
        <v>401340</v>
      </c>
      <c r="P41" s="35">
        <v>178</v>
      </c>
      <c r="Q41" s="97">
        <f>O41+P41</f>
        <v>401518</v>
      </c>
      <c r="R41" s="33">
        <v>220633</v>
      </c>
      <c r="S41" s="34">
        <v>225603</v>
      </c>
      <c r="T41" s="94">
        <f>R41+S41</f>
        <v>446236</v>
      </c>
      <c r="U41" s="35">
        <v>32</v>
      </c>
      <c r="V41" s="99">
        <f>T41+U41</f>
        <v>446268</v>
      </c>
      <c r="W41" s="31">
        <f t="shared" si="16"/>
        <v>11.145203951005932</v>
      </c>
    </row>
    <row r="42" spans="2:23" ht="14.25" thickTop="1" thickBot="1">
      <c r="B42" s="179" t="s">
        <v>66</v>
      </c>
      <c r="C42" s="45">
        <f t="shared" ref="C42:H42" si="19">+C39+C40+C41</f>
        <v>3519</v>
      </c>
      <c r="D42" s="46">
        <f t="shared" si="19"/>
        <v>3637</v>
      </c>
      <c r="E42" s="47">
        <f t="shared" si="19"/>
        <v>7156</v>
      </c>
      <c r="F42" s="45">
        <f t="shared" si="19"/>
        <v>3885</v>
      </c>
      <c r="G42" s="46">
        <f t="shared" si="19"/>
        <v>3927</v>
      </c>
      <c r="H42" s="47">
        <f t="shared" si="19"/>
        <v>7812</v>
      </c>
      <c r="I42" s="48">
        <f>IF(E42=0,0,((H42/E42)-1)*100)</f>
        <v>9.1671324762437223</v>
      </c>
      <c r="J42" s="17"/>
      <c r="K42" s="17"/>
      <c r="L42" s="170" t="s">
        <v>66</v>
      </c>
      <c r="M42" s="100">
        <f t="shared" ref="M42:V42" si="20">+M39+M40+M41</f>
        <v>594999</v>
      </c>
      <c r="N42" s="101">
        <f t="shared" si="20"/>
        <v>623374</v>
      </c>
      <c r="O42" s="100">
        <f t="shared" si="20"/>
        <v>1218373</v>
      </c>
      <c r="P42" s="100">
        <f t="shared" si="20"/>
        <v>368</v>
      </c>
      <c r="Q42" s="100">
        <f t="shared" si="20"/>
        <v>1218741</v>
      </c>
      <c r="R42" s="100">
        <f t="shared" si="20"/>
        <v>641615</v>
      </c>
      <c r="S42" s="101">
        <f t="shared" si="20"/>
        <v>664409</v>
      </c>
      <c r="T42" s="100">
        <f t="shared" si="20"/>
        <v>1306024</v>
      </c>
      <c r="U42" s="100">
        <f t="shared" si="20"/>
        <v>223</v>
      </c>
      <c r="V42" s="102">
        <f t="shared" si="20"/>
        <v>1306247</v>
      </c>
      <c r="W42" s="103">
        <f>IF(Q42=0,0,((V42/Q42)-1)*100)</f>
        <v>7.180032508958023</v>
      </c>
    </row>
    <row r="43" spans="2:23" ht="13.5" thickTop="1">
      <c r="B43" s="109" t="s">
        <v>33</v>
      </c>
      <c r="C43" s="49">
        <v>1183</v>
      </c>
      <c r="D43" s="50">
        <v>1211</v>
      </c>
      <c r="E43" s="30">
        <f>C43+D43</f>
        <v>2394</v>
      </c>
      <c r="F43" s="49">
        <v>1288</v>
      </c>
      <c r="G43" s="50">
        <v>1291</v>
      </c>
      <c r="H43" s="43">
        <f>SUM(F43:G43)</f>
        <v>2579</v>
      </c>
      <c r="I43" s="31">
        <f t="shared" si="15"/>
        <v>7.727652464494561</v>
      </c>
      <c r="J43" s="17"/>
      <c r="K43" s="17"/>
      <c r="L43" s="109" t="s">
        <v>21</v>
      </c>
      <c r="M43" s="33">
        <v>189164</v>
      </c>
      <c r="N43" s="34">
        <v>194571</v>
      </c>
      <c r="O43" s="94">
        <f>M43+N43</f>
        <v>383735</v>
      </c>
      <c r="P43" s="35">
        <v>142</v>
      </c>
      <c r="Q43" s="97">
        <f>O43+P43</f>
        <v>383877</v>
      </c>
      <c r="R43" s="33">
        <v>203626</v>
      </c>
      <c r="S43" s="34">
        <v>211310</v>
      </c>
      <c r="T43" s="94">
        <f>R43+S43</f>
        <v>414936</v>
      </c>
      <c r="U43" s="35">
        <v>0</v>
      </c>
      <c r="V43" s="99">
        <f>T43+U43</f>
        <v>414936</v>
      </c>
      <c r="W43" s="31">
        <f t="shared" si="16"/>
        <v>8.0908728577122382</v>
      </c>
    </row>
    <row r="44" spans="2:23">
      <c r="B44" s="109" t="s">
        <v>67</v>
      </c>
      <c r="C44" s="49">
        <v>1194</v>
      </c>
      <c r="D44" s="50">
        <v>1226</v>
      </c>
      <c r="E44" s="30">
        <f>C44+D44</f>
        <v>2420</v>
      </c>
      <c r="F44" s="49">
        <v>1341</v>
      </c>
      <c r="G44" s="50">
        <v>1339</v>
      </c>
      <c r="H44" s="43">
        <f>SUM(F44:G44)</f>
        <v>2680</v>
      </c>
      <c r="I44" s="31">
        <f t="shared" si="15"/>
        <v>10.743801652892571</v>
      </c>
      <c r="J44" s="17"/>
      <c r="K44" s="17"/>
      <c r="L44" s="109" t="s">
        <v>67</v>
      </c>
      <c r="M44" s="33">
        <v>158224</v>
      </c>
      <c r="N44" s="34">
        <v>167103</v>
      </c>
      <c r="O44" s="94">
        <f>M44+N44</f>
        <v>325327</v>
      </c>
      <c r="P44" s="35">
        <v>95</v>
      </c>
      <c r="Q44" s="97">
        <f>O44+P44</f>
        <v>325422</v>
      </c>
      <c r="R44" s="33">
        <v>178236</v>
      </c>
      <c r="S44" s="34">
        <v>192493</v>
      </c>
      <c r="T44" s="94">
        <f>R44+S44</f>
        <v>370729</v>
      </c>
      <c r="U44" s="35">
        <v>136</v>
      </c>
      <c r="V44" s="99">
        <f>T44+U44</f>
        <v>370865</v>
      </c>
      <c r="W44" s="31">
        <f t="shared" si="16"/>
        <v>13.96432939383323</v>
      </c>
    </row>
    <row r="45" spans="2:23" ht="13.5" thickBot="1">
      <c r="B45" s="109" t="s">
        <v>22</v>
      </c>
      <c r="C45" s="49">
        <v>1103</v>
      </c>
      <c r="D45" s="50">
        <v>1133</v>
      </c>
      <c r="E45" s="30">
        <f>C45+D45</f>
        <v>2236</v>
      </c>
      <c r="F45" s="49">
        <v>1336</v>
      </c>
      <c r="G45" s="50">
        <v>1337</v>
      </c>
      <c r="H45" s="43">
        <f>SUM(F45:G45)</f>
        <v>2673</v>
      </c>
      <c r="I45" s="31">
        <f t="shared" si="15"/>
        <v>19.543828264758488</v>
      </c>
      <c r="J45" s="17"/>
      <c r="K45" s="17"/>
      <c r="L45" s="109" t="s">
        <v>22</v>
      </c>
      <c r="M45" s="33">
        <v>160904</v>
      </c>
      <c r="N45" s="34">
        <v>157489</v>
      </c>
      <c r="O45" s="95">
        <f>M45+N45</f>
        <v>318393</v>
      </c>
      <c r="P45" s="52">
        <v>274</v>
      </c>
      <c r="Q45" s="97">
        <f>O45+P45</f>
        <v>318667</v>
      </c>
      <c r="R45" s="33">
        <v>177380</v>
      </c>
      <c r="S45" s="34">
        <v>171640</v>
      </c>
      <c r="T45" s="95">
        <f>R45+S45</f>
        <v>349020</v>
      </c>
      <c r="U45" s="52">
        <v>0</v>
      </c>
      <c r="V45" s="99">
        <f>T45+U45</f>
        <v>349020</v>
      </c>
      <c r="W45" s="31">
        <f t="shared" si="16"/>
        <v>9.5249900366213058</v>
      </c>
    </row>
    <row r="46" spans="2:23" ht="16.5" thickTop="1" thickBot="1">
      <c r="B46" s="180" t="s">
        <v>63</v>
      </c>
      <c r="C46" s="53">
        <f t="shared" ref="C46:H46" si="21">C45+C43+C44</f>
        <v>3480</v>
      </c>
      <c r="D46" s="54">
        <f t="shared" si="21"/>
        <v>3570</v>
      </c>
      <c r="E46" s="55">
        <f t="shared" si="21"/>
        <v>7050</v>
      </c>
      <c r="F46" s="56">
        <f t="shared" si="21"/>
        <v>3965</v>
      </c>
      <c r="G46" s="57">
        <f t="shared" si="21"/>
        <v>3967</v>
      </c>
      <c r="H46" s="57">
        <f t="shared" si="21"/>
        <v>7932</v>
      </c>
      <c r="I46" s="41">
        <f t="shared" si="15"/>
        <v>12.510638297872333</v>
      </c>
      <c r="J46" s="58"/>
      <c r="K46" s="59"/>
      <c r="L46" s="171" t="s">
        <v>63</v>
      </c>
      <c r="M46" s="104">
        <f t="shared" ref="M46:V46" si="22">M45+M43+M44</f>
        <v>508292</v>
      </c>
      <c r="N46" s="104">
        <f t="shared" si="22"/>
        <v>519163</v>
      </c>
      <c r="O46" s="105">
        <f t="shared" si="22"/>
        <v>1027455</v>
      </c>
      <c r="P46" s="105">
        <f t="shared" si="22"/>
        <v>511</v>
      </c>
      <c r="Q46" s="105">
        <f t="shared" si="22"/>
        <v>1027966</v>
      </c>
      <c r="R46" s="104">
        <f t="shared" si="22"/>
        <v>559242</v>
      </c>
      <c r="S46" s="104">
        <f t="shared" si="22"/>
        <v>575443</v>
      </c>
      <c r="T46" s="105">
        <f t="shared" si="22"/>
        <v>1134685</v>
      </c>
      <c r="U46" s="105">
        <f t="shared" si="22"/>
        <v>136</v>
      </c>
      <c r="V46" s="105">
        <f t="shared" si="22"/>
        <v>1134821</v>
      </c>
      <c r="W46" s="106">
        <f t="shared" si="16"/>
        <v>10.394799049774029</v>
      </c>
    </row>
    <row r="47" spans="2:23" ht="13.5" thickTop="1">
      <c r="B47" s="109" t="s">
        <v>24</v>
      </c>
      <c r="C47" s="33">
        <v>1185</v>
      </c>
      <c r="D47" s="42">
        <v>1223</v>
      </c>
      <c r="E47" s="60">
        <f>C47+D47</f>
        <v>2408</v>
      </c>
      <c r="F47" s="33">
        <v>1402</v>
      </c>
      <c r="G47" s="42">
        <v>1400</v>
      </c>
      <c r="H47" s="61">
        <f>F47+G47</f>
        <v>2802</v>
      </c>
      <c r="I47" s="31">
        <f t="shared" si="15"/>
        <v>16.362126245847186</v>
      </c>
      <c r="J47" s="17"/>
      <c r="K47" s="17"/>
      <c r="L47" s="109" t="s">
        <v>25</v>
      </c>
      <c r="M47" s="33">
        <v>185134</v>
      </c>
      <c r="N47" s="34">
        <v>181406</v>
      </c>
      <c r="O47" s="95">
        <f>SUM(M47:N47)</f>
        <v>366540</v>
      </c>
      <c r="P47" s="62">
        <v>0</v>
      </c>
      <c r="Q47" s="97">
        <f>O47+P47</f>
        <v>366540</v>
      </c>
      <c r="R47" s="33">
        <v>204363</v>
      </c>
      <c r="S47" s="34">
        <v>198094</v>
      </c>
      <c r="T47" s="95">
        <f>SUM(R47:S47)</f>
        <v>402457</v>
      </c>
      <c r="U47" s="62">
        <v>339</v>
      </c>
      <c r="V47" s="99">
        <f>T47+U47</f>
        <v>402796</v>
      </c>
      <c r="W47" s="31">
        <f t="shared" si="16"/>
        <v>9.8914170349757136</v>
      </c>
    </row>
    <row r="48" spans="2:23">
      <c r="B48" s="109" t="s">
        <v>26</v>
      </c>
      <c r="C48" s="33">
        <v>1190</v>
      </c>
      <c r="D48" s="42">
        <v>1218</v>
      </c>
      <c r="E48" s="63">
        <f>C48+D48</f>
        <v>2408</v>
      </c>
      <c r="F48" s="33">
        <v>1406</v>
      </c>
      <c r="G48" s="42">
        <v>1405</v>
      </c>
      <c r="H48" s="63">
        <f>F48+G48</f>
        <v>2811</v>
      </c>
      <c r="I48" s="31">
        <f t="shared" si="15"/>
        <v>16.735880398671089</v>
      </c>
      <c r="J48" s="17"/>
      <c r="K48" s="17"/>
      <c r="L48" s="109" t="s">
        <v>26</v>
      </c>
      <c r="M48" s="33">
        <v>202620</v>
      </c>
      <c r="N48" s="34">
        <v>206288</v>
      </c>
      <c r="O48" s="95">
        <f>SUM(M48:N48)</f>
        <v>408908</v>
      </c>
      <c r="P48" s="35">
        <v>0</v>
      </c>
      <c r="Q48" s="97">
        <f>O48+P48</f>
        <v>408908</v>
      </c>
      <c r="R48" s="33">
        <v>226684</v>
      </c>
      <c r="S48" s="34">
        <v>236743</v>
      </c>
      <c r="T48" s="95">
        <f>SUM(R48:S48)</f>
        <v>463427</v>
      </c>
      <c r="U48" s="35">
        <v>0</v>
      </c>
      <c r="V48" s="99">
        <f>T48+U48</f>
        <v>463427</v>
      </c>
      <c r="W48" s="31">
        <f>IF(Q48=0,0,((V48/Q48)-1)*100)</f>
        <v>13.332827922173207</v>
      </c>
    </row>
    <row r="49" spans="2:23" ht="13.5" thickBot="1">
      <c r="B49" s="109" t="s">
        <v>27</v>
      </c>
      <c r="C49" s="33">
        <v>1079</v>
      </c>
      <c r="D49" s="64">
        <v>1109</v>
      </c>
      <c r="E49" s="65">
        <f>C49+D49</f>
        <v>2188</v>
      </c>
      <c r="F49" s="33">
        <v>1327</v>
      </c>
      <c r="G49" s="64">
        <v>1332</v>
      </c>
      <c r="H49" s="65">
        <f>F49+G49</f>
        <v>2659</v>
      </c>
      <c r="I49" s="66">
        <f t="shared" si="15"/>
        <v>21.526508226691043</v>
      </c>
      <c r="J49" s="17"/>
      <c r="K49" s="17"/>
      <c r="L49" s="109" t="s">
        <v>27</v>
      </c>
      <c r="M49" s="33">
        <v>156834</v>
      </c>
      <c r="N49" s="34">
        <v>152801</v>
      </c>
      <c r="O49" s="95">
        <f>SUM(M49:N49)</f>
        <v>309635</v>
      </c>
      <c r="P49" s="52">
        <v>0</v>
      </c>
      <c r="Q49" s="97">
        <f>O49+P49</f>
        <v>309635</v>
      </c>
      <c r="R49" s="33">
        <v>193264</v>
      </c>
      <c r="S49" s="34">
        <v>190099</v>
      </c>
      <c r="T49" s="95">
        <f>SUM(R49:S49)</f>
        <v>383363</v>
      </c>
      <c r="U49" s="52">
        <v>137</v>
      </c>
      <c r="V49" s="99">
        <f>T49+U49</f>
        <v>383500</v>
      </c>
      <c r="W49" s="31">
        <f>IF(Q49=0,0,((V49/Q49)-1)*100)</f>
        <v>23.855507290842446</v>
      </c>
    </row>
    <row r="50" spans="2:23" ht="14.25" thickTop="1" thickBot="1">
      <c r="B50" s="178" t="s">
        <v>61</v>
      </c>
      <c r="C50" s="56">
        <f t="shared" ref="C50:H50" si="23">+C47+C48+C49</f>
        <v>3454</v>
      </c>
      <c r="D50" s="67">
        <f t="shared" si="23"/>
        <v>3550</v>
      </c>
      <c r="E50" s="56">
        <f t="shared" si="23"/>
        <v>7004</v>
      </c>
      <c r="F50" s="56">
        <f t="shared" si="23"/>
        <v>4135</v>
      </c>
      <c r="G50" s="67">
        <f t="shared" si="23"/>
        <v>4137</v>
      </c>
      <c r="H50" s="56">
        <f t="shared" si="23"/>
        <v>8272</v>
      </c>
      <c r="I50" s="41">
        <f t="shared" si="15"/>
        <v>18.103940605368351</v>
      </c>
      <c r="J50" s="17"/>
      <c r="K50" s="17"/>
      <c r="L50" s="170" t="s">
        <v>61</v>
      </c>
      <c r="M50" s="100">
        <f t="shared" ref="M50:V50" si="24">+M47+M48+M49</f>
        <v>544588</v>
      </c>
      <c r="N50" s="101">
        <f t="shared" si="24"/>
        <v>540495</v>
      </c>
      <c r="O50" s="100">
        <f t="shared" si="24"/>
        <v>1085083</v>
      </c>
      <c r="P50" s="100">
        <f t="shared" si="24"/>
        <v>0</v>
      </c>
      <c r="Q50" s="100">
        <f t="shared" si="24"/>
        <v>1085083</v>
      </c>
      <c r="R50" s="100">
        <f t="shared" si="24"/>
        <v>624311</v>
      </c>
      <c r="S50" s="101">
        <f t="shared" si="24"/>
        <v>624936</v>
      </c>
      <c r="T50" s="100">
        <f t="shared" si="24"/>
        <v>1249247</v>
      </c>
      <c r="U50" s="100">
        <f t="shared" si="24"/>
        <v>476</v>
      </c>
      <c r="V50" s="100">
        <f t="shared" si="24"/>
        <v>1249723</v>
      </c>
      <c r="W50" s="103">
        <f t="shared" ref="W50:W52" si="25">IF(Q50=0,0,((V50/Q50)-1)*100)</f>
        <v>15.173032846335266</v>
      </c>
    </row>
    <row r="51" spans="2:23" ht="14.25" thickTop="1" thickBot="1">
      <c r="B51" s="178" t="s">
        <v>68</v>
      </c>
      <c r="C51" s="38">
        <f t="shared" ref="C51:H51" si="26">+C42+C46+C50</f>
        <v>10453</v>
      </c>
      <c r="D51" s="39">
        <f t="shared" si="26"/>
        <v>10757</v>
      </c>
      <c r="E51" s="40">
        <f t="shared" si="26"/>
        <v>21210</v>
      </c>
      <c r="F51" s="38">
        <f t="shared" si="26"/>
        <v>11985</v>
      </c>
      <c r="G51" s="39">
        <f t="shared" si="26"/>
        <v>12031</v>
      </c>
      <c r="H51" s="40">
        <f t="shared" si="26"/>
        <v>24016</v>
      </c>
      <c r="I51" s="41">
        <f t="shared" si="15"/>
        <v>13.229608675153237</v>
      </c>
      <c r="J51" s="17"/>
      <c r="K51" s="17"/>
      <c r="L51" s="170" t="s">
        <v>68</v>
      </c>
      <c r="M51" s="100">
        <f t="shared" ref="M51:V51" si="27">+M42+M46+M50</f>
        <v>1647879</v>
      </c>
      <c r="N51" s="101">
        <f t="shared" si="27"/>
        <v>1683032</v>
      </c>
      <c r="O51" s="100">
        <f t="shared" si="27"/>
        <v>3330911</v>
      </c>
      <c r="P51" s="100">
        <f t="shared" si="27"/>
        <v>879</v>
      </c>
      <c r="Q51" s="100">
        <f t="shared" si="27"/>
        <v>3331790</v>
      </c>
      <c r="R51" s="100">
        <f t="shared" si="27"/>
        <v>1825168</v>
      </c>
      <c r="S51" s="101">
        <f t="shared" si="27"/>
        <v>1864788</v>
      </c>
      <c r="T51" s="100">
        <f t="shared" si="27"/>
        <v>3689956</v>
      </c>
      <c r="U51" s="100">
        <f t="shared" si="27"/>
        <v>835</v>
      </c>
      <c r="V51" s="102">
        <f t="shared" si="27"/>
        <v>3690791</v>
      </c>
      <c r="W51" s="103">
        <f>IF(Q51=0,0,((V51/Q51)-1)*100)</f>
        <v>10.775018833720008</v>
      </c>
    </row>
    <row r="52" spans="2:23" ht="14.25" thickTop="1" thickBot="1">
      <c r="B52" s="178" t="s">
        <v>9</v>
      </c>
      <c r="C52" s="56">
        <f t="shared" ref="C52:H52" si="28">+C46+C42+C50+C38</f>
        <v>13928</v>
      </c>
      <c r="D52" s="67">
        <f t="shared" si="28"/>
        <v>14348</v>
      </c>
      <c r="E52" s="56">
        <f t="shared" si="28"/>
        <v>28276</v>
      </c>
      <c r="F52" s="56">
        <f t="shared" si="28"/>
        <v>15651</v>
      </c>
      <c r="G52" s="67">
        <f t="shared" si="28"/>
        <v>15733</v>
      </c>
      <c r="H52" s="56">
        <f t="shared" si="28"/>
        <v>31384</v>
      </c>
      <c r="I52" s="41">
        <f t="shared" si="15"/>
        <v>10.991653699250236</v>
      </c>
      <c r="J52" s="17"/>
      <c r="K52" s="17"/>
      <c r="L52" s="170" t="s">
        <v>9</v>
      </c>
      <c r="M52" s="100">
        <f t="shared" ref="M52:V52" si="29">+M46+M42+M50+M38</f>
        <v>2170635</v>
      </c>
      <c r="N52" s="101">
        <f t="shared" si="29"/>
        <v>2171775</v>
      </c>
      <c r="O52" s="100">
        <f t="shared" si="29"/>
        <v>4342410</v>
      </c>
      <c r="P52" s="100">
        <f t="shared" si="29"/>
        <v>1623</v>
      </c>
      <c r="Q52" s="100">
        <f t="shared" si="29"/>
        <v>4344033</v>
      </c>
      <c r="R52" s="100">
        <f t="shared" si="29"/>
        <v>2411639</v>
      </c>
      <c r="S52" s="101">
        <f t="shared" si="29"/>
        <v>2421431</v>
      </c>
      <c r="T52" s="100">
        <f t="shared" si="29"/>
        <v>4833070</v>
      </c>
      <c r="U52" s="100">
        <f t="shared" si="29"/>
        <v>1555</v>
      </c>
      <c r="V52" s="100">
        <f t="shared" si="29"/>
        <v>4834625</v>
      </c>
      <c r="W52" s="103">
        <f t="shared" si="25"/>
        <v>11.293468534884511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>
      <c r="B61" s="109" t="s">
        <v>14</v>
      </c>
      <c r="C61" s="28">
        <f t="shared" ref="C61:G63" si="30">+C9+C35</f>
        <v>2393</v>
      </c>
      <c r="D61" s="29">
        <f t="shared" si="30"/>
        <v>2396</v>
      </c>
      <c r="E61" s="30">
        <f t="shared" si="30"/>
        <v>4789</v>
      </c>
      <c r="F61" s="28">
        <f t="shared" si="30"/>
        <v>2558</v>
      </c>
      <c r="G61" s="29">
        <f t="shared" si="30"/>
        <v>2558</v>
      </c>
      <c r="H61" s="30">
        <f>F61+G61</f>
        <v>5116</v>
      </c>
      <c r="I61" s="31">
        <f t="shared" ref="I61:I78" si="31">IF(E61=0,0,((H61/E61)-1)*100)</f>
        <v>6.8281478387972383</v>
      </c>
      <c r="J61" s="17"/>
      <c r="K61" s="32"/>
      <c r="L61" s="109" t="s">
        <v>14</v>
      </c>
      <c r="M61" s="33">
        <f t="shared" ref="M61:V61" si="32">+M9+M35</f>
        <v>355054</v>
      </c>
      <c r="N61" s="34">
        <f t="shared" si="32"/>
        <v>332731</v>
      </c>
      <c r="O61" s="94">
        <f t="shared" si="32"/>
        <v>687785</v>
      </c>
      <c r="P61" s="35">
        <f t="shared" si="32"/>
        <v>2879</v>
      </c>
      <c r="Q61" s="97">
        <f t="shared" si="32"/>
        <v>690664</v>
      </c>
      <c r="R61" s="33">
        <f t="shared" si="32"/>
        <v>401630</v>
      </c>
      <c r="S61" s="34">
        <f t="shared" si="32"/>
        <v>388168</v>
      </c>
      <c r="T61" s="94">
        <f t="shared" si="32"/>
        <v>789798</v>
      </c>
      <c r="U61" s="35">
        <f t="shared" si="32"/>
        <v>1566</v>
      </c>
      <c r="V61" s="99">
        <f t="shared" si="32"/>
        <v>791364</v>
      </c>
      <c r="W61" s="31">
        <f t="shared" ref="W61:W73" si="33">IF(Q61=0,0,((V61/Q61)-1)*100)</f>
        <v>14.580172124216695</v>
      </c>
    </row>
    <row r="62" spans="2:23">
      <c r="B62" s="109" t="s">
        <v>15</v>
      </c>
      <c r="C62" s="28">
        <f t="shared" si="30"/>
        <v>2363</v>
      </c>
      <c r="D62" s="29">
        <f t="shared" si="30"/>
        <v>2362</v>
      </c>
      <c r="E62" s="30">
        <f t="shared" si="30"/>
        <v>4725</v>
      </c>
      <c r="F62" s="28">
        <f t="shared" si="30"/>
        <v>2694</v>
      </c>
      <c r="G62" s="29">
        <f t="shared" si="30"/>
        <v>2691</v>
      </c>
      <c r="H62" s="30">
        <f>F62+G62</f>
        <v>5385</v>
      </c>
      <c r="I62" s="31">
        <f t="shared" si="31"/>
        <v>13.968253968253963</v>
      </c>
      <c r="J62" s="17"/>
      <c r="K62" s="32"/>
      <c r="L62" s="109" t="s">
        <v>15</v>
      </c>
      <c r="M62" s="33">
        <f t="shared" ref="M62:V62" si="34">+M10+M36</f>
        <v>354871</v>
      </c>
      <c r="N62" s="34">
        <f t="shared" si="34"/>
        <v>340743</v>
      </c>
      <c r="O62" s="94">
        <f t="shared" si="34"/>
        <v>695614</v>
      </c>
      <c r="P62" s="35">
        <f t="shared" si="34"/>
        <v>159</v>
      </c>
      <c r="Q62" s="97">
        <f t="shared" si="34"/>
        <v>695773</v>
      </c>
      <c r="R62" s="33">
        <f t="shared" si="34"/>
        <v>432663</v>
      </c>
      <c r="S62" s="34">
        <f t="shared" si="34"/>
        <v>404600</v>
      </c>
      <c r="T62" s="94">
        <f t="shared" si="34"/>
        <v>837263</v>
      </c>
      <c r="U62" s="35">
        <f t="shared" si="34"/>
        <v>1449</v>
      </c>
      <c r="V62" s="99">
        <f t="shared" si="34"/>
        <v>838712</v>
      </c>
      <c r="W62" s="31">
        <f t="shared" si="33"/>
        <v>20.543913029105767</v>
      </c>
    </row>
    <row r="63" spans="2:23" ht="13.5" thickBot="1">
      <c r="B63" s="116" t="s">
        <v>16</v>
      </c>
      <c r="C63" s="36">
        <f t="shared" si="30"/>
        <v>2661</v>
      </c>
      <c r="D63" s="37">
        <f t="shared" si="30"/>
        <v>2660</v>
      </c>
      <c r="E63" s="30">
        <f t="shared" si="30"/>
        <v>5321</v>
      </c>
      <c r="F63" s="36">
        <f t="shared" si="30"/>
        <v>2968</v>
      </c>
      <c r="G63" s="37">
        <f t="shared" si="30"/>
        <v>2964</v>
      </c>
      <c r="H63" s="30">
        <f>F63+G63</f>
        <v>5932</v>
      </c>
      <c r="I63" s="31">
        <f t="shared" si="31"/>
        <v>11.482803984213486</v>
      </c>
      <c r="J63" s="17"/>
      <c r="K63" s="32"/>
      <c r="L63" s="116" t="s">
        <v>16</v>
      </c>
      <c r="M63" s="33">
        <f t="shared" ref="M63:V63" si="35">+M11+M37</f>
        <v>437367</v>
      </c>
      <c r="N63" s="34">
        <f t="shared" si="35"/>
        <v>370815</v>
      </c>
      <c r="O63" s="94">
        <f t="shared" si="35"/>
        <v>808182</v>
      </c>
      <c r="P63" s="35">
        <f t="shared" si="35"/>
        <v>708</v>
      </c>
      <c r="Q63" s="97">
        <f t="shared" si="35"/>
        <v>808890</v>
      </c>
      <c r="R63" s="33">
        <f t="shared" si="35"/>
        <v>503748</v>
      </c>
      <c r="S63" s="34">
        <f t="shared" si="35"/>
        <v>441300</v>
      </c>
      <c r="T63" s="94">
        <f t="shared" si="35"/>
        <v>945048</v>
      </c>
      <c r="U63" s="35">
        <f t="shared" si="35"/>
        <v>750</v>
      </c>
      <c r="V63" s="99">
        <f t="shared" si="35"/>
        <v>945798</v>
      </c>
      <c r="W63" s="31">
        <f t="shared" si="33"/>
        <v>16.925416311241335</v>
      </c>
    </row>
    <row r="64" spans="2:23" ht="14.25" thickTop="1" thickBot="1">
      <c r="B64" s="178" t="s">
        <v>56</v>
      </c>
      <c r="C64" s="38">
        <f t="shared" ref="C64:H64" si="36">+C61+C62+C63</f>
        <v>7417</v>
      </c>
      <c r="D64" s="39">
        <f t="shared" si="36"/>
        <v>7418</v>
      </c>
      <c r="E64" s="40">
        <f t="shared" si="36"/>
        <v>14835</v>
      </c>
      <c r="F64" s="38">
        <f t="shared" si="36"/>
        <v>8220</v>
      </c>
      <c r="G64" s="39">
        <f t="shared" si="36"/>
        <v>8213</v>
      </c>
      <c r="H64" s="40">
        <f t="shared" si="36"/>
        <v>16433</v>
      </c>
      <c r="I64" s="41">
        <f>IF(E64=0,0,((H64/E64)-1)*100)</f>
        <v>10.771823390630274</v>
      </c>
      <c r="J64" s="17"/>
      <c r="K64" s="17"/>
      <c r="L64" s="170" t="s">
        <v>56</v>
      </c>
      <c r="M64" s="100">
        <f t="shared" ref="M64:V64" si="37">+M61+M62+M63</f>
        <v>1147292</v>
      </c>
      <c r="N64" s="101">
        <f t="shared" si="37"/>
        <v>1044289</v>
      </c>
      <c r="O64" s="100">
        <f t="shared" si="37"/>
        <v>2191581</v>
      </c>
      <c r="P64" s="100">
        <f t="shared" si="37"/>
        <v>3746</v>
      </c>
      <c r="Q64" s="100">
        <f t="shared" si="37"/>
        <v>2195327</v>
      </c>
      <c r="R64" s="100">
        <f t="shared" si="37"/>
        <v>1338041</v>
      </c>
      <c r="S64" s="101">
        <f t="shared" si="37"/>
        <v>1234068</v>
      </c>
      <c r="T64" s="100">
        <f t="shared" si="37"/>
        <v>2572109</v>
      </c>
      <c r="U64" s="100">
        <f t="shared" si="37"/>
        <v>3765</v>
      </c>
      <c r="V64" s="102">
        <f t="shared" si="37"/>
        <v>2575874</v>
      </c>
      <c r="W64" s="103">
        <f>IF(Q64=0,0,((V64/Q64)-1)*100)</f>
        <v>17.334410773429187</v>
      </c>
    </row>
    <row r="65" spans="2:23" ht="13.5" thickTop="1">
      <c r="B65" s="109" t="s">
        <v>18</v>
      </c>
      <c r="C65" s="28">
        <f t="shared" ref="C65:H66" si="38">+C13+C39</f>
        <v>2957</v>
      </c>
      <c r="D65" s="29">
        <f t="shared" si="38"/>
        <v>2960</v>
      </c>
      <c r="E65" s="30">
        <f t="shared" si="38"/>
        <v>5917</v>
      </c>
      <c r="F65" s="28">
        <f t="shared" si="38"/>
        <v>3107</v>
      </c>
      <c r="G65" s="29">
        <f t="shared" si="38"/>
        <v>3113</v>
      </c>
      <c r="H65" s="30">
        <f t="shared" si="38"/>
        <v>6220</v>
      </c>
      <c r="I65" s="31">
        <f t="shared" si="31"/>
        <v>5.1208382626330984</v>
      </c>
      <c r="J65" s="17"/>
      <c r="K65" s="17"/>
      <c r="L65" s="109" t="s">
        <v>18</v>
      </c>
      <c r="M65" s="33">
        <f t="shared" ref="M65:V65" si="39">+M13+M39</f>
        <v>492283</v>
      </c>
      <c r="N65" s="34">
        <f t="shared" si="39"/>
        <v>507565</v>
      </c>
      <c r="O65" s="94">
        <f t="shared" si="39"/>
        <v>999848</v>
      </c>
      <c r="P65" s="35">
        <f t="shared" si="39"/>
        <v>1503</v>
      </c>
      <c r="Q65" s="97">
        <f t="shared" si="39"/>
        <v>1001351</v>
      </c>
      <c r="R65" s="33">
        <f t="shared" si="39"/>
        <v>512003</v>
      </c>
      <c r="S65" s="34">
        <f t="shared" si="39"/>
        <v>534881</v>
      </c>
      <c r="T65" s="94">
        <f t="shared" si="39"/>
        <v>1046884</v>
      </c>
      <c r="U65" s="35">
        <f t="shared" si="39"/>
        <v>673</v>
      </c>
      <c r="V65" s="99">
        <f t="shared" si="39"/>
        <v>1047557</v>
      </c>
      <c r="W65" s="31">
        <f t="shared" si="33"/>
        <v>4.6143659915454327</v>
      </c>
    </row>
    <row r="66" spans="2:23">
      <c r="B66" s="109" t="s">
        <v>19</v>
      </c>
      <c r="C66" s="33">
        <f t="shared" si="38"/>
        <v>2462</v>
      </c>
      <c r="D66" s="42">
        <f t="shared" si="38"/>
        <v>2459</v>
      </c>
      <c r="E66" s="30">
        <f t="shared" si="38"/>
        <v>4921</v>
      </c>
      <c r="F66" s="33">
        <f t="shared" si="38"/>
        <v>3039</v>
      </c>
      <c r="G66" s="42">
        <f t="shared" si="38"/>
        <v>3039</v>
      </c>
      <c r="H66" s="43">
        <f t="shared" si="38"/>
        <v>6078</v>
      </c>
      <c r="I66" s="31">
        <f t="shared" si="31"/>
        <v>23.511481406218238</v>
      </c>
      <c r="J66" s="17"/>
      <c r="K66" s="17"/>
      <c r="L66" s="109" t="s">
        <v>19</v>
      </c>
      <c r="M66" s="33">
        <f t="shared" ref="M66:V66" si="40">+M14+M40</f>
        <v>423351</v>
      </c>
      <c r="N66" s="34">
        <f t="shared" si="40"/>
        <v>443270</v>
      </c>
      <c r="O66" s="94">
        <f t="shared" si="40"/>
        <v>866621</v>
      </c>
      <c r="P66" s="35">
        <f t="shared" si="40"/>
        <v>1253</v>
      </c>
      <c r="Q66" s="97">
        <f t="shared" si="40"/>
        <v>867874</v>
      </c>
      <c r="R66" s="33">
        <f t="shared" si="40"/>
        <v>525161</v>
      </c>
      <c r="S66" s="34">
        <f t="shared" si="40"/>
        <v>537366</v>
      </c>
      <c r="T66" s="94">
        <f t="shared" si="40"/>
        <v>1062527</v>
      </c>
      <c r="U66" s="35">
        <f t="shared" si="40"/>
        <v>744</v>
      </c>
      <c r="V66" s="99">
        <f t="shared" si="40"/>
        <v>1063271</v>
      </c>
      <c r="W66" s="31">
        <f t="shared" si="33"/>
        <v>22.514443340853617</v>
      </c>
    </row>
    <row r="67" spans="2:23" ht="13.5" thickBot="1">
      <c r="B67" s="109" t="s">
        <v>20</v>
      </c>
      <c r="C67" s="33">
        <f>+C15+C41</f>
        <v>2546</v>
      </c>
      <c r="D67" s="42">
        <f>+D15+D41</f>
        <v>2553</v>
      </c>
      <c r="E67" s="30">
        <f>E15+E41</f>
        <v>5099</v>
      </c>
      <c r="F67" s="33">
        <f>+F15+F41</f>
        <v>3027</v>
      </c>
      <c r="G67" s="42">
        <f>+G15+G41</f>
        <v>3024</v>
      </c>
      <c r="H67" s="43">
        <f>+H15+H41</f>
        <v>6051</v>
      </c>
      <c r="I67" s="31">
        <f t="shared" si="31"/>
        <v>18.670327515199059</v>
      </c>
      <c r="J67" s="17"/>
      <c r="K67" s="17"/>
      <c r="L67" s="109" t="s">
        <v>20</v>
      </c>
      <c r="M67" s="33">
        <f t="shared" ref="M67:V67" si="41">+M15+M41</f>
        <v>410032</v>
      </c>
      <c r="N67" s="34">
        <f t="shared" si="41"/>
        <v>439651</v>
      </c>
      <c r="O67" s="94">
        <f t="shared" si="41"/>
        <v>849683</v>
      </c>
      <c r="P67" s="35">
        <f t="shared" si="41"/>
        <v>563</v>
      </c>
      <c r="Q67" s="97">
        <f t="shared" si="41"/>
        <v>850246</v>
      </c>
      <c r="R67" s="33">
        <f t="shared" si="41"/>
        <v>505583</v>
      </c>
      <c r="S67" s="34">
        <f t="shared" si="41"/>
        <v>529306</v>
      </c>
      <c r="T67" s="94">
        <f t="shared" si="41"/>
        <v>1034889</v>
      </c>
      <c r="U67" s="35">
        <f t="shared" si="41"/>
        <v>749</v>
      </c>
      <c r="V67" s="99">
        <f t="shared" si="41"/>
        <v>1035638</v>
      </c>
      <c r="W67" s="31">
        <f t="shared" si="33"/>
        <v>21.804513046812325</v>
      </c>
    </row>
    <row r="68" spans="2:23" ht="14.25" thickTop="1" thickBot="1">
      <c r="B68" s="179" t="s">
        <v>66</v>
      </c>
      <c r="C68" s="45">
        <f t="shared" ref="C68" si="42">+C65+C66+C67</f>
        <v>7965</v>
      </c>
      <c r="D68" s="46">
        <f t="shared" ref="D68" si="43">+D65+D66+D67</f>
        <v>7972</v>
      </c>
      <c r="E68" s="47">
        <f t="shared" ref="E68" si="44">+E65+E66+E67</f>
        <v>15937</v>
      </c>
      <c r="F68" s="45">
        <f t="shared" ref="F68" si="45">+F65+F66+F67</f>
        <v>9173</v>
      </c>
      <c r="G68" s="46">
        <f t="shared" ref="G68" si="46">+G65+G66+G67</f>
        <v>9176</v>
      </c>
      <c r="H68" s="47">
        <f t="shared" ref="H68" si="47">+H65+H66+H67</f>
        <v>18349</v>
      </c>
      <c r="I68" s="48">
        <f>IF(E68=0,0,((H68/E68)-1)*100)</f>
        <v>15.134592457802597</v>
      </c>
      <c r="J68" s="17"/>
      <c r="K68" s="17"/>
      <c r="L68" s="170" t="s">
        <v>66</v>
      </c>
      <c r="M68" s="100">
        <f t="shared" ref="M68" si="48">+M65+M66+M67</f>
        <v>1325666</v>
      </c>
      <c r="N68" s="101">
        <f t="shared" ref="N68" si="49">+N65+N66+N67</f>
        <v>1390486</v>
      </c>
      <c r="O68" s="100">
        <f t="shared" ref="O68" si="50">+O65+O66+O67</f>
        <v>2716152</v>
      </c>
      <c r="P68" s="100">
        <f t="shared" ref="P68" si="51">+P65+P66+P67</f>
        <v>3319</v>
      </c>
      <c r="Q68" s="100">
        <f t="shared" ref="Q68" si="52">+Q65+Q66+Q67</f>
        <v>2719471</v>
      </c>
      <c r="R68" s="100">
        <f t="shared" ref="R68" si="53">+R65+R66+R67</f>
        <v>1542747</v>
      </c>
      <c r="S68" s="101">
        <f t="shared" ref="S68" si="54">+S65+S66+S67</f>
        <v>1601553</v>
      </c>
      <c r="T68" s="100">
        <f t="shared" ref="T68" si="55">+T65+T66+T67</f>
        <v>3144300</v>
      </c>
      <c r="U68" s="100">
        <f t="shared" ref="U68" si="56">+U65+U66+U67</f>
        <v>2166</v>
      </c>
      <c r="V68" s="102">
        <f t="shared" ref="V68" si="57">+V65+V66+V67</f>
        <v>3146466</v>
      </c>
      <c r="W68" s="103">
        <f>IF(Q68=0,0,((V68/Q68)-1)*100)</f>
        <v>15.701399279492234</v>
      </c>
    </row>
    <row r="69" spans="2:23" ht="13.5" thickTop="1">
      <c r="B69" s="109" t="s">
        <v>21</v>
      </c>
      <c r="C69" s="49">
        <f t="shared" ref="C69:H71" si="58">+C17+C43</f>
        <v>2472</v>
      </c>
      <c r="D69" s="50">
        <f t="shared" si="58"/>
        <v>2468</v>
      </c>
      <c r="E69" s="30">
        <f t="shared" si="58"/>
        <v>4940</v>
      </c>
      <c r="F69" s="49">
        <f t="shared" si="58"/>
        <v>2877</v>
      </c>
      <c r="G69" s="50">
        <f t="shared" si="58"/>
        <v>2884</v>
      </c>
      <c r="H69" s="43">
        <f t="shared" si="58"/>
        <v>5761</v>
      </c>
      <c r="I69" s="31">
        <f t="shared" si="31"/>
        <v>16.619433198380573</v>
      </c>
      <c r="J69" s="17"/>
      <c r="K69" s="17"/>
      <c r="L69" s="109" t="s">
        <v>21</v>
      </c>
      <c r="M69" s="33">
        <f t="shared" ref="M69:V69" si="59">+M17+M43</f>
        <v>373641</v>
      </c>
      <c r="N69" s="34">
        <f t="shared" si="59"/>
        <v>396207</v>
      </c>
      <c r="O69" s="94">
        <f t="shared" si="59"/>
        <v>769848</v>
      </c>
      <c r="P69" s="35">
        <f t="shared" si="59"/>
        <v>1058</v>
      </c>
      <c r="Q69" s="97">
        <f t="shared" si="59"/>
        <v>770906</v>
      </c>
      <c r="R69" s="33">
        <f t="shared" si="59"/>
        <v>445980</v>
      </c>
      <c r="S69" s="34">
        <f t="shared" si="59"/>
        <v>475633</v>
      </c>
      <c r="T69" s="94">
        <f t="shared" si="59"/>
        <v>921613</v>
      </c>
      <c r="U69" s="35">
        <f t="shared" si="59"/>
        <v>558</v>
      </c>
      <c r="V69" s="99">
        <f t="shared" si="59"/>
        <v>922171</v>
      </c>
      <c r="W69" s="31">
        <f t="shared" si="33"/>
        <v>19.621717822925234</v>
      </c>
    </row>
    <row r="70" spans="2:23">
      <c r="B70" s="109" t="s">
        <v>67</v>
      </c>
      <c r="C70" s="49">
        <f t="shared" si="58"/>
        <v>2382</v>
      </c>
      <c r="D70" s="50">
        <f t="shared" si="58"/>
        <v>2383</v>
      </c>
      <c r="E70" s="30">
        <f t="shared" si="58"/>
        <v>4765</v>
      </c>
      <c r="F70" s="49">
        <f t="shared" si="58"/>
        <v>2869</v>
      </c>
      <c r="G70" s="50">
        <f t="shared" si="58"/>
        <v>2871</v>
      </c>
      <c r="H70" s="43">
        <f t="shared" si="58"/>
        <v>5740</v>
      </c>
      <c r="I70" s="31">
        <f t="shared" si="31"/>
        <v>20.461699895068207</v>
      </c>
      <c r="J70" s="17"/>
      <c r="K70" s="17"/>
      <c r="L70" s="109" t="s">
        <v>67</v>
      </c>
      <c r="M70" s="33">
        <f t="shared" ref="M70:V70" si="60">+M18+M44</f>
        <v>302502</v>
      </c>
      <c r="N70" s="34">
        <f t="shared" si="60"/>
        <v>326729</v>
      </c>
      <c r="O70" s="94">
        <f t="shared" si="60"/>
        <v>629231</v>
      </c>
      <c r="P70" s="35">
        <f t="shared" si="60"/>
        <v>1209</v>
      </c>
      <c r="Q70" s="97">
        <f t="shared" si="60"/>
        <v>630440</v>
      </c>
      <c r="R70" s="33">
        <f t="shared" si="60"/>
        <v>387225</v>
      </c>
      <c r="S70" s="34">
        <f t="shared" si="60"/>
        <v>420021</v>
      </c>
      <c r="T70" s="94">
        <f t="shared" si="60"/>
        <v>807246</v>
      </c>
      <c r="U70" s="35">
        <f t="shared" si="60"/>
        <v>584</v>
      </c>
      <c r="V70" s="99">
        <f t="shared" si="60"/>
        <v>807830</v>
      </c>
      <c r="W70" s="31">
        <f t="shared" si="33"/>
        <v>28.137491275934281</v>
      </c>
    </row>
    <row r="71" spans="2:23" ht="13.5" thickBot="1">
      <c r="B71" s="109" t="s">
        <v>22</v>
      </c>
      <c r="C71" s="49">
        <f t="shared" si="58"/>
        <v>2175</v>
      </c>
      <c r="D71" s="50">
        <f t="shared" si="58"/>
        <v>2177</v>
      </c>
      <c r="E71" s="30">
        <f t="shared" si="58"/>
        <v>4352</v>
      </c>
      <c r="F71" s="49">
        <f t="shared" si="58"/>
        <v>2809</v>
      </c>
      <c r="G71" s="50">
        <f t="shared" si="58"/>
        <v>2807</v>
      </c>
      <c r="H71" s="43">
        <f t="shared" si="58"/>
        <v>5616</v>
      </c>
      <c r="I71" s="31">
        <f t="shared" si="31"/>
        <v>29.044117647058833</v>
      </c>
      <c r="J71" s="17"/>
      <c r="K71" s="17"/>
      <c r="L71" s="109" t="s">
        <v>22</v>
      </c>
      <c r="M71" s="33">
        <f t="shared" ref="M71:V71" si="61">+M19+M45</f>
        <v>317171</v>
      </c>
      <c r="N71" s="34">
        <f t="shared" si="61"/>
        <v>303905</v>
      </c>
      <c r="O71" s="95">
        <f t="shared" si="61"/>
        <v>621076</v>
      </c>
      <c r="P71" s="52">
        <f t="shared" si="61"/>
        <v>813</v>
      </c>
      <c r="Q71" s="97">
        <f t="shared" si="61"/>
        <v>621889</v>
      </c>
      <c r="R71" s="33">
        <f t="shared" si="61"/>
        <v>401698</v>
      </c>
      <c r="S71" s="34">
        <f t="shared" si="61"/>
        <v>386982</v>
      </c>
      <c r="T71" s="95">
        <f t="shared" si="61"/>
        <v>788680</v>
      </c>
      <c r="U71" s="52">
        <f t="shared" si="61"/>
        <v>813</v>
      </c>
      <c r="V71" s="99">
        <f t="shared" si="61"/>
        <v>789493</v>
      </c>
      <c r="W71" s="31">
        <f t="shared" si="33"/>
        <v>26.950790253566147</v>
      </c>
    </row>
    <row r="72" spans="2:23" ht="16.5" thickTop="1" thickBot="1">
      <c r="B72" s="180" t="s">
        <v>63</v>
      </c>
      <c r="C72" s="53">
        <f t="shared" ref="C72:H72" si="62">C71+C69+C70</f>
        <v>7029</v>
      </c>
      <c r="D72" s="54">
        <f t="shared" si="62"/>
        <v>7028</v>
      </c>
      <c r="E72" s="55">
        <f t="shared" si="62"/>
        <v>14057</v>
      </c>
      <c r="F72" s="56">
        <f t="shared" si="62"/>
        <v>8555</v>
      </c>
      <c r="G72" s="57">
        <f t="shared" si="62"/>
        <v>8562</v>
      </c>
      <c r="H72" s="57">
        <f t="shared" si="62"/>
        <v>17117</v>
      </c>
      <c r="I72" s="41">
        <f t="shared" si="31"/>
        <v>21.768513907661657</v>
      </c>
      <c r="J72" s="58"/>
      <c r="K72" s="59"/>
      <c r="L72" s="171" t="s">
        <v>63</v>
      </c>
      <c r="M72" s="104">
        <f t="shared" ref="M72:V72" si="63">M71+M69+M70</f>
        <v>993314</v>
      </c>
      <c r="N72" s="104">
        <f t="shared" si="63"/>
        <v>1026841</v>
      </c>
      <c r="O72" s="105">
        <f t="shared" si="63"/>
        <v>2020155</v>
      </c>
      <c r="P72" s="105">
        <f t="shared" si="63"/>
        <v>3080</v>
      </c>
      <c r="Q72" s="105">
        <f t="shared" si="63"/>
        <v>2023235</v>
      </c>
      <c r="R72" s="104">
        <f t="shared" si="63"/>
        <v>1234903</v>
      </c>
      <c r="S72" s="104">
        <f t="shared" si="63"/>
        <v>1282636</v>
      </c>
      <c r="T72" s="105">
        <f t="shared" si="63"/>
        <v>2517539</v>
      </c>
      <c r="U72" s="105">
        <f t="shared" si="63"/>
        <v>1955</v>
      </c>
      <c r="V72" s="105">
        <f t="shared" si="63"/>
        <v>2519494</v>
      </c>
      <c r="W72" s="106">
        <f t="shared" si="33"/>
        <v>24.527996006395703</v>
      </c>
    </row>
    <row r="73" spans="2:23" ht="13.5" thickTop="1">
      <c r="B73" s="109" t="s">
        <v>25</v>
      </c>
      <c r="C73" s="33">
        <f t="shared" ref="C73:G75" si="64">+C21+C47</f>
        <v>2462</v>
      </c>
      <c r="D73" s="42">
        <f t="shared" si="64"/>
        <v>2462</v>
      </c>
      <c r="E73" s="60">
        <f t="shared" si="64"/>
        <v>4924</v>
      </c>
      <c r="F73" s="33">
        <f t="shared" si="64"/>
        <v>3075</v>
      </c>
      <c r="G73" s="42">
        <f t="shared" si="64"/>
        <v>3076</v>
      </c>
      <c r="H73" s="61">
        <f>F73+G73</f>
        <v>6151</v>
      </c>
      <c r="I73" s="31">
        <f t="shared" si="31"/>
        <v>24.918765231519082</v>
      </c>
      <c r="J73" s="17"/>
      <c r="K73" s="17"/>
      <c r="L73" s="109" t="s">
        <v>25</v>
      </c>
      <c r="M73" s="33">
        <f t="shared" ref="M73:V73" si="65">+M21+M47</f>
        <v>379360</v>
      </c>
      <c r="N73" s="34">
        <f t="shared" si="65"/>
        <v>371561</v>
      </c>
      <c r="O73" s="95">
        <f t="shared" si="65"/>
        <v>750921</v>
      </c>
      <c r="P73" s="62">
        <f t="shared" si="65"/>
        <v>1658</v>
      </c>
      <c r="Q73" s="97">
        <f t="shared" si="65"/>
        <v>752579</v>
      </c>
      <c r="R73" s="33">
        <f t="shared" si="65"/>
        <v>452506</v>
      </c>
      <c r="S73" s="34">
        <f t="shared" si="65"/>
        <v>443657</v>
      </c>
      <c r="T73" s="95">
        <f t="shared" si="65"/>
        <v>896163</v>
      </c>
      <c r="U73" s="62">
        <f t="shared" si="65"/>
        <v>2077</v>
      </c>
      <c r="V73" s="99">
        <f t="shared" si="65"/>
        <v>898240</v>
      </c>
      <c r="W73" s="31">
        <f t="shared" si="33"/>
        <v>19.354911577389224</v>
      </c>
    </row>
    <row r="74" spans="2:23">
      <c r="B74" s="109" t="s">
        <v>26</v>
      </c>
      <c r="C74" s="33">
        <f t="shared" si="64"/>
        <v>2549</v>
      </c>
      <c r="D74" s="42">
        <f t="shared" si="64"/>
        <v>2545</v>
      </c>
      <c r="E74" s="63">
        <f t="shared" si="64"/>
        <v>5094</v>
      </c>
      <c r="F74" s="33">
        <f t="shared" si="64"/>
        <v>3157</v>
      </c>
      <c r="G74" s="42">
        <f t="shared" si="64"/>
        <v>3159</v>
      </c>
      <c r="H74" s="63">
        <f>+H22+H48</f>
        <v>6316</v>
      </c>
      <c r="I74" s="31">
        <f t="shared" si="31"/>
        <v>23.989006674519043</v>
      </c>
      <c r="J74" s="17"/>
      <c r="K74" s="17"/>
      <c r="L74" s="109" t="s">
        <v>26</v>
      </c>
      <c r="M74" s="33">
        <f t="shared" ref="M74:V74" si="66">+M22+M48</f>
        <v>411239</v>
      </c>
      <c r="N74" s="34">
        <f t="shared" si="66"/>
        <v>423922</v>
      </c>
      <c r="O74" s="95">
        <f t="shared" si="66"/>
        <v>835161</v>
      </c>
      <c r="P74" s="35">
        <f t="shared" si="66"/>
        <v>1315</v>
      </c>
      <c r="Q74" s="97">
        <f t="shared" si="66"/>
        <v>836476</v>
      </c>
      <c r="R74" s="33">
        <f t="shared" si="66"/>
        <v>492209</v>
      </c>
      <c r="S74" s="34">
        <f t="shared" si="66"/>
        <v>511821</v>
      </c>
      <c r="T74" s="95">
        <f t="shared" si="66"/>
        <v>1004030</v>
      </c>
      <c r="U74" s="35">
        <f t="shared" si="66"/>
        <v>2432</v>
      </c>
      <c r="V74" s="99">
        <f t="shared" si="66"/>
        <v>1006462</v>
      </c>
      <c r="W74" s="31">
        <f>IF(Q74=0,0,((V74/Q74)-1)*100)</f>
        <v>20.321682869562309</v>
      </c>
    </row>
    <row r="75" spans="2:23" ht="13.5" thickBot="1">
      <c r="B75" s="109" t="s">
        <v>27</v>
      </c>
      <c r="C75" s="33">
        <f t="shared" si="64"/>
        <v>2278</v>
      </c>
      <c r="D75" s="64">
        <f t="shared" si="64"/>
        <v>2281</v>
      </c>
      <c r="E75" s="65">
        <f t="shared" si="64"/>
        <v>4559</v>
      </c>
      <c r="F75" s="33">
        <f t="shared" si="64"/>
        <v>2918</v>
      </c>
      <c r="G75" s="64">
        <f t="shared" si="64"/>
        <v>2914</v>
      </c>
      <c r="H75" s="65">
        <f>+H23+H49</f>
        <v>5832</v>
      </c>
      <c r="I75" s="66">
        <f t="shared" si="31"/>
        <v>27.922790085545081</v>
      </c>
      <c r="J75" s="17"/>
      <c r="K75" s="17"/>
      <c r="L75" s="109" t="s">
        <v>27</v>
      </c>
      <c r="M75" s="33">
        <f t="shared" ref="M75:V75" si="67">+M23+M49</f>
        <v>322287</v>
      </c>
      <c r="N75" s="34">
        <f t="shared" si="67"/>
        <v>309458</v>
      </c>
      <c r="O75" s="95">
        <f t="shared" si="67"/>
        <v>631745</v>
      </c>
      <c r="P75" s="52">
        <f t="shared" si="67"/>
        <v>2172</v>
      </c>
      <c r="Q75" s="97">
        <f t="shared" si="67"/>
        <v>633917</v>
      </c>
      <c r="R75" s="33">
        <f t="shared" si="67"/>
        <v>421520</v>
      </c>
      <c r="S75" s="34">
        <f t="shared" si="67"/>
        <v>409126</v>
      </c>
      <c r="T75" s="95">
        <f t="shared" si="67"/>
        <v>830646</v>
      </c>
      <c r="U75" s="52">
        <f t="shared" si="67"/>
        <v>2355</v>
      </c>
      <c r="V75" s="99">
        <f t="shared" si="67"/>
        <v>833001</v>
      </c>
      <c r="W75" s="31">
        <f>IF(Q75=0,0,((V75/Q75)-1)*100)</f>
        <v>31.405373258644275</v>
      </c>
    </row>
    <row r="76" spans="2:23" ht="14.25" thickTop="1" thickBot="1">
      <c r="B76" s="178" t="s">
        <v>61</v>
      </c>
      <c r="C76" s="56">
        <f t="shared" ref="C76:H76" si="68">+C73+C74+C75</f>
        <v>7289</v>
      </c>
      <c r="D76" s="67">
        <f t="shared" si="68"/>
        <v>7288</v>
      </c>
      <c r="E76" s="56">
        <f t="shared" si="68"/>
        <v>14577</v>
      </c>
      <c r="F76" s="56">
        <f t="shared" si="68"/>
        <v>9150</v>
      </c>
      <c r="G76" s="67">
        <f t="shared" si="68"/>
        <v>9149</v>
      </c>
      <c r="H76" s="56">
        <f t="shared" si="68"/>
        <v>18299</v>
      </c>
      <c r="I76" s="41">
        <f t="shared" si="31"/>
        <v>25.533374494065985</v>
      </c>
      <c r="J76" s="17"/>
      <c r="K76" s="17"/>
      <c r="L76" s="170" t="s">
        <v>61</v>
      </c>
      <c r="M76" s="100">
        <f t="shared" ref="M76:V76" si="69">+M73+M74+M75</f>
        <v>1112886</v>
      </c>
      <c r="N76" s="101">
        <f t="shared" si="69"/>
        <v>1104941</v>
      </c>
      <c r="O76" s="100">
        <f t="shared" si="69"/>
        <v>2217827</v>
      </c>
      <c r="P76" s="100">
        <f t="shared" si="69"/>
        <v>5145</v>
      </c>
      <c r="Q76" s="100">
        <f t="shared" si="69"/>
        <v>2222972</v>
      </c>
      <c r="R76" s="100">
        <f t="shared" si="69"/>
        <v>1366235</v>
      </c>
      <c r="S76" s="101">
        <f t="shared" si="69"/>
        <v>1364604</v>
      </c>
      <c r="T76" s="100">
        <f t="shared" si="69"/>
        <v>2730839</v>
      </c>
      <c r="U76" s="100">
        <f t="shared" si="69"/>
        <v>6864</v>
      </c>
      <c r="V76" s="100">
        <f t="shared" si="69"/>
        <v>2737703</v>
      </c>
      <c r="W76" s="103">
        <f t="shared" ref="W76:W78" si="70">IF(Q76=0,0,((V76/Q76)-1)*100)</f>
        <v>23.155082475172883</v>
      </c>
    </row>
    <row r="77" spans="2:23" ht="14.25" thickTop="1" thickBot="1">
      <c r="B77" s="178" t="s">
        <v>68</v>
      </c>
      <c r="C77" s="38">
        <f t="shared" ref="C77:H77" si="71">+C68+C72+C76</f>
        <v>22283</v>
      </c>
      <c r="D77" s="39">
        <f t="shared" si="71"/>
        <v>22288</v>
      </c>
      <c r="E77" s="40">
        <f t="shared" si="71"/>
        <v>44571</v>
      </c>
      <c r="F77" s="38">
        <f t="shared" si="71"/>
        <v>26878</v>
      </c>
      <c r="G77" s="39">
        <f t="shared" si="71"/>
        <v>26887</v>
      </c>
      <c r="H77" s="40">
        <f t="shared" si="71"/>
        <v>53765</v>
      </c>
      <c r="I77" s="41">
        <f t="shared" si="31"/>
        <v>20.627762446433785</v>
      </c>
      <c r="J77" s="17"/>
      <c r="K77" s="17"/>
      <c r="L77" s="170" t="s">
        <v>68</v>
      </c>
      <c r="M77" s="100">
        <f t="shared" ref="M77:V77" si="72">+M68+M72+M76</f>
        <v>3431866</v>
      </c>
      <c r="N77" s="101">
        <f t="shared" si="72"/>
        <v>3522268</v>
      </c>
      <c r="O77" s="100">
        <f t="shared" si="72"/>
        <v>6954134</v>
      </c>
      <c r="P77" s="100">
        <f t="shared" si="72"/>
        <v>11544</v>
      </c>
      <c r="Q77" s="100">
        <f t="shared" si="72"/>
        <v>6965678</v>
      </c>
      <c r="R77" s="100">
        <f t="shared" si="72"/>
        <v>4143885</v>
      </c>
      <c r="S77" s="101">
        <f t="shared" si="72"/>
        <v>4248793</v>
      </c>
      <c r="T77" s="100">
        <f t="shared" si="72"/>
        <v>8392678</v>
      </c>
      <c r="U77" s="100">
        <f t="shared" si="72"/>
        <v>10985</v>
      </c>
      <c r="V77" s="102">
        <f t="shared" si="72"/>
        <v>8403663</v>
      </c>
      <c r="W77" s="103">
        <f>IF(Q77=0,0,((V77/Q77)-1)*100)</f>
        <v>20.643862664912159</v>
      </c>
    </row>
    <row r="78" spans="2:23" ht="14.25" thickTop="1" thickBot="1">
      <c r="B78" s="178" t="s">
        <v>9</v>
      </c>
      <c r="C78" s="56">
        <f t="shared" ref="C78:H78" si="73">+C72+C68+C76+C64</f>
        <v>29700</v>
      </c>
      <c r="D78" s="67">
        <f t="shared" si="73"/>
        <v>29706</v>
      </c>
      <c r="E78" s="56">
        <f t="shared" si="73"/>
        <v>59406</v>
      </c>
      <c r="F78" s="56">
        <f t="shared" si="73"/>
        <v>35098</v>
      </c>
      <c r="G78" s="67">
        <f t="shared" si="73"/>
        <v>35100</v>
      </c>
      <c r="H78" s="56">
        <f t="shared" si="73"/>
        <v>70198</v>
      </c>
      <c r="I78" s="41">
        <f t="shared" si="31"/>
        <v>18.166515166818176</v>
      </c>
      <c r="J78" s="17"/>
      <c r="K78" s="17"/>
      <c r="L78" s="170" t="s">
        <v>9</v>
      </c>
      <c r="M78" s="100">
        <f t="shared" ref="M78:V78" si="74">+M72+M68+M76+M64</f>
        <v>4579158</v>
      </c>
      <c r="N78" s="101">
        <f t="shared" si="74"/>
        <v>4566557</v>
      </c>
      <c r="O78" s="100">
        <f t="shared" si="74"/>
        <v>9145715</v>
      </c>
      <c r="P78" s="100">
        <f t="shared" si="74"/>
        <v>15290</v>
      </c>
      <c r="Q78" s="100">
        <f t="shared" si="74"/>
        <v>9161005</v>
      </c>
      <c r="R78" s="100">
        <f t="shared" si="74"/>
        <v>5481926</v>
      </c>
      <c r="S78" s="101">
        <f t="shared" si="74"/>
        <v>5482861</v>
      </c>
      <c r="T78" s="100">
        <f t="shared" si="74"/>
        <v>10964787</v>
      </c>
      <c r="U78" s="100">
        <f t="shared" si="74"/>
        <v>14750</v>
      </c>
      <c r="V78" s="100">
        <f t="shared" si="74"/>
        <v>10979537</v>
      </c>
      <c r="W78" s="103">
        <f t="shared" si="70"/>
        <v>19.85079147975577</v>
      </c>
    </row>
    <row r="79" spans="2:23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3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6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6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6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6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6" ht="13.5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6" ht="4.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6">
      <c r="A87" s="4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v>162</v>
      </c>
      <c r="N87" s="34">
        <v>459</v>
      </c>
      <c r="O87" s="127">
        <f>M87+N87</f>
        <v>621</v>
      </c>
      <c r="P87" s="35">
        <v>154</v>
      </c>
      <c r="Q87" s="130">
        <f t="shared" ref="Q87:Q93" si="75">O87+P87</f>
        <v>775</v>
      </c>
      <c r="R87" s="33">
        <v>477</v>
      </c>
      <c r="S87" s="34">
        <v>897</v>
      </c>
      <c r="T87" s="127">
        <f>R87+S87</f>
        <v>1374</v>
      </c>
      <c r="U87" s="35">
        <v>55</v>
      </c>
      <c r="V87" s="132">
        <f>T87+U87</f>
        <v>1429</v>
      </c>
      <c r="W87" s="31">
        <f t="shared" ref="W87:W99" si="76">IF(Q87=0,0,((V87/Q87)-1)*100)</f>
        <v>84.387096774193537</v>
      </c>
      <c r="Y87" s="5"/>
      <c r="Z87" s="5"/>
    </row>
    <row r="88" spans="1:26">
      <c r="A88" s="4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v>490</v>
      </c>
      <c r="N88" s="34">
        <v>592</v>
      </c>
      <c r="O88" s="127">
        <f>M88+N88</f>
        <v>1082</v>
      </c>
      <c r="P88" s="35">
        <v>11</v>
      </c>
      <c r="Q88" s="130">
        <f t="shared" si="75"/>
        <v>1093</v>
      </c>
      <c r="R88" s="33">
        <v>740</v>
      </c>
      <c r="S88" s="34">
        <v>1015</v>
      </c>
      <c r="T88" s="127">
        <f>R88+S88</f>
        <v>1755</v>
      </c>
      <c r="U88" s="35">
        <v>0</v>
      </c>
      <c r="V88" s="132">
        <f>T88+U88</f>
        <v>1755</v>
      </c>
      <c r="W88" s="31">
        <f t="shared" si="76"/>
        <v>60.56724611161939</v>
      </c>
    </row>
    <row r="89" spans="1:26" ht="13.5" thickBot="1">
      <c r="A89" s="4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v>370</v>
      </c>
      <c r="N89" s="34">
        <v>710</v>
      </c>
      <c r="O89" s="127">
        <f>M89+N89</f>
        <v>1080</v>
      </c>
      <c r="P89" s="35">
        <v>0</v>
      </c>
      <c r="Q89" s="130">
        <f t="shared" si="75"/>
        <v>1080</v>
      </c>
      <c r="R89" s="33">
        <v>847</v>
      </c>
      <c r="S89" s="34">
        <v>1145</v>
      </c>
      <c r="T89" s="127">
        <f>R89+S89</f>
        <v>1992</v>
      </c>
      <c r="U89" s="35">
        <v>0</v>
      </c>
      <c r="V89" s="132">
        <f>T89+U89</f>
        <v>1992</v>
      </c>
      <c r="W89" s="31">
        <f t="shared" si="76"/>
        <v>84.444444444444457</v>
      </c>
    </row>
    <row r="90" spans="1:26" ht="14.25" thickTop="1" thickBot="1">
      <c r="A90" s="4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56</v>
      </c>
      <c r="M90" s="133">
        <f>+M87+M88+M89</f>
        <v>1022</v>
      </c>
      <c r="N90" s="134">
        <f>+N87+N88+N89</f>
        <v>1761</v>
      </c>
      <c r="O90" s="133">
        <f>+O87+O88+O89</f>
        <v>2783</v>
      </c>
      <c r="P90" s="133">
        <f>+P87+P88+P89</f>
        <v>165</v>
      </c>
      <c r="Q90" s="133">
        <f t="shared" si="75"/>
        <v>2948</v>
      </c>
      <c r="R90" s="133">
        <f>+R87+R88+R89</f>
        <v>2064</v>
      </c>
      <c r="S90" s="134">
        <f>+S87+S88+S89</f>
        <v>3057</v>
      </c>
      <c r="T90" s="133">
        <f>+T87+T88+T89</f>
        <v>5121</v>
      </c>
      <c r="U90" s="133">
        <f>+U87+U88+U89</f>
        <v>55</v>
      </c>
      <c r="V90" s="135">
        <f>+V87+V88+V89</f>
        <v>5176</v>
      </c>
      <c r="W90" s="136">
        <f t="shared" si="76"/>
        <v>75.576662143826326</v>
      </c>
    </row>
    <row r="91" spans="1:26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v>308</v>
      </c>
      <c r="N91" s="34">
        <v>977</v>
      </c>
      <c r="O91" s="127">
        <f>M91+N91</f>
        <v>1285</v>
      </c>
      <c r="P91" s="35">
        <v>26</v>
      </c>
      <c r="Q91" s="130">
        <f t="shared" si="75"/>
        <v>1311</v>
      </c>
      <c r="R91" s="33">
        <v>418</v>
      </c>
      <c r="S91" s="34">
        <v>1214</v>
      </c>
      <c r="T91" s="127">
        <f>R91+S91</f>
        <v>1632</v>
      </c>
      <c r="U91" s="35">
        <v>0</v>
      </c>
      <c r="V91" s="132">
        <f>T91+U91</f>
        <v>1632</v>
      </c>
      <c r="W91" s="31">
        <f t="shared" si="76"/>
        <v>24.485125858123567</v>
      </c>
      <c r="Y91" s="5"/>
      <c r="Z91" s="5"/>
    </row>
    <row r="92" spans="1:26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v>235</v>
      </c>
      <c r="N92" s="34">
        <v>676</v>
      </c>
      <c r="O92" s="127">
        <f>M92+N92</f>
        <v>911</v>
      </c>
      <c r="P92" s="35">
        <v>16</v>
      </c>
      <c r="Q92" s="130">
        <f>O92+P92</f>
        <v>927</v>
      </c>
      <c r="R92" s="33">
        <v>443</v>
      </c>
      <c r="S92" s="34">
        <v>1089</v>
      </c>
      <c r="T92" s="127">
        <f>R92+S92</f>
        <v>1532</v>
      </c>
      <c r="U92" s="35">
        <v>0</v>
      </c>
      <c r="V92" s="132">
        <f>T92+U92</f>
        <v>1532</v>
      </c>
      <c r="W92" s="31">
        <f>IF(Q92=0,0,((V92/Q92)-1)*100)</f>
        <v>65.264293419633219</v>
      </c>
      <c r="Y92" s="5"/>
      <c r="Z92" s="5"/>
    </row>
    <row r="93" spans="1:26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v>435</v>
      </c>
      <c r="N93" s="34">
        <v>999</v>
      </c>
      <c r="O93" s="127">
        <f>M93+N93</f>
        <v>1434</v>
      </c>
      <c r="P93" s="35">
        <v>0</v>
      </c>
      <c r="Q93" s="130">
        <f t="shared" si="75"/>
        <v>1434</v>
      </c>
      <c r="R93" s="33">
        <v>580</v>
      </c>
      <c r="S93" s="34">
        <v>913</v>
      </c>
      <c r="T93" s="127">
        <f>R93+S93</f>
        <v>1493</v>
      </c>
      <c r="U93" s="35">
        <v>0</v>
      </c>
      <c r="V93" s="132">
        <f>T93+U93</f>
        <v>1493</v>
      </c>
      <c r="W93" s="31">
        <f t="shared" si="76"/>
        <v>4.1143654114365491</v>
      </c>
    </row>
    <row r="94" spans="1:26" ht="14.25" thickTop="1" thickBot="1">
      <c r="A94" s="4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77">+M91+M92+M93</f>
        <v>978</v>
      </c>
      <c r="N94" s="134">
        <f t="shared" ref="N94" si="78">+N91+N92+N93</f>
        <v>2652</v>
      </c>
      <c r="O94" s="133">
        <f t="shared" ref="O94" si="79">+O91+O92+O93</f>
        <v>3630</v>
      </c>
      <c r="P94" s="133">
        <f t="shared" ref="P94" si="80">+P91+P92+P93</f>
        <v>42</v>
      </c>
      <c r="Q94" s="133">
        <f t="shared" ref="Q94" si="81">+Q91+Q92+Q93</f>
        <v>3672</v>
      </c>
      <c r="R94" s="133">
        <f t="shared" ref="R94" si="82">+R91+R92+R93</f>
        <v>1441</v>
      </c>
      <c r="S94" s="134">
        <f t="shared" ref="S94" si="83">+S91+S92+S93</f>
        <v>3216</v>
      </c>
      <c r="T94" s="133">
        <f t="shared" ref="T94" si="84">+T91+T92+T93</f>
        <v>4657</v>
      </c>
      <c r="U94" s="133">
        <f t="shared" ref="U94" si="85">+U91+U92+U93</f>
        <v>0</v>
      </c>
      <c r="V94" s="135">
        <f t="shared" ref="V94" si="86">+V91+V92+V93</f>
        <v>4657</v>
      </c>
      <c r="W94" s="136">
        <f>IF(Q94=0,0,((V94/Q94)-1)*100)</f>
        <v>26.824618736383442</v>
      </c>
      <c r="Y94" s="5"/>
      <c r="Z94" s="5"/>
    </row>
    <row r="95" spans="1:26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v>311</v>
      </c>
      <c r="N95" s="34">
        <v>968</v>
      </c>
      <c r="O95" s="127">
        <f>SUM(M95:N95)</f>
        <v>1279</v>
      </c>
      <c r="P95" s="35">
        <v>0</v>
      </c>
      <c r="Q95" s="130">
        <f>O95+P95</f>
        <v>1279</v>
      </c>
      <c r="R95" s="33">
        <v>477</v>
      </c>
      <c r="S95" s="34">
        <v>683</v>
      </c>
      <c r="T95" s="127">
        <f>SUM(R95:S95)</f>
        <v>1160</v>
      </c>
      <c r="U95" s="35">
        <v>0</v>
      </c>
      <c r="V95" s="132">
        <f>SUM(T95:U95)</f>
        <v>1160</v>
      </c>
      <c r="W95" s="31">
        <f t="shared" si="76"/>
        <v>-9.3041438623924897</v>
      </c>
      <c r="Y95" s="5"/>
      <c r="Z95" s="5"/>
    </row>
    <row r="96" spans="1:26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v>221</v>
      </c>
      <c r="N96" s="34">
        <v>979</v>
      </c>
      <c r="O96" s="127">
        <f>SUM(M96:N96)</f>
        <v>1200</v>
      </c>
      <c r="P96" s="35">
        <v>0</v>
      </c>
      <c r="Q96" s="130">
        <f>O96+P96</f>
        <v>1200</v>
      </c>
      <c r="R96" s="33">
        <v>440</v>
      </c>
      <c r="S96" s="34">
        <v>881</v>
      </c>
      <c r="T96" s="127">
        <f>SUM(R96:S96)</f>
        <v>1321</v>
      </c>
      <c r="U96" s="35">
        <v>0</v>
      </c>
      <c r="V96" s="132">
        <f>SUM(T96:U96)</f>
        <v>1321</v>
      </c>
      <c r="W96" s="31">
        <f t="shared" si="76"/>
        <v>10.083333333333332</v>
      </c>
      <c r="Y96" s="5"/>
      <c r="Z96" s="5"/>
    </row>
    <row r="97" spans="1:26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v>197</v>
      </c>
      <c r="N97" s="34">
        <v>772</v>
      </c>
      <c r="O97" s="128">
        <f>SUM(M97:N97)</f>
        <v>969</v>
      </c>
      <c r="P97" s="52">
        <v>15</v>
      </c>
      <c r="Q97" s="130">
        <f>O97+P97</f>
        <v>984</v>
      </c>
      <c r="R97" s="33">
        <v>419</v>
      </c>
      <c r="S97" s="34">
        <v>610</v>
      </c>
      <c r="T97" s="128">
        <f>SUM(R97:S97)</f>
        <v>1029</v>
      </c>
      <c r="U97" s="52">
        <v>20</v>
      </c>
      <c r="V97" s="132">
        <f>SUM(T97:U97)</f>
        <v>1049</v>
      </c>
      <c r="W97" s="31">
        <f t="shared" si="76"/>
        <v>6.6056910569105787</v>
      </c>
      <c r="Y97" s="5"/>
      <c r="Z97" s="5"/>
    </row>
    <row r="98" spans="1:26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63</v>
      </c>
      <c r="M98" s="137">
        <f t="shared" ref="M98" si="87">M97+M95+M96</f>
        <v>729</v>
      </c>
      <c r="N98" s="137">
        <f t="shared" ref="N98" si="88">N97+N95+N96</f>
        <v>2719</v>
      </c>
      <c r="O98" s="138">
        <f t="shared" ref="O98" si="89">O97+O95+O96</f>
        <v>3448</v>
      </c>
      <c r="P98" s="138">
        <f t="shared" ref="P98" si="90">P97+P95+P96</f>
        <v>15</v>
      </c>
      <c r="Q98" s="138">
        <f t="shared" ref="Q98" si="91">Q97+Q95+Q96</f>
        <v>3463</v>
      </c>
      <c r="R98" s="137">
        <f t="shared" ref="R98" si="92">R97+R95+R96</f>
        <v>1336</v>
      </c>
      <c r="S98" s="137">
        <f t="shared" ref="S98" si="93">S97+S95+S96</f>
        <v>2174</v>
      </c>
      <c r="T98" s="138">
        <f t="shared" ref="T98" si="94">T97+T95+T96</f>
        <v>3510</v>
      </c>
      <c r="U98" s="138">
        <f t="shared" ref="U98" si="95">U97+U95+U96</f>
        <v>20</v>
      </c>
      <c r="V98" s="138">
        <f t="shared" ref="V98" si="96">V97+V95+V96</f>
        <v>3530</v>
      </c>
      <c r="W98" s="139">
        <f t="shared" si="76"/>
        <v>1.9347386658966181</v>
      </c>
    </row>
    <row r="99" spans="1:26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25</v>
      </c>
      <c r="M99" s="33">
        <v>261</v>
      </c>
      <c r="N99" s="34">
        <v>834</v>
      </c>
      <c r="O99" s="128">
        <f>SUM(M99:N99)</f>
        <v>1095</v>
      </c>
      <c r="P99" s="62">
        <v>23</v>
      </c>
      <c r="Q99" s="130">
        <f>O99+P99</f>
        <v>1118</v>
      </c>
      <c r="R99" s="33">
        <v>378</v>
      </c>
      <c r="S99" s="34">
        <v>553</v>
      </c>
      <c r="T99" s="128">
        <f>SUM(R99:S99)</f>
        <v>931</v>
      </c>
      <c r="U99" s="62">
        <v>37</v>
      </c>
      <c r="V99" s="132">
        <f>T99+U99</f>
        <v>968</v>
      </c>
      <c r="W99" s="31">
        <f t="shared" si="76"/>
        <v>-13.416815742397137</v>
      </c>
    </row>
    <row r="100" spans="1:26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v>224</v>
      </c>
      <c r="N100" s="34">
        <v>611</v>
      </c>
      <c r="O100" s="128">
        <f>SUM(M100:N100)</f>
        <v>835</v>
      </c>
      <c r="P100" s="35">
        <v>56</v>
      </c>
      <c r="Q100" s="130">
        <f>O100+P100</f>
        <v>891</v>
      </c>
      <c r="R100" s="33">
        <v>396</v>
      </c>
      <c r="S100" s="34">
        <v>663</v>
      </c>
      <c r="T100" s="128">
        <f>SUM(R100:S100)</f>
        <v>1059</v>
      </c>
      <c r="U100" s="35">
        <v>604</v>
      </c>
      <c r="V100" s="132">
        <f>T100+U100</f>
        <v>1663</v>
      </c>
      <c r="W100" s="31">
        <f>IF(Q100=0,0,((V100/Q100)-1)*100)</f>
        <v>86.64421997755332</v>
      </c>
    </row>
    <row r="101" spans="1:26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v>252</v>
      </c>
      <c r="N101" s="34">
        <v>876</v>
      </c>
      <c r="O101" s="128">
        <f>SUM(M101:N101)</f>
        <v>1128</v>
      </c>
      <c r="P101" s="35">
        <v>93</v>
      </c>
      <c r="Q101" s="130">
        <f>O101+P101</f>
        <v>1221</v>
      </c>
      <c r="R101" s="33">
        <v>533</v>
      </c>
      <c r="S101" s="34">
        <v>746</v>
      </c>
      <c r="T101" s="128">
        <f>SUM(R101:S101)</f>
        <v>1279</v>
      </c>
      <c r="U101" s="35">
        <v>51</v>
      </c>
      <c r="V101" s="132">
        <f>T101+U101</f>
        <v>1330</v>
      </c>
      <c r="W101" s="31">
        <f>IF(Q101=0,0,((V101/Q101)-1)*100)</f>
        <v>8.9271089271089288</v>
      </c>
    </row>
    <row r="102" spans="1:26" ht="14.25" thickTop="1" thickBot="1">
      <c r="A102" s="4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61</v>
      </c>
      <c r="M102" s="133">
        <f t="shared" ref="M102:V102" si="97">+M99+M100+M101</f>
        <v>737</v>
      </c>
      <c r="N102" s="134">
        <f t="shared" si="97"/>
        <v>2321</v>
      </c>
      <c r="O102" s="133">
        <f t="shared" si="97"/>
        <v>3058</v>
      </c>
      <c r="P102" s="133">
        <f t="shared" si="97"/>
        <v>172</v>
      </c>
      <c r="Q102" s="133">
        <f t="shared" si="97"/>
        <v>3230</v>
      </c>
      <c r="R102" s="133">
        <f t="shared" si="97"/>
        <v>1307</v>
      </c>
      <c r="S102" s="134">
        <f t="shared" si="97"/>
        <v>1962</v>
      </c>
      <c r="T102" s="133">
        <f t="shared" si="97"/>
        <v>3269</v>
      </c>
      <c r="U102" s="133">
        <f t="shared" si="97"/>
        <v>692</v>
      </c>
      <c r="V102" s="133">
        <f t="shared" si="97"/>
        <v>3961</v>
      </c>
      <c r="W102" s="136">
        <f t="shared" ref="W102:W104" si="98">IF(Q102=0,0,((V102/Q102)-1)*100)</f>
        <v>22.631578947368425</v>
      </c>
    </row>
    <row r="103" spans="1:26" ht="14.25" thickTop="1" thickBot="1">
      <c r="A103" s="4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99">+M94+M98+M102</f>
        <v>2444</v>
      </c>
      <c r="N103" s="134">
        <f t="shared" si="99"/>
        <v>7692</v>
      </c>
      <c r="O103" s="133">
        <f t="shared" si="99"/>
        <v>10136</v>
      </c>
      <c r="P103" s="133">
        <f t="shared" si="99"/>
        <v>229</v>
      </c>
      <c r="Q103" s="133">
        <f t="shared" si="99"/>
        <v>10365</v>
      </c>
      <c r="R103" s="133">
        <f t="shared" si="99"/>
        <v>4084</v>
      </c>
      <c r="S103" s="134">
        <f t="shared" si="99"/>
        <v>7352</v>
      </c>
      <c r="T103" s="133">
        <f t="shared" si="99"/>
        <v>11436</v>
      </c>
      <c r="U103" s="133">
        <f t="shared" si="99"/>
        <v>712</v>
      </c>
      <c r="V103" s="135">
        <f t="shared" si="99"/>
        <v>12148</v>
      </c>
      <c r="W103" s="136">
        <f>IF(Q103=0,0,((V103/Q103)-1)*100)</f>
        <v>17.202122527737586</v>
      </c>
      <c r="Y103" s="5"/>
      <c r="Z103" s="5"/>
    </row>
    <row r="104" spans="1:26" ht="14.25" thickTop="1" thickBot="1">
      <c r="A104" s="4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100">+M98+M94+M102+M90</f>
        <v>3466</v>
      </c>
      <c r="N104" s="134">
        <f t="shared" si="100"/>
        <v>9453</v>
      </c>
      <c r="O104" s="133">
        <f t="shared" si="100"/>
        <v>12919</v>
      </c>
      <c r="P104" s="133">
        <f t="shared" si="100"/>
        <v>394</v>
      </c>
      <c r="Q104" s="133">
        <f t="shared" si="100"/>
        <v>13313</v>
      </c>
      <c r="R104" s="133">
        <f t="shared" si="100"/>
        <v>6148</v>
      </c>
      <c r="S104" s="134">
        <f t="shared" si="100"/>
        <v>10409</v>
      </c>
      <c r="T104" s="133">
        <f t="shared" si="100"/>
        <v>16557</v>
      </c>
      <c r="U104" s="133">
        <f t="shared" si="100"/>
        <v>767</v>
      </c>
      <c r="V104" s="133">
        <f t="shared" si="100"/>
        <v>17324</v>
      </c>
      <c r="W104" s="136">
        <f t="shared" si="98"/>
        <v>30.128445879966947</v>
      </c>
      <c r="Y104" s="5"/>
      <c r="Z104" s="5"/>
    </row>
    <row r="105" spans="1:26" ht="14.25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</row>
    <row r="106" spans="1:26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6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6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6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6" ht="13.5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6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6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6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v>859</v>
      </c>
      <c r="N113" s="34">
        <v>486</v>
      </c>
      <c r="O113" s="127">
        <f>M113+N113</f>
        <v>1345</v>
      </c>
      <c r="P113" s="35">
        <v>0</v>
      </c>
      <c r="Q113" s="130">
        <f>O113+P113</f>
        <v>1345</v>
      </c>
      <c r="R113" s="33">
        <v>897</v>
      </c>
      <c r="S113" s="34">
        <v>589</v>
      </c>
      <c r="T113" s="127">
        <f>R113+S113</f>
        <v>1486</v>
      </c>
      <c r="U113" s="35">
        <v>0</v>
      </c>
      <c r="V113" s="132">
        <f>T113+U113</f>
        <v>1486</v>
      </c>
      <c r="W113" s="31">
        <f t="shared" ref="W113:W125" si="101">IF(Q113=0,0,((V113/Q113)-1)*100)</f>
        <v>10.483271375464675</v>
      </c>
    </row>
    <row r="114" spans="2:26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v>938</v>
      </c>
      <c r="N114" s="34">
        <v>1036</v>
      </c>
      <c r="O114" s="127">
        <f>M114+N114</f>
        <v>1974</v>
      </c>
      <c r="P114" s="35">
        <v>0</v>
      </c>
      <c r="Q114" s="130">
        <f>O114+P114</f>
        <v>1974</v>
      </c>
      <c r="R114" s="33">
        <v>1051</v>
      </c>
      <c r="S114" s="34">
        <v>838</v>
      </c>
      <c r="T114" s="127">
        <f>R114+S114</f>
        <v>1889</v>
      </c>
      <c r="U114" s="35">
        <v>0</v>
      </c>
      <c r="V114" s="132">
        <f>T114+U114</f>
        <v>1889</v>
      </c>
      <c r="W114" s="31">
        <f t="shared" si="101"/>
        <v>-4.3059777102330337</v>
      </c>
    </row>
    <row r="115" spans="2:26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v>1015</v>
      </c>
      <c r="N115" s="34">
        <v>1018</v>
      </c>
      <c r="O115" s="127">
        <f>M115+N115</f>
        <v>2033</v>
      </c>
      <c r="P115" s="35">
        <v>2</v>
      </c>
      <c r="Q115" s="130">
        <f>O115+P115</f>
        <v>2035</v>
      </c>
      <c r="R115" s="33">
        <v>1093</v>
      </c>
      <c r="S115" s="34">
        <v>870</v>
      </c>
      <c r="T115" s="127">
        <f>R115+S115</f>
        <v>1963</v>
      </c>
      <c r="U115" s="35">
        <v>0</v>
      </c>
      <c r="V115" s="132">
        <f>T115+U115</f>
        <v>1963</v>
      </c>
      <c r="W115" s="31">
        <f t="shared" si="101"/>
        <v>-3.5380835380835363</v>
      </c>
    </row>
    <row r="116" spans="2:26" ht="14.25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56</v>
      </c>
      <c r="M116" s="133">
        <f>+M113+M114+M115</f>
        <v>2812</v>
      </c>
      <c r="N116" s="134">
        <f>+N113+N114+N115</f>
        <v>2540</v>
      </c>
      <c r="O116" s="133">
        <f>+O113+O114+O115</f>
        <v>5352</v>
      </c>
      <c r="P116" s="133">
        <f>+P113+P114+P115</f>
        <v>2</v>
      </c>
      <c r="Q116" s="133">
        <f t="shared" ref="Q116:V116" si="102">+Q113+Q114+Q115</f>
        <v>5354</v>
      </c>
      <c r="R116" s="133">
        <f t="shared" si="102"/>
        <v>3041</v>
      </c>
      <c r="S116" s="134">
        <f t="shared" si="102"/>
        <v>2297</v>
      </c>
      <c r="T116" s="133">
        <f t="shared" si="102"/>
        <v>5338</v>
      </c>
      <c r="U116" s="133">
        <f t="shared" si="102"/>
        <v>0</v>
      </c>
      <c r="V116" s="135">
        <f t="shared" si="102"/>
        <v>5338</v>
      </c>
      <c r="W116" s="136">
        <f t="shared" si="101"/>
        <v>-0.2988419872992143</v>
      </c>
    </row>
    <row r="117" spans="2:26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v>946</v>
      </c>
      <c r="N117" s="34">
        <v>893</v>
      </c>
      <c r="O117" s="127">
        <f>M117+N117</f>
        <v>1839</v>
      </c>
      <c r="P117" s="35">
        <v>0</v>
      </c>
      <c r="Q117" s="130">
        <f>O117+P117</f>
        <v>1839</v>
      </c>
      <c r="R117" s="33">
        <v>995</v>
      </c>
      <c r="S117" s="34">
        <v>794</v>
      </c>
      <c r="T117" s="127">
        <f>R117+S117</f>
        <v>1789</v>
      </c>
      <c r="U117" s="35">
        <v>0</v>
      </c>
      <c r="V117" s="132">
        <f>T117+U117</f>
        <v>1789</v>
      </c>
      <c r="W117" s="31">
        <f t="shared" si="101"/>
        <v>-2.7188689505165842</v>
      </c>
      <c r="Y117" s="5"/>
      <c r="Z117" s="5"/>
    </row>
    <row r="118" spans="2:26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v>984</v>
      </c>
      <c r="N118" s="34">
        <v>746</v>
      </c>
      <c r="O118" s="127">
        <f>M118+N118</f>
        <v>1730</v>
      </c>
      <c r="P118" s="35">
        <v>0</v>
      </c>
      <c r="Q118" s="130">
        <f>O118+P118</f>
        <v>1730</v>
      </c>
      <c r="R118" s="33">
        <v>917</v>
      </c>
      <c r="S118" s="34">
        <v>872</v>
      </c>
      <c r="T118" s="127">
        <f>R118+S118</f>
        <v>1789</v>
      </c>
      <c r="U118" s="35">
        <v>0</v>
      </c>
      <c r="V118" s="132">
        <f>T118+U118</f>
        <v>1789</v>
      </c>
      <c r="W118" s="31">
        <f>IF(Q118=0,0,((V118/Q118)-1)*100)</f>
        <v>3.4104046242774633</v>
      </c>
      <c r="Y118" s="5"/>
      <c r="Z118" s="5"/>
    </row>
    <row r="119" spans="2:26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v>1118</v>
      </c>
      <c r="N119" s="34">
        <v>801</v>
      </c>
      <c r="O119" s="127">
        <f>M119+N119</f>
        <v>1919</v>
      </c>
      <c r="P119" s="35">
        <v>0</v>
      </c>
      <c r="Q119" s="130">
        <f>O119+P119</f>
        <v>1919</v>
      </c>
      <c r="R119" s="33">
        <v>976</v>
      </c>
      <c r="S119" s="34">
        <v>750</v>
      </c>
      <c r="T119" s="127">
        <f>R119+S119</f>
        <v>1726</v>
      </c>
      <c r="U119" s="35">
        <v>0</v>
      </c>
      <c r="V119" s="132">
        <f>T119+U119</f>
        <v>1726</v>
      </c>
      <c r="W119" s="31">
        <f t="shared" si="101"/>
        <v>-10.05732152162585</v>
      </c>
      <c r="Y119" s="5"/>
      <c r="Z119" s="5"/>
    </row>
    <row r="120" spans="2:26" ht="14.25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103">+M117+M118+M119</f>
        <v>3048</v>
      </c>
      <c r="N120" s="134">
        <f t="shared" ref="N120" si="104">+N117+N118+N119</f>
        <v>2440</v>
      </c>
      <c r="O120" s="133">
        <f t="shared" ref="O120" si="105">+O117+O118+O119</f>
        <v>5488</v>
      </c>
      <c r="P120" s="133">
        <f t="shared" ref="P120" si="106">+P117+P118+P119</f>
        <v>0</v>
      </c>
      <c r="Q120" s="133">
        <f t="shared" ref="Q120" si="107">+Q117+Q118+Q119</f>
        <v>5488</v>
      </c>
      <c r="R120" s="133">
        <f t="shared" ref="R120" si="108">+R117+R118+R119</f>
        <v>2888</v>
      </c>
      <c r="S120" s="134">
        <f t="shared" ref="S120" si="109">+S117+S118+S119</f>
        <v>2416</v>
      </c>
      <c r="T120" s="133">
        <f t="shared" ref="T120" si="110">+T117+T118+T119</f>
        <v>5304</v>
      </c>
      <c r="U120" s="133">
        <f t="shared" ref="U120" si="111">+U117+U118+U119</f>
        <v>0</v>
      </c>
      <c r="V120" s="135">
        <f t="shared" ref="V120" si="112">+V117+V118+V119</f>
        <v>5304</v>
      </c>
      <c r="W120" s="136">
        <f>IF(Q120=0,0,((V120/Q120)-1)*100)</f>
        <v>-3.3527696793002937</v>
      </c>
      <c r="Y120" s="5"/>
      <c r="Z120" s="5"/>
    </row>
    <row r="121" spans="2:26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v>895</v>
      </c>
      <c r="N121" s="34">
        <v>569</v>
      </c>
      <c r="O121" s="127">
        <f>SUM(M121:N121)</f>
        <v>1464</v>
      </c>
      <c r="P121" s="35">
        <v>0</v>
      </c>
      <c r="Q121" s="130">
        <f>O121+P121</f>
        <v>1464</v>
      </c>
      <c r="R121" s="33">
        <v>759</v>
      </c>
      <c r="S121" s="34">
        <v>509</v>
      </c>
      <c r="T121" s="127">
        <f>SUM(R121:S121)</f>
        <v>1268</v>
      </c>
      <c r="U121" s="35">
        <v>0</v>
      </c>
      <c r="V121" s="132">
        <f>SUM(T121:U121)</f>
        <v>1268</v>
      </c>
      <c r="W121" s="31">
        <f t="shared" si="101"/>
        <v>-13.387978142076506</v>
      </c>
      <c r="Y121" s="5"/>
      <c r="Z121" s="5"/>
    </row>
    <row r="122" spans="2:26" ht="13.5" customHeight="1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v>849</v>
      </c>
      <c r="N122" s="34">
        <v>487</v>
      </c>
      <c r="O122" s="127">
        <f>SUM(M122:N122)</f>
        <v>1336</v>
      </c>
      <c r="P122" s="35">
        <v>0</v>
      </c>
      <c r="Q122" s="130">
        <f>O122+P122</f>
        <v>1336</v>
      </c>
      <c r="R122" s="33">
        <v>723</v>
      </c>
      <c r="S122" s="34">
        <v>490</v>
      </c>
      <c r="T122" s="127">
        <f>SUM(R122:S122)</f>
        <v>1213</v>
      </c>
      <c r="U122" s="35">
        <v>0</v>
      </c>
      <c r="V122" s="132">
        <f>SUM(T122:U122)</f>
        <v>1213</v>
      </c>
      <c r="W122" s="31">
        <f t="shared" si="101"/>
        <v>-9.2065868263473067</v>
      </c>
      <c r="Y122" s="5"/>
      <c r="Z122" s="5"/>
    </row>
    <row r="123" spans="2:26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v>726</v>
      </c>
      <c r="N123" s="34">
        <v>473</v>
      </c>
      <c r="O123" s="128">
        <f>SUM(M123:N123)</f>
        <v>1199</v>
      </c>
      <c r="P123" s="52">
        <v>0</v>
      </c>
      <c r="Q123" s="130">
        <f>O123+P123</f>
        <v>1199</v>
      </c>
      <c r="R123" s="33">
        <v>607</v>
      </c>
      <c r="S123" s="34">
        <v>463</v>
      </c>
      <c r="T123" s="128">
        <f>SUM(R123:S123)</f>
        <v>1070</v>
      </c>
      <c r="U123" s="52">
        <v>0</v>
      </c>
      <c r="V123" s="132">
        <f>SUM(T123:U123)</f>
        <v>1070</v>
      </c>
      <c r="W123" s="31">
        <f t="shared" si="101"/>
        <v>-10.758965804837361</v>
      </c>
      <c r="Y123" s="5"/>
      <c r="Z123" s="5"/>
    </row>
    <row r="124" spans="2:26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63</v>
      </c>
      <c r="M124" s="137">
        <f t="shared" ref="M124" si="113">M123+M121+M122</f>
        <v>2470</v>
      </c>
      <c r="N124" s="137">
        <f t="shared" ref="N124" si="114">N123+N121+N122</f>
        <v>1529</v>
      </c>
      <c r="O124" s="138">
        <f t="shared" ref="O124" si="115">O123+O121+O122</f>
        <v>3999</v>
      </c>
      <c r="P124" s="138">
        <f t="shared" ref="P124" si="116">P123+P121+P122</f>
        <v>0</v>
      </c>
      <c r="Q124" s="138">
        <f t="shared" ref="Q124" si="117">Q123+Q121+Q122</f>
        <v>3999</v>
      </c>
      <c r="R124" s="137">
        <f t="shared" ref="R124" si="118">R123+R121+R122</f>
        <v>2089</v>
      </c>
      <c r="S124" s="137">
        <f t="shared" ref="S124" si="119">S123+S121+S122</f>
        <v>1462</v>
      </c>
      <c r="T124" s="138">
        <f t="shared" ref="T124" si="120">T123+T121+T122</f>
        <v>3551</v>
      </c>
      <c r="U124" s="138">
        <f t="shared" ref="U124" si="121">U123+U121+U122</f>
        <v>0</v>
      </c>
      <c r="V124" s="138">
        <f t="shared" ref="V124" si="122">V123+V121+V122</f>
        <v>3551</v>
      </c>
      <c r="W124" s="139">
        <f t="shared" si="101"/>
        <v>-11.202800700175041</v>
      </c>
    </row>
    <row r="125" spans="2:26" ht="13.5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25</v>
      </c>
      <c r="M125" s="33">
        <v>766</v>
      </c>
      <c r="N125" s="34">
        <v>534</v>
      </c>
      <c r="O125" s="128">
        <f>SUM(M125:N125)</f>
        <v>1300</v>
      </c>
      <c r="P125" s="62"/>
      <c r="Q125" s="130">
        <f>O125+P125</f>
        <v>1300</v>
      </c>
      <c r="R125" s="33">
        <v>664</v>
      </c>
      <c r="S125" s="34">
        <v>433</v>
      </c>
      <c r="T125" s="128">
        <f>SUM(R125:S125)</f>
        <v>1097</v>
      </c>
      <c r="U125" s="62">
        <v>0</v>
      </c>
      <c r="V125" s="132">
        <f>T125+U125</f>
        <v>1097</v>
      </c>
      <c r="W125" s="31">
        <f t="shared" si="101"/>
        <v>-15.61538461538462</v>
      </c>
    </row>
    <row r="126" spans="2:26" ht="12.7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v>874</v>
      </c>
      <c r="N126" s="34">
        <v>455</v>
      </c>
      <c r="O126" s="128">
        <f>SUM(M126:N126)</f>
        <v>1329</v>
      </c>
      <c r="P126" s="35"/>
      <c r="Q126" s="130">
        <f>O126+P126</f>
        <v>1329</v>
      </c>
      <c r="R126" s="33">
        <v>664</v>
      </c>
      <c r="S126" s="34">
        <v>380</v>
      </c>
      <c r="T126" s="128">
        <f>SUM(R126:S126)</f>
        <v>1044</v>
      </c>
      <c r="U126" s="35">
        <v>0</v>
      </c>
      <c r="V126" s="132">
        <f>T126+U126</f>
        <v>1044</v>
      </c>
      <c r="W126" s="31">
        <f t="shared" ref="W126:W130" si="123">IF(Q126=0,0,((V126/Q126)-1)*100)</f>
        <v>-21.444695259593683</v>
      </c>
    </row>
    <row r="127" spans="2:26" ht="13.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v>850</v>
      </c>
      <c r="N127" s="34">
        <v>494</v>
      </c>
      <c r="O127" s="128">
        <f>SUM(M127:N127)</f>
        <v>1344</v>
      </c>
      <c r="P127" s="35"/>
      <c r="Q127" s="130">
        <f>O127+P127</f>
        <v>1344</v>
      </c>
      <c r="R127" s="33">
        <v>673</v>
      </c>
      <c r="S127" s="34">
        <v>468</v>
      </c>
      <c r="T127" s="128">
        <f>SUM(R127:S127)</f>
        <v>1141</v>
      </c>
      <c r="U127" s="35">
        <v>0</v>
      </c>
      <c r="V127" s="132">
        <f>T127+U127</f>
        <v>1141</v>
      </c>
      <c r="W127" s="31">
        <f t="shared" si="123"/>
        <v>-15.104166666666663</v>
      </c>
    </row>
    <row r="128" spans="2:26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61</v>
      </c>
      <c r="M128" s="133">
        <f t="shared" ref="M128:V128" si="124">+M125+M126+M127</f>
        <v>2490</v>
      </c>
      <c r="N128" s="134">
        <f t="shared" si="124"/>
        <v>1483</v>
      </c>
      <c r="O128" s="133">
        <f t="shared" si="124"/>
        <v>3973</v>
      </c>
      <c r="P128" s="133">
        <f t="shared" si="124"/>
        <v>0</v>
      </c>
      <c r="Q128" s="133">
        <f t="shared" si="124"/>
        <v>3973</v>
      </c>
      <c r="R128" s="133">
        <f t="shared" si="124"/>
        <v>2001</v>
      </c>
      <c r="S128" s="134">
        <f t="shared" si="124"/>
        <v>1281</v>
      </c>
      <c r="T128" s="133">
        <f t="shared" si="124"/>
        <v>3282</v>
      </c>
      <c r="U128" s="133">
        <f t="shared" si="124"/>
        <v>0</v>
      </c>
      <c r="V128" s="133">
        <f t="shared" si="124"/>
        <v>3282</v>
      </c>
      <c r="W128" s="136">
        <f t="shared" si="123"/>
        <v>-17.392398691165369</v>
      </c>
    </row>
    <row r="129" spans="2:26" ht="14.25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5">+M120+M124+M128</f>
        <v>8008</v>
      </c>
      <c r="N129" s="134">
        <f t="shared" si="125"/>
        <v>5452</v>
      </c>
      <c r="O129" s="133">
        <f t="shared" si="125"/>
        <v>13460</v>
      </c>
      <c r="P129" s="133">
        <f t="shared" si="125"/>
        <v>0</v>
      </c>
      <c r="Q129" s="133">
        <f t="shared" si="125"/>
        <v>13460</v>
      </c>
      <c r="R129" s="133">
        <f t="shared" si="125"/>
        <v>6978</v>
      </c>
      <c r="S129" s="134">
        <f t="shared" si="125"/>
        <v>5159</v>
      </c>
      <c r="T129" s="133">
        <f t="shared" si="125"/>
        <v>12137</v>
      </c>
      <c r="U129" s="133">
        <f t="shared" si="125"/>
        <v>0</v>
      </c>
      <c r="V129" s="135">
        <f t="shared" si="125"/>
        <v>12137</v>
      </c>
      <c r="W129" s="136">
        <f>IF(Q129=0,0,((V129/Q129)-1)*100)</f>
        <v>-9.8291233283803852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26">+M124+M120+M128+M116</f>
        <v>10820</v>
      </c>
      <c r="N130" s="134">
        <f t="shared" si="126"/>
        <v>7992</v>
      </c>
      <c r="O130" s="133">
        <f t="shared" si="126"/>
        <v>18812</v>
      </c>
      <c r="P130" s="133">
        <f t="shared" si="126"/>
        <v>2</v>
      </c>
      <c r="Q130" s="133">
        <f t="shared" si="126"/>
        <v>18814</v>
      </c>
      <c r="R130" s="133">
        <f t="shared" si="126"/>
        <v>10019</v>
      </c>
      <c r="S130" s="134">
        <f t="shared" si="126"/>
        <v>7456</v>
      </c>
      <c r="T130" s="133">
        <f t="shared" si="126"/>
        <v>17475</v>
      </c>
      <c r="U130" s="133">
        <f t="shared" si="126"/>
        <v>0</v>
      </c>
      <c r="V130" s="133">
        <f t="shared" si="126"/>
        <v>17475</v>
      </c>
      <c r="W130" s="136">
        <f t="shared" si="123"/>
        <v>-7.1170405017540128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58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4.25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14.25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N141" si="127">+M87+M113</f>
        <v>1021</v>
      </c>
      <c r="N139" s="34">
        <f t="shared" si="127"/>
        <v>945</v>
      </c>
      <c r="O139" s="127">
        <f>M139+N139</f>
        <v>1966</v>
      </c>
      <c r="P139" s="35">
        <f>+P87+P113</f>
        <v>154</v>
      </c>
      <c r="Q139" s="130">
        <f>O139+P139</f>
        <v>2120</v>
      </c>
      <c r="R139" s="33">
        <f t="shared" ref="R139:S141" si="128">+R87+R113</f>
        <v>1374</v>
      </c>
      <c r="S139" s="34">
        <f t="shared" si="128"/>
        <v>1486</v>
      </c>
      <c r="T139" s="127">
        <f>R139+S139</f>
        <v>2860</v>
      </c>
      <c r="U139" s="35">
        <f>+U87+U113</f>
        <v>55</v>
      </c>
      <c r="V139" s="132">
        <f>T139+U139</f>
        <v>2915</v>
      </c>
      <c r="W139" s="31">
        <f t="shared" ref="W139:W151" si="129">IF(Q139=0,0,((V139/Q139)-1)*100)</f>
        <v>37.5</v>
      </c>
    </row>
    <row r="140" spans="2:26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si="127"/>
        <v>1428</v>
      </c>
      <c r="N140" s="34">
        <f t="shared" si="127"/>
        <v>1628</v>
      </c>
      <c r="O140" s="127">
        <f>M140+N140</f>
        <v>3056</v>
      </c>
      <c r="P140" s="35">
        <f>+P88+P114</f>
        <v>11</v>
      </c>
      <c r="Q140" s="130">
        <f>O140+P140</f>
        <v>3067</v>
      </c>
      <c r="R140" s="33">
        <f t="shared" si="128"/>
        <v>1791</v>
      </c>
      <c r="S140" s="34">
        <f t="shared" si="128"/>
        <v>1853</v>
      </c>
      <c r="T140" s="127">
        <f>R140+S140</f>
        <v>3644</v>
      </c>
      <c r="U140" s="35">
        <f>+U88+U114</f>
        <v>0</v>
      </c>
      <c r="V140" s="132">
        <f>T140+U140</f>
        <v>3644</v>
      </c>
      <c r="W140" s="31">
        <f t="shared" si="129"/>
        <v>18.813172481252028</v>
      </c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si="127"/>
        <v>1385</v>
      </c>
      <c r="N141" s="34">
        <f t="shared" si="127"/>
        <v>1728</v>
      </c>
      <c r="O141" s="127">
        <f>M141+N141</f>
        <v>3113</v>
      </c>
      <c r="P141" s="35">
        <f>+P89+P115</f>
        <v>2</v>
      </c>
      <c r="Q141" s="130">
        <f>O141+P141</f>
        <v>3115</v>
      </c>
      <c r="R141" s="33">
        <f t="shared" si="128"/>
        <v>1940</v>
      </c>
      <c r="S141" s="34">
        <f t="shared" si="128"/>
        <v>2015</v>
      </c>
      <c r="T141" s="127">
        <f>R141+S141</f>
        <v>3955</v>
      </c>
      <c r="U141" s="35">
        <f>+U89+U115</f>
        <v>0</v>
      </c>
      <c r="V141" s="132">
        <f>T141+U141</f>
        <v>3955</v>
      </c>
      <c r="W141" s="31">
        <f t="shared" si="129"/>
        <v>26.966292134831459</v>
      </c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56</v>
      </c>
      <c r="M142" s="133">
        <f t="shared" ref="M142:V142" si="130">+M139+M140+M141</f>
        <v>3834</v>
      </c>
      <c r="N142" s="134">
        <f t="shared" si="130"/>
        <v>4301</v>
      </c>
      <c r="O142" s="133">
        <f t="shared" si="130"/>
        <v>8135</v>
      </c>
      <c r="P142" s="133">
        <f t="shared" si="130"/>
        <v>167</v>
      </c>
      <c r="Q142" s="133">
        <f t="shared" si="130"/>
        <v>8302</v>
      </c>
      <c r="R142" s="133">
        <f t="shared" si="130"/>
        <v>5105</v>
      </c>
      <c r="S142" s="134">
        <f t="shared" si="130"/>
        <v>5354</v>
      </c>
      <c r="T142" s="133">
        <f t="shared" si="130"/>
        <v>10459</v>
      </c>
      <c r="U142" s="133">
        <f t="shared" si="130"/>
        <v>55</v>
      </c>
      <c r="V142" s="135">
        <f t="shared" si="130"/>
        <v>10514</v>
      </c>
      <c r="W142" s="136">
        <f t="shared" si="129"/>
        <v>26.644182124789207</v>
      </c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N145" si="131">+M91+M117</f>
        <v>1254</v>
      </c>
      <c r="N143" s="34">
        <f t="shared" si="131"/>
        <v>1870</v>
      </c>
      <c r="O143" s="127">
        <f>M143+N143</f>
        <v>3124</v>
      </c>
      <c r="P143" s="35">
        <f>+P91+P117</f>
        <v>26</v>
      </c>
      <c r="Q143" s="130">
        <f>O143+P143</f>
        <v>3150</v>
      </c>
      <c r="R143" s="33">
        <f>+R91+R117</f>
        <v>1413</v>
      </c>
      <c r="S143" s="34">
        <f>+S91+S117</f>
        <v>2008</v>
      </c>
      <c r="T143" s="127">
        <f>+T91+T117</f>
        <v>3421</v>
      </c>
      <c r="U143" s="35">
        <f>+U91+U117</f>
        <v>0</v>
      </c>
      <c r="V143" s="132">
        <f>+V91+V117</f>
        <v>3421</v>
      </c>
      <c r="W143" s="31">
        <f t="shared" si="129"/>
        <v>8.6031746031746117</v>
      </c>
      <c r="Y143" s="5"/>
      <c r="Z143" s="5"/>
    </row>
    <row r="144" spans="2:26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si="131"/>
        <v>1219</v>
      </c>
      <c r="N144" s="34">
        <f t="shared" si="131"/>
        <v>1422</v>
      </c>
      <c r="O144" s="127">
        <f>M144+N144</f>
        <v>2641</v>
      </c>
      <c r="P144" s="35">
        <f>+P92+P118</f>
        <v>16</v>
      </c>
      <c r="Q144" s="130">
        <f>O144+P144</f>
        <v>2657</v>
      </c>
      <c r="R144" s="33">
        <f>+R92+R118</f>
        <v>1360</v>
      </c>
      <c r="S144" s="34">
        <f>+S92+S118</f>
        <v>1961</v>
      </c>
      <c r="T144" s="127">
        <f>R144+S144</f>
        <v>3321</v>
      </c>
      <c r="U144" s="35">
        <f>+U92+U118</f>
        <v>0</v>
      </c>
      <c r="V144" s="132">
        <f>T144+U144</f>
        <v>3321</v>
      </c>
      <c r="W144" s="31">
        <f t="shared" si="129"/>
        <v>24.990590891983434</v>
      </c>
      <c r="Y144" s="5"/>
      <c r="Z144" s="5"/>
    </row>
    <row r="145" spans="2:26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si="131"/>
        <v>1553</v>
      </c>
      <c r="N145" s="34">
        <f t="shared" si="131"/>
        <v>1800</v>
      </c>
      <c r="O145" s="127">
        <f>+O93+O119</f>
        <v>3353</v>
      </c>
      <c r="P145" s="35">
        <f>+P93+P119</f>
        <v>0</v>
      </c>
      <c r="Q145" s="130">
        <f>+Q93+Q119</f>
        <v>3353</v>
      </c>
      <c r="R145" s="33">
        <f>+R93+R119</f>
        <v>1556</v>
      </c>
      <c r="S145" s="34">
        <f>+S93+S119</f>
        <v>1663</v>
      </c>
      <c r="T145" s="127">
        <f>+T93+T119</f>
        <v>3219</v>
      </c>
      <c r="U145" s="35">
        <f>+U93+U119</f>
        <v>0</v>
      </c>
      <c r="V145" s="132">
        <f>+V93+V119</f>
        <v>3219</v>
      </c>
      <c r="W145" s="31">
        <f t="shared" si="129"/>
        <v>-3.9964211154190243</v>
      </c>
      <c r="Y145" s="5"/>
      <c r="Z145" s="5"/>
    </row>
    <row r="146" spans="2:26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32">+M143+M144+M145</f>
        <v>4026</v>
      </c>
      <c r="N146" s="134">
        <f t="shared" ref="N146" si="133">+N143+N144+N145</f>
        <v>5092</v>
      </c>
      <c r="O146" s="133">
        <f t="shared" ref="O146" si="134">+O143+O144+O145</f>
        <v>9118</v>
      </c>
      <c r="P146" s="133">
        <f t="shared" ref="P146" si="135">+P143+P144+P145</f>
        <v>42</v>
      </c>
      <c r="Q146" s="133">
        <f t="shared" ref="Q146" si="136">+Q143+Q144+Q145</f>
        <v>9160</v>
      </c>
      <c r="R146" s="133">
        <f t="shared" ref="R146" si="137">+R143+R144+R145</f>
        <v>4329</v>
      </c>
      <c r="S146" s="134">
        <f t="shared" ref="S146" si="138">+S143+S144+S145</f>
        <v>5632</v>
      </c>
      <c r="T146" s="133">
        <f t="shared" ref="T146" si="139">+T143+T144+T145</f>
        <v>9961</v>
      </c>
      <c r="U146" s="133">
        <f t="shared" ref="U146" si="140">+U143+U144+U145</f>
        <v>0</v>
      </c>
      <c r="V146" s="135">
        <f t="shared" ref="V146" si="141">+V143+V144+V145</f>
        <v>9961</v>
      </c>
      <c r="W146" s="136">
        <f>IF(Q146=0,0,((V146/Q146)-1)*100)</f>
        <v>8.7445414847161516</v>
      </c>
      <c r="Y146" s="5"/>
      <c r="Z146" s="5"/>
    </row>
    <row r="147" spans="2:26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 t="shared" ref="M147:V147" si="142">+M95+M121</f>
        <v>1206</v>
      </c>
      <c r="N147" s="34">
        <f t="shared" si="142"/>
        <v>1537</v>
      </c>
      <c r="O147" s="127">
        <f t="shared" si="142"/>
        <v>2743</v>
      </c>
      <c r="P147" s="35">
        <f t="shared" si="142"/>
        <v>0</v>
      </c>
      <c r="Q147" s="130">
        <f t="shared" si="142"/>
        <v>2743</v>
      </c>
      <c r="R147" s="33">
        <f t="shared" si="142"/>
        <v>1236</v>
      </c>
      <c r="S147" s="34">
        <f t="shared" si="142"/>
        <v>1192</v>
      </c>
      <c r="T147" s="127">
        <f t="shared" si="142"/>
        <v>2428</v>
      </c>
      <c r="U147" s="35">
        <f t="shared" si="142"/>
        <v>0</v>
      </c>
      <c r="V147" s="132">
        <f t="shared" si="142"/>
        <v>2428</v>
      </c>
      <c r="W147" s="31">
        <f t="shared" si="129"/>
        <v>-11.48377688662049</v>
      </c>
      <c r="Y147" s="5"/>
      <c r="Z147" s="5"/>
    </row>
    <row r="148" spans="2:26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>+M96+M122</f>
        <v>1070</v>
      </c>
      <c r="N148" s="34">
        <f>+N96+N122</f>
        <v>1466</v>
      </c>
      <c r="O148" s="127">
        <f>M148+N148</f>
        <v>2536</v>
      </c>
      <c r="P148" s="35">
        <f>+P96+P122</f>
        <v>0</v>
      </c>
      <c r="Q148" s="130">
        <f>O148+P148</f>
        <v>2536</v>
      </c>
      <c r="R148" s="33">
        <f t="shared" ref="R148:V149" si="143">+R96+R122</f>
        <v>1163</v>
      </c>
      <c r="S148" s="34">
        <f t="shared" si="143"/>
        <v>1371</v>
      </c>
      <c r="T148" s="127">
        <f t="shared" si="143"/>
        <v>2534</v>
      </c>
      <c r="U148" s="35">
        <f t="shared" si="143"/>
        <v>0</v>
      </c>
      <c r="V148" s="132">
        <f t="shared" si="143"/>
        <v>2534</v>
      </c>
      <c r="W148" s="31">
        <f t="shared" si="129"/>
        <v>-7.8864353312302349E-2</v>
      </c>
      <c r="Y148" s="5"/>
      <c r="Z148" s="5"/>
    </row>
    <row r="149" spans="2:26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>+M97+M123</f>
        <v>923</v>
      </c>
      <c r="N149" s="34">
        <f>+N97+N123</f>
        <v>1245</v>
      </c>
      <c r="O149" s="128">
        <f>M149+N149</f>
        <v>2168</v>
      </c>
      <c r="P149" s="52">
        <f>+P97+P123</f>
        <v>15</v>
      </c>
      <c r="Q149" s="130">
        <f>O149+P149</f>
        <v>2183</v>
      </c>
      <c r="R149" s="33">
        <f t="shared" si="143"/>
        <v>1026</v>
      </c>
      <c r="S149" s="34">
        <f t="shared" si="143"/>
        <v>1073</v>
      </c>
      <c r="T149" s="128">
        <f t="shared" si="143"/>
        <v>2099</v>
      </c>
      <c r="U149" s="52">
        <f t="shared" si="143"/>
        <v>20</v>
      </c>
      <c r="V149" s="132">
        <f t="shared" si="143"/>
        <v>2119</v>
      </c>
      <c r="W149" s="31">
        <f t="shared" si="129"/>
        <v>-2.931745304626665</v>
      </c>
      <c r="Y149" s="5"/>
      <c r="Z149" s="5"/>
    </row>
    <row r="150" spans="2:26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63</v>
      </c>
      <c r="M150" s="137">
        <f t="shared" ref="M150" si="144">M149+M147+M148</f>
        <v>3199</v>
      </c>
      <c r="N150" s="137">
        <f t="shared" ref="N150" si="145">N149+N147+N148</f>
        <v>4248</v>
      </c>
      <c r="O150" s="138">
        <f t="shared" ref="O150" si="146">O149+O147+O148</f>
        <v>7447</v>
      </c>
      <c r="P150" s="138">
        <f t="shared" ref="P150" si="147">P149+P147+P148</f>
        <v>15</v>
      </c>
      <c r="Q150" s="138">
        <f t="shared" ref="Q150" si="148">Q149+Q147+Q148</f>
        <v>7462</v>
      </c>
      <c r="R150" s="137">
        <f t="shared" ref="R150" si="149">R149+R147+R148</f>
        <v>3425</v>
      </c>
      <c r="S150" s="137">
        <f t="shared" ref="S150" si="150">S149+S147+S148</f>
        <v>3636</v>
      </c>
      <c r="T150" s="138">
        <f t="shared" ref="T150" si="151">T149+T147+T148</f>
        <v>7061</v>
      </c>
      <c r="U150" s="138">
        <f t="shared" ref="U150" si="152">U149+U147+U148</f>
        <v>20</v>
      </c>
      <c r="V150" s="138">
        <f t="shared" ref="V150" si="153">V149+V147+V148</f>
        <v>7081</v>
      </c>
      <c r="W150" s="139">
        <f t="shared" si="129"/>
        <v>-5.105869740016078</v>
      </c>
      <c r="Y150" s="5"/>
      <c r="Z150" s="5"/>
    </row>
    <row r="151" spans="2:26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25</v>
      </c>
      <c r="M151" s="33">
        <f t="shared" ref="M151:N153" si="154">+M99+M125</f>
        <v>1027</v>
      </c>
      <c r="N151" s="34">
        <f t="shared" si="154"/>
        <v>1368</v>
      </c>
      <c r="O151" s="128">
        <f>M151+N151</f>
        <v>2395</v>
      </c>
      <c r="P151" s="62">
        <f t="shared" ref="P151:V152" si="155">+P99+P125</f>
        <v>23</v>
      </c>
      <c r="Q151" s="130">
        <f t="shared" si="155"/>
        <v>2418</v>
      </c>
      <c r="R151" s="33">
        <f t="shared" si="155"/>
        <v>1042</v>
      </c>
      <c r="S151" s="34">
        <f t="shared" si="155"/>
        <v>986</v>
      </c>
      <c r="T151" s="128">
        <f t="shared" si="155"/>
        <v>2028</v>
      </c>
      <c r="U151" s="62">
        <f t="shared" si="155"/>
        <v>37</v>
      </c>
      <c r="V151" s="132">
        <f t="shared" si="155"/>
        <v>2065</v>
      </c>
      <c r="W151" s="31">
        <f t="shared" si="129"/>
        <v>-14.598842018196855</v>
      </c>
    </row>
    <row r="152" spans="2:26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si="154"/>
        <v>1098</v>
      </c>
      <c r="N152" s="34">
        <f t="shared" si="154"/>
        <v>1066</v>
      </c>
      <c r="O152" s="128">
        <f>+O100+O126</f>
        <v>2164</v>
      </c>
      <c r="P152" s="35">
        <f t="shared" si="155"/>
        <v>56</v>
      </c>
      <c r="Q152" s="130">
        <f t="shared" si="155"/>
        <v>2220</v>
      </c>
      <c r="R152" s="33">
        <f t="shared" si="155"/>
        <v>1060</v>
      </c>
      <c r="S152" s="34">
        <f t="shared" si="155"/>
        <v>1043</v>
      </c>
      <c r="T152" s="128">
        <f t="shared" si="155"/>
        <v>2103</v>
      </c>
      <c r="U152" s="35">
        <f t="shared" si="155"/>
        <v>604</v>
      </c>
      <c r="V152" s="132">
        <f t="shared" si="155"/>
        <v>2707</v>
      </c>
      <c r="W152" s="31">
        <f>IF(Q152=0,0,((V152/Q152)-1)*100)</f>
        <v>21.936936936936945</v>
      </c>
    </row>
    <row r="153" spans="2:26" ht="13.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si="154"/>
        <v>1102</v>
      </c>
      <c r="N153" s="34">
        <f t="shared" si="154"/>
        <v>1370</v>
      </c>
      <c r="O153" s="128">
        <f>+O101+O127</f>
        <v>2472</v>
      </c>
      <c r="P153" s="35">
        <f>+P101+P127</f>
        <v>93</v>
      </c>
      <c r="Q153" s="130">
        <f>+Q101+Q127</f>
        <v>2565</v>
      </c>
      <c r="R153" s="33">
        <f>+R101+R127</f>
        <v>1206</v>
      </c>
      <c r="S153" s="34">
        <f>+S101+S127</f>
        <v>1214</v>
      </c>
      <c r="T153" s="128">
        <f>R153+S153</f>
        <v>2420</v>
      </c>
      <c r="U153" s="35">
        <f>+U101+U127</f>
        <v>51</v>
      </c>
      <c r="V153" s="132">
        <f>+V101+V127</f>
        <v>2471</v>
      </c>
      <c r="W153" s="31">
        <f>IF(Q153=0,0,((V153/Q153)-1)*100)</f>
        <v>-3.6647173489278706</v>
      </c>
    </row>
    <row r="154" spans="2:26" ht="13.5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61</v>
      </c>
      <c r="M154" s="133">
        <f t="shared" ref="M154:V154" si="156">+M151+M152+M153</f>
        <v>3227</v>
      </c>
      <c r="N154" s="134">
        <f t="shared" si="156"/>
        <v>3804</v>
      </c>
      <c r="O154" s="133">
        <f t="shared" si="156"/>
        <v>7031</v>
      </c>
      <c r="P154" s="133">
        <f t="shared" si="156"/>
        <v>172</v>
      </c>
      <c r="Q154" s="133">
        <f t="shared" si="156"/>
        <v>7203</v>
      </c>
      <c r="R154" s="133">
        <f t="shared" si="156"/>
        <v>3308</v>
      </c>
      <c r="S154" s="134">
        <f t="shared" si="156"/>
        <v>3243</v>
      </c>
      <c r="T154" s="133">
        <f t="shared" si="156"/>
        <v>6551</v>
      </c>
      <c r="U154" s="133">
        <f t="shared" si="156"/>
        <v>692</v>
      </c>
      <c r="V154" s="133">
        <f t="shared" si="156"/>
        <v>7243</v>
      </c>
      <c r="W154" s="136">
        <f>IF(Q154=0,0,((V154/Q154)-1)*100)</f>
        <v>0.55532417048451688</v>
      </c>
    </row>
    <row r="155" spans="2:26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57">+M146+M150+M154</f>
        <v>10452</v>
      </c>
      <c r="N155" s="134">
        <f t="shared" si="157"/>
        <v>13144</v>
      </c>
      <c r="O155" s="133">
        <f t="shared" si="157"/>
        <v>23596</v>
      </c>
      <c r="P155" s="133">
        <f t="shared" si="157"/>
        <v>229</v>
      </c>
      <c r="Q155" s="133">
        <f t="shared" si="157"/>
        <v>23825</v>
      </c>
      <c r="R155" s="133">
        <f t="shared" si="157"/>
        <v>11062</v>
      </c>
      <c r="S155" s="134">
        <f t="shared" si="157"/>
        <v>12511</v>
      </c>
      <c r="T155" s="133">
        <f t="shared" si="157"/>
        <v>23573</v>
      </c>
      <c r="U155" s="133">
        <f t="shared" si="157"/>
        <v>712</v>
      </c>
      <c r="V155" s="135">
        <f t="shared" si="157"/>
        <v>24285</v>
      </c>
      <c r="W155" s="136">
        <f>IF(Q155=0,0,((V155/Q155)-1)*100)</f>
        <v>1.9307450157397765</v>
      </c>
      <c r="Y155" s="5"/>
      <c r="Z155" s="5"/>
    </row>
    <row r="156" spans="2:26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58">+M150+M146+M154+M142</f>
        <v>14286</v>
      </c>
      <c r="N156" s="134">
        <f t="shared" si="158"/>
        <v>17445</v>
      </c>
      <c r="O156" s="133">
        <f t="shared" si="158"/>
        <v>31731</v>
      </c>
      <c r="P156" s="133">
        <f t="shared" si="158"/>
        <v>396</v>
      </c>
      <c r="Q156" s="133">
        <f t="shared" si="158"/>
        <v>32127</v>
      </c>
      <c r="R156" s="133">
        <f t="shared" si="158"/>
        <v>16167</v>
      </c>
      <c r="S156" s="134">
        <f t="shared" si="158"/>
        <v>17865</v>
      </c>
      <c r="T156" s="133">
        <f t="shared" si="158"/>
        <v>34032</v>
      </c>
      <c r="U156" s="133">
        <f t="shared" si="158"/>
        <v>767</v>
      </c>
      <c r="V156" s="133">
        <f t="shared" si="158"/>
        <v>34799</v>
      </c>
      <c r="W156" s="136">
        <f t="shared" ref="W156" si="159">IF(Q156=0,0,((V156/Q156)-1)*100)</f>
        <v>8.3169919382450885</v>
      </c>
    </row>
    <row r="157" spans="2:26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6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6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6" ht="14.25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3.7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v>0</v>
      </c>
      <c r="N165" s="34">
        <v>0</v>
      </c>
      <c r="O165" s="144">
        <v>0</v>
      </c>
      <c r="P165" s="35">
        <v>0</v>
      </c>
      <c r="Q165" s="150">
        <f>O165+P165</f>
        <v>0</v>
      </c>
      <c r="R165" s="33">
        <v>0</v>
      </c>
      <c r="S165" s="34">
        <v>0</v>
      </c>
      <c r="T165" s="144">
        <v>0</v>
      </c>
      <c r="U165" s="35">
        <v>0</v>
      </c>
      <c r="V165" s="154">
        <f>T165+U165</f>
        <v>0</v>
      </c>
      <c r="W165" s="31">
        <f t="shared" ref="W165:W177" si="160">IF(Q165=0,0,((V165/Q165)-1)*100)</f>
        <v>0</v>
      </c>
    </row>
    <row r="166" spans="2:23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v>0</v>
      </c>
      <c r="N166" s="34">
        <v>0</v>
      </c>
      <c r="O166" s="144">
        <v>0</v>
      </c>
      <c r="P166" s="35">
        <v>0</v>
      </c>
      <c r="Q166" s="150">
        <f>O166+P166</f>
        <v>0</v>
      </c>
      <c r="R166" s="33">
        <v>0</v>
      </c>
      <c r="S166" s="34">
        <v>0</v>
      </c>
      <c r="T166" s="144">
        <v>0</v>
      </c>
      <c r="U166" s="35">
        <v>0</v>
      </c>
      <c r="V166" s="154">
        <f>T166+U166</f>
        <v>0</v>
      </c>
      <c r="W166" s="31">
        <f t="shared" si="160"/>
        <v>0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v>0</v>
      </c>
      <c r="N167" s="34">
        <v>0</v>
      </c>
      <c r="O167" s="144">
        <f>SUM(M167:N167)</f>
        <v>0</v>
      </c>
      <c r="P167" s="35">
        <v>0</v>
      </c>
      <c r="Q167" s="150">
        <f>O167+P167</f>
        <v>0</v>
      </c>
      <c r="R167" s="33">
        <v>0</v>
      </c>
      <c r="S167" s="34">
        <v>0</v>
      </c>
      <c r="T167" s="144">
        <f>SUM(R167:S167)</f>
        <v>0</v>
      </c>
      <c r="U167" s="35">
        <v>0</v>
      </c>
      <c r="V167" s="154">
        <f>T167+U167</f>
        <v>0</v>
      </c>
      <c r="W167" s="31">
        <f t="shared" si="160"/>
        <v>0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56</v>
      </c>
      <c r="M168" s="156">
        <f>+M165+M166+M167</f>
        <v>0</v>
      </c>
      <c r="N168" s="157">
        <f>+N165+N166+N167</f>
        <v>0</v>
      </c>
      <c r="O168" s="156">
        <f>+O165+O166+O167</f>
        <v>0</v>
      </c>
      <c r="P168" s="156">
        <f>+P165+P166+P167</f>
        <v>0</v>
      </c>
      <c r="Q168" s="156">
        <f t="shared" ref="Q168:V168" si="161">+Q165+Q166+Q167</f>
        <v>0</v>
      </c>
      <c r="R168" s="156">
        <f t="shared" si="161"/>
        <v>0</v>
      </c>
      <c r="S168" s="157">
        <f t="shared" si="161"/>
        <v>0</v>
      </c>
      <c r="T168" s="156">
        <f t="shared" si="161"/>
        <v>0</v>
      </c>
      <c r="U168" s="156">
        <f t="shared" si="161"/>
        <v>0</v>
      </c>
      <c r="V168" s="158">
        <f t="shared" si="161"/>
        <v>0</v>
      </c>
      <c r="W168" s="159">
        <f t="shared" si="160"/>
        <v>0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v>0</v>
      </c>
      <c r="N169" s="92">
        <v>0</v>
      </c>
      <c r="O169" s="145">
        <f>M169+N169</f>
        <v>0</v>
      </c>
      <c r="P169" s="35">
        <v>0</v>
      </c>
      <c r="Q169" s="151">
        <f>O169+P169</f>
        <v>0</v>
      </c>
      <c r="R169" s="91">
        <v>0</v>
      </c>
      <c r="S169" s="92">
        <v>0</v>
      </c>
      <c r="T169" s="145">
        <f>R169+S169</f>
        <v>0</v>
      </c>
      <c r="U169" s="35">
        <v>0</v>
      </c>
      <c r="V169" s="154">
        <f>T169+U169</f>
        <v>0</v>
      </c>
      <c r="W169" s="31">
        <f t="shared" si="160"/>
        <v>0</v>
      </c>
    </row>
    <row r="170" spans="2:23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v>0</v>
      </c>
      <c r="N170" s="34">
        <v>0</v>
      </c>
      <c r="O170" s="144">
        <f>M170+N170</f>
        <v>0</v>
      </c>
      <c r="P170" s="35">
        <v>0</v>
      </c>
      <c r="Q170" s="150">
        <f>O170+P170</f>
        <v>0</v>
      </c>
      <c r="R170" s="33">
        <v>0</v>
      </c>
      <c r="S170" s="34">
        <v>0</v>
      </c>
      <c r="T170" s="144">
        <f>R170+S170</f>
        <v>0</v>
      </c>
      <c r="U170" s="35">
        <v>0</v>
      </c>
      <c r="V170" s="154">
        <f>T170+U170</f>
        <v>0</v>
      </c>
      <c r="W170" s="31">
        <f t="shared" si="160"/>
        <v>0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v>0</v>
      </c>
      <c r="N171" s="34">
        <v>0</v>
      </c>
      <c r="O171" s="144">
        <f>+N171+M171</f>
        <v>0</v>
      </c>
      <c r="P171" s="35">
        <v>0</v>
      </c>
      <c r="Q171" s="150">
        <f>O171+P171</f>
        <v>0</v>
      </c>
      <c r="R171" s="33">
        <v>0</v>
      </c>
      <c r="S171" s="34">
        <v>0</v>
      </c>
      <c r="T171" s="144">
        <f>+S171+R171</f>
        <v>0</v>
      </c>
      <c r="U171" s="35">
        <v>0</v>
      </c>
      <c r="V171" s="154">
        <f>+U171+T171</f>
        <v>0</v>
      </c>
      <c r="W171" s="31">
        <f t="shared" si="160"/>
        <v>0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62">+M169+M170+M171</f>
        <v>0</v>
      </c>
      <c r="N172" s="157">
        <f t="shared" si="162"/>
        <v>0</v>
      </c>
      <c r="O172" s="156">
        <f t="shared" si="162"/>
        <v>0</v>
      </c>
      <c r="P172" s="156">
        <f t="shared" si="162"/>
        <v>0</v>
      </c>
      <c r="Q172" s="156">
        <f t="shared" si="162"/>
        <v>0</v>
      </c>
      <c r="R172" s="156">
        <f t="shared" si="162"/>
        <v>0</v>
      </c>
      <c r="S172" s="157">
        <f t="shared" si="162"/>
        <v>0</v>
      </c>
      <c r="T172" s="156">
        <f t="shared" si="162"/>
        <v>0</v>
      </c>
      <c r="U172" s="156">
        <f t="shared" si="162"/>
        <v>0</v>
      </c>
      <c r="V172" s="158">
        <f t="shared" si="162"/>
        <v>0</v>
      </c>
      <c r="W172" s="159">
        <f>IF(Q172=0,0,((V172/Q172)-1)*100)</f>
        <v>0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v>0</v>
      </c>
      <c r="N173" s="34">
        <v>0</v>
      </c>
      <c r="O173" s="144">
        <f>SUM(M173:N173)</f>
        <v>0</v>
      </c>
      <c r="P173" s="35">
        <v>0</v>
      </c>
      <c r="Q173" s="150">
        <f>O173+P173</f>
        <v>0</v>
      </c>
      <c r="R173" s="33">
        <v>0</v>
      </c>
      <c r="S173" s="34">
        <v>0</v>
      </c>
      <c r="T173" s="144">
        <f>SUM(R173:S173)</f>
        <v>0</v>
      </c>
      <c r="U173" s="35">
        <v>0</v>
      </c>
      <c r="V173" s="154">
        <f>SUM(T173:U173)</f>
        <v>0</v>
      </c>
      <c r="W173" s="31">
        <f t="shared" si="160"/>
        <v>0</v>
      </c>
    </row>
    <row r="174" spans="2:23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v>0</v>
      </c>
      <c r="N174" s="34">
        <v>0</v>
      </c>
      <c r="O174" s="144">
        <f>SUM(M174:N174)</f>
        <v>0</v>
      </c>
      <c r="P174" s="35">
        <v>0</v>
      </c>
      <c r="Q174" s="150">
        <f>O174+P174</f>
        <v>0</v>
      </c>
      <c r="R174" s="33">
        <v>0</v>
      </c>
      <c r="S174" s="34">
        <v>0</v>
      </c>
      <c r="T174" s="144">
        <f>SUM(R174:S174)</f>
        <v>0</v>
      </c>
      <c r="U174" s="35">
        <v>0</v>
      </c>
      <c r="V174" s="154">
        <f>SUM(T174:U174)</f>
        <v>0</v>
      </c>
      <c r="W174" s="31">
        <f t="shared" si="160"/>
        <v>0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v>0</v>
      </c>
      <c r="N175" s="34">
        <v>0</v>
      </c>
      <c r="O175" s="146">
        <v>0</v>
      </c>
      <c r="P175" s="52">
        <v>0</v>
      </c>
      <c r="Q175" s="150">
        <f>O175+P175</f>
        <v>0</v>
      </c>
      <c r="R175" s="33">
        <v>0</v>
      </c>
      <c r="S175" s="34">
        <v>0</v>
      </c>
      <c r="T175" s="146">
        <v>0</v>
      </c>
      <c r="U175" s="52">
        <v>0</v>
      </c>
      <c r="V175" s="154">
        <f>SUM(T175:U175)</f>
        <v>0</v>
      </c>
      <c r="W175" s="31">
        <f t="shared" si="160"/>
        <v>0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63</v>
      </c>
      <c r="M176" s="160">
        <f t="shared" ref="M176" si="163">M175+M173+M174</f>
        <v>0</v>
      </c>
      <c r="N176" s="160">
        <f t="shared" ref="N176" si="164">N175+N173+N174</f>
        <v>0</v>
      </c>
      <c r="O176" s="161">
        <f t="shared" ref="O176" si="165">O175+O173+O174</f>
        <v>0</v>
      </c>
      <c r="P176" s="162">
        <f t="shared" ref="P176" si="166">P175+P173+P174</f>
        <v>0</v>
      </c>
      <c r="Q176" s="163">
        <f t="shared" ref="Q176" si="167">Q175+Q173+Q174</f>
        <v>0</v>
      </c>
      <c r="R176" s="160">
        <f t="shared" ref="R176" si="168">R175+R173+R174</f>
        <v>0</v>
      </c>
      <c r="S176" s="160">
        <f t="shared" ref="S176" si="169">S175+S173+S174</f>
        <v>0</v>
      </c>
      <c r="T176" s="164">
        <f t="shared" ref="T176" si="170">T175+T173+T174</f>
        <v>0</v>
      </c>
      <c r="U176" s="164">
        <f t="shared" ref="U176" si="171">U175+U173+U174</f>
        <v>0</v>
      </c>
      <c r="V176" s="164">
        <f t="shared" ref="V176" si="172">V175+V173+V174</f>
        <v>0</v>
      </c>
      <c r="W176" s="165">
        <f t="shared" si="160"/>
        <v>0</v>
      </c>
    </row>
    <row r="177" spans="2:23" ht="13.5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v>0</v>
      </c>
      <c r="N177" s="79">
        <v>0</v>
      </c>
      <c r="O177" s="147">
        <f>SUM(M177:N177)</f>
        <v>0</v>
      </c>
      <c r="P177" s="80">
        <v>0</v>
      </c>
      <c r="Q177" s="152">
        <f>O177+P177</f>
        <v>0</v>
      </c>
      <c r="R177" s="78">
        <v>0</v>
      </c>
      <c r="S177" s="79">
        <v>0</v>
      </c>
      <c r="T177" s="147">
        <f>SUM(R177:S177)</f>
        <v>0</v>
      </c>
      <c r="U177" s="80">
        <v>0</v>
      </c>
      <c r="V177" s="155">
        <f>T177+U177</f>
        <v>0</v>
      </c>
      <c r="W177" s="81">
        <f t="shared" si="160"/>
        <v>0</v>
      </c>
    </row>
    <row r="178" spans="2:23" ht="12.7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v>0</v>
      </c>
      <c r="N178" s="79">
        <v>0</v>
      </c>
      <c r="O178" s="147">
        <f>SUM(M178:N178)</f>
        <v>0</v>
      </c>
      <c r="P178" s="84">
        <v>0</v>
      </c>
      <c r="Q178" s="152">
        <f>O178+P178</f>
        <v>0</v>
      </c>
      <c r="R178" s="78">
        <v>0</v>
      </c>
      <c r="S178" s="79">
        <v>0</v>
      </c>
      <c r="T178" s="147">
        <f>SUM(R178:S178)</f>
        <v>0</v>
      </c>
      <c r="U178" s="84">
        <v>0</v>
      </c>
      <c r="V178" s="147">
        <f>T178+U178</f>
        <v>0</v>
      </c>
      <c r="W178" s="81">
        <f t="shared" ref="W178:W182" si="173">IF(Q178=0,0,((V178/Q178)-1)*100)</f>
        <v>0</v>
      </c>
    </row>
    <row r="179" spans="2:23" ht="12.7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v>0</v>
      </c>
      <c r="N179" s="79">
        <v>0</v>
      </c>
      <c r="O179" s="148">
        <f>SUM(M179:N179)</f>
        <v>0</v>
      </c>
      <c r="P179" s="90">
        <v>0</v>
      </c>
      <c r="Q179" s="152">
        <f>O179+P179</f>
        <v>0</v>
      </c>
      <c r="R179" s="78">
        <v>0</v>
      </c>
      <c r="S179" s="79">
        <v>0</v>
      </c>
      <c r="T179" s="147">
        <f>SUM(R179:S179)</f>
        <v>0</v>
      </c>
      <c r="U179" s="90">
        <v>0</v>
      </c>
      <c r="V179" s="155">
        <f>T179+U179</f>
        <v>0</v>
      </c>
      <c r="W179" s="81">
        <f t="shared" si="173"/>
        <v>0</v>
      </c>
    </row>
    <row r="180" spans="2:23" ht="14.25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61</v>
      </c>
      <c r="M180" s="156">
        <f t="shared" ref="M180:V180" si="174">+M177+M178+M179</f>
        <v>0</v>
      </c>
      <c r="N180" s="157">
        <f t="shared" si="174"/>
        <v>0</v>
      </c>
      <c r="O180" s="156">
        <f t="shared" si="174"/>
        <v>0</v>
      </c>
      <c r="P180" s="156">
        <f t="shared" si="174"/>
        <v>0</v>
      </c>
      <c r="Q180" s="162">
        <f t="shared" si="174"/>
        <v>0</v>
      </c>
      <c r="R180" s="156">
        <f t="shared" si="174"/>
        <v>0</v>
      </c>
      <c r="S180" s="157">
        <f t="shared" si="174"/>
        <v>0</v>
      </c>
      <c r="T180" s="156">
        <f t="shared" si="174"/>
        <v>0</v>
      </c>
      <c r="U180" s="156">
        <f t="shared" si="174"/>
        <v>0</v>
      </c>
      <c r="V180" s="162">
        <f t="shared" si="174"/>
        <v>0</v>
      </c>
      <c r="W180" s="159">
        <f t="shared" si="173"/>
        <v>0</v>
      </c>
    </row>
    <row r="181" spans="2:23" ht="14.25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75">+M172+M176+M180</f>
        <v>0</v>
      </c>
      <c r="N181" s="157">
        <f t="shared" si="175"/>
        <v>0</v>
      </c>
      <c r="O181" s="156">
        <f t="shared" si="175"/>
        <v>0</v>
      </c>
      <c r="P181" s="156">
        <f t="shared" si="175"/>
        <v>0</v>
      </c>
      <c r="Q181" s="156">
        <f t="shared" si="175"/>
        <v>0</v>
      </c>
      <c r="R181" s="156">
        <f t="shared" si="175"/>
        <v>0</v>
      </c>
      <c r="S181" s="157">
        <f t="shared" si="175"/>
        <v>0</v>
      </c>
      <c r="T181" s="156">
        <f t="shared" si="175"/>
        <v>0</v>
      </c>
      <c r="U181" s="156">
        <f t="shared" si="175"/>
        <v>0</v>
      </c>
      <c r="V181" s="158">
        <f t="shared" si="175"/>
        <v>0</v>
      </c>
      <c r="W181" s="159">
        <f>IF(Q181=0,0,((V181/Q181)-1)*100)</f>
        <v>0</v>
      </c>
    </row>
    <row r="182" spans="2:23" ht="14.25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76">+M176+M172+M180+M168</f>
        <v>0</v>
      </c>
      <c r="N182" s="157">
        <f t="shared" si="176"/>
        <v>0</v>
      </c>
      <c r="O182" s="156">
        <f t="shared" si="176"/>
        <v>0</v>
      </c>
      <c r="P182" s="156">
        <f t="shared" si="176"/>
        <v>0</v>
      </c>
      <c r="Q182" s="156">
        <f t="shared" si="176"/>
        <v>0</v>
      </c>
      <c r="R182" s="156">
        <f t="shared" si="176"/>
        <v>0</v>
      </c>
      <c r="S182" s="157">
        <f t="shared" si="176"/>
        <v>0</v>
      </c>
      <c r="T182" s="156">
        <f t="shared" si="176"/>
        <v>0</v>
      </c>
      <c r="U182" s="156">
        <f t="shared" si="176"/>
        <v>0</v>
      </c>
      <c r="V182" s="156">
        <f t="shared" si="176"/>
        <v>0</v>
      </c>
      <c r="W182" s="159">
        <f t="shared" si="173"/>
        <v>0</v>
      </c>
    </row>
    <row r="183" spans="2:23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3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3" ht="13.5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3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3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3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3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3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3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v>0</v>
      </c>
      <c r="N191" s="34">
        <v>0</v>
      </c>
      <c r="O191" s="144">
        <f>M191+N191</f>
        <v>0</v>
      </c>
      <c r="P191" s="35">
        <v>0</v>
      </c>
      <c r="Q191" s="150">
        <f>O191+P191</f>
        <v>0</v>
      </c>
      <c r="R191" s="33">
        <v>0</v>
      </c>
      <c r="S191" s="34">
        <v>0</v>
      </c>
      <c r="T191" s="144">
        <f>R191+S191</f>
        <v>0</v>
      </c>
      <c r="U191" s="35">
        <v>0</v>
      </c>
      <c r="V191" s="154">
        <f>T191+U191</f>
        <v>0</v>
      </c>
      <c r="W191" s="31">
        <f t="shared" ref="W191:W203" si="177">IF(Q191=0,0,((V191/Q191)-1)*100)</f>
        <v>0</v>
      </c>
    </row>
    <row r="192" spans="2:23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v>0</v>
      </c>
      <c r="N192" s="34">
        <v>0</v>
      </c>
      <c r="O192" s="144">
        <f>M192+N192</f>
        <v>0</v>
      </c>
      <c r="P192" s="35">
        <v>0</v>
      </c>
      <c r="Q192" s="150">
        <f>O192+P192</f>
        <v>0</v>
      </c>
      <c r="R192" s="33">
        <v>0</v>
      </c>
      <c r="S192" s="34">
        <v>0</v>
      </c>
      <c r="T192" s="144">
        <f>R192+S192</f>
        <v>0</v>
      </c>
      <c r="U192" s="35">
        <v>0</v>
      </c>
      <c r="V192" s="154">
        <f>T192+U192</f>
        <v>0</v>
      </c>
      <c r="W192" s="31">
        <f t="shared" si="177"/>
        <v>0</v>
      </c>
    </row>
    <row r="193" spans="2:23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v>0</v>
      </c>
      <c r="N193" s="34">
        <v>0</v>
      </c>
      <c r="O193" s="144">
        <f>M193+N193</f>
        <v>0</v>
      </c>
      <c r="P193" s="35">
        <v>0</v>
      </c>
      <c r="Q193" s="150">
        <f>O193+P193</f>
        <v>0</v>
      </c>
      <c r="R193" s="33">
        <v>0</v>
      </c>
      <c r="S193" s="34">
        <v>0</v>
      </c>
      <c r="T193" s="144">
        <f>R193+S193</f>
        <v>0</v>
      </c>
      <c r="U193" s="35">
        <v>0</v>
      </c>
      <c r="V193" s="154">
        <f>T193+U193</f>
        <v>0</v>
      </c>
      <c r="W193" s="31">
        <f t="shared" si="177"/>
        <v>0</v>
      </c>
    </row>
    <row r="194" spans="2:23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56</v>
      </c>
      <c r="M194" s="156">
        <f>+M191+M192+M193</f>
        <v>0</v>
      </c>
      <c r="N194" s="157">
        <f>+N191+N192+N193</f>
        <v>0</v>
      </c>
      <c r="O194" s="156">
        <f>+O191+O192+O193</f>
        <v>0</v>
      </c>
      <c r="P194" s="156">
        <f>+P191+P192+P193</f>
        <v>0</v>
      </c>
      <c r="Q194" s="156">
        <f t="shared" ref="Q194:V194" si="178">+Q191+Q192+Q193</f>
        <v>0</v>
      </c>
      <c r="R194" s="156">
        <f t="shared" si="178"/>
        <v>0</v>
      </c>
      <c r="S194" s="157">
        <f t="shared" si="178"/>
        <v>0</v>
      </c>
      <c r="T194" s="156">
        <f t="shared" si="178"/>
        <v>0</v>
      </c>
      <c r="U194" s="156">
        <f t="shared" si="178"/>
        <v>0</v>
      </c>
      <c r="V194" s="158">
        <f t="shared" si="178"/>
        <v>0</v>
      </c>
      <c r="W194" s="159">
        <f t="shared" si="177"/>
        <v>0</v>
      </c>
    </row>
    <row r="195" spans="2:23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v>0</v>
      </c>
      <c r="N195" s="92">
        <v>0</v>
      </c>
      <c r="O195" s="145">
        <f>M195+N195</f>
        <v>0</v>
      </c>
      <c r="P195" s="35">
        <v>0</v>
      </c>
      <c r="Q195" s="151">
        <f>O195+P195</f>
        <v>0</v>
      </c>
      <c r="R195" s="91">
        <v>0</v>
      </c>
      <c r="S195" s="92">
        <v>0</v>
      </c>
      <c r="T195" s="145">
        <f>R195+S195</f>
        <v>0</v>
      </c>
      <c r="U195" s="35">
        <v>0</v>
      </c>
      <c r="V195" s="154">
        <f>T195+U195</f>
        <v>0</v>
      </c>
      <c r="W195" s="31">
        <f t="shared" si="177"/>
        <v>0</v>
      </c>
    </row>
    <row r="196" spans="2:23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v>0</v>
      </c>
      <c r="N196" s="34">
        <v>0</v>
      </c>
      <c r="O196" s="144">
        <f>M196+N196</f>
        <v>0</v>
      </c>
      <c r="P196" s="35">
        <v>0</v>
      </c>
      <c r="Q196" s="150">
        <f>O196+P196</f>
        <v>0</v>
      </c>
      <c r="R196" s="33">
        <v>0</v>
      </c>
      <c r="S196" s="34">
        <v>0</v>
      </c>
      <c r="T196" s="144">
        <f>R196+S196</f>
        <v>0</v>
      </c>
      <c r="U196" s="35">
        <v>0</v>
      </c>
      <c r="V196" s="154">
        <f>T196+U196</f>
        <v>0</v>
      </c>
      <c r="W196" s="31">
        <f>IF(Q196=0,0,((V196/Q196)-1)*100)</f>
        <v>0</v>
      </c>
    </row>
    <row r="197" spans="2:23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v>0</v>
      </c>
      <c r="N197" s="34">
        <v>0</v>
      </c>
      <c r="O197" s="144">
        <f>M197+N197</f>
        <v>0</v>
      </c>
      <c r="P197" s="35">
        <v>0</v>
      </c>
      <c r="Q197" s="150">
        <f>O197+P197</f>
        <v>0</v>
      </c>
      <c r="R197" s="33">
        <v>0</v>
      </c>
      <c r="S197" s="34">
        <v>0</v>
      </c>
      <c r="T197" s="144">
        <f>R197+S197</f>
        <v>0</v>
      </c>
      <c r="U197" s="35">
        <v>0</v>
      </c>
      <c r="V197" s="154">
        <f>T197+U197</f>
        <v>0</v>
      </c>
      <c r="W197" s="31">
        <f t="shared" si="177"/>
        <v>0</v>
      </c>
    </row>
    <row r="198" spans="2:23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79">+M195+M196+M197</f>
        <v>0</v>
      </c>
      <c r="N198" s="157">
        <f t="shared" ref="N198" si="180">+N195+N196+N197</f>
        <v>0</v>
      </c>
      <c r="O198" s="156">
        <f t="shared" ref="O198" si="181">+O195+O196+O197</f>
        <v>0</v>
      </c>
      <c r="P198" s="156">
        <f t="shared" ref="P198" si="182">+P195+P196+P197</f>
        <v>0</v>
      </c>
      <c r="Q198" s="156">
        <f t="shared" ref="Q198" si="183">+Q195+Q196+Q197</f>
        <v>0</v>
      </c>
      <c r="R198" s="156">
        <f t="shared" ref="R198" si="184">+R195+R196+R197</f>
        <v>0</v>
      </c>
      <c r="S198" s="157">
        <f t="shared" ref="S198" si="185">+S195+S196+S197</f>
        <v>0</v>
      </c>
      <c r="T198" s="156">
        <f t="shared" ref="T198" si="186">+T195+T196+T197</f>
        <v>0</v>
      </c>
      <c r="U198" s="156">
        <f t="shared" ref="U198" si="187">+U195+U196+U197</f>
        <v>0</v>
      </c>
      <c r="V198" s="158">
        <f t="shared" ref="V198" si="188">+V195+V196+V197</f>
        <v>0</v>
      </c>
      <c r="W198" s="159">
        <f>IF(Q198=0,0,((V198/Q198)-1)*100)</f>
        <v>0</v>
      </c>
    </row>
    <row r="199" spans="2:23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v>0</v>
      </c>
      <c r="N199" s="34">
        <v>0</v>
      </c>
      <c r="O199" s="144">
        <f>SUM(M199:N199)</f>
        <v>0</v>
      </c>
      <c r="P199" s="35">
        <v>0</v>
      </c>
      <c r="Q199" s="150">
        <f>O199+P199</f>
        <v>0</v>
      </c>
      <c r="R199" s="33">
        <v>0</v>
      </c>
      <c r="S199" s="34">
        <v>0</v>
      </c>
      <c r="T199" s="144">
        <f>SUM(R199:S199)</f>
        <v>0</v>
      </c>
      <c r="U199" s="35">
        <v>0</v>
      </c>
      <c r="V199" s="154">
        <f>SUM(T199:U199)</f>
        <v>0</v>
      </c>
      <c r="W199" s="31">
        <f t="shared" si="177"/>
        <v>0</v>
      </c>
    </row>
    <row r="200" spans="2:23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v>0</v>
      </c>
      <c r="N200" s="34">
        <v>0</v>
      </c>
      <c r="O200" s="144">
        <f>SUM(M200:N200)</f>
        <v>0</v>
      </c>
      <c r="P200" s="35">
        <v>0</v>
      </c>
      <c r="Q200" s="150">
        <f>O200+P200</f>
        <v>0</v>
      </c>
      <c r="R200" s="33">
        <v>0</v>
      </c>
      <c r="S200" s="34">
        <v>0</v>
      </c>
      <c r="T200" s="144">
        <f>SUM(R200:S200)</f>
        <v>0</v>
      </c>
      <c r="U200" s="35">
        <v>0</v>
      </c>
      <c r="V200" s="154">
        <f>SUM(T200:U200)</f>
        <v>0</v>
      </c>
      <c r="W200" s="31">
        <f t="shared" si="177"/>
        <v>0</v>
      </c>
    </row>
    <row r="201" spans="2:23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v>0</v>
      </c>
      <c r="N201" s="34">
        <v>0</v>
      </c>
      <c r="O201" s="146">
        <f>SUM(M201:N201)</f>
        <v>0</v>
      </c>
      <c r="P201" s="52">
        <v>0</v>
      </c>
      <c r="Q201" s="150">
        <f>O201+P201</f>
        <v>0</v>
      </c>
      <c r="R201" s="33">
        <v>0</v>
      </c>
      <c r="S201" s="34">
        <v>0</v>
      </c>
      <c r="T201" s="146">
        <f>SUM(R201:S201)</f>
        <v>0</v>
      </c>
      <c r="U201" s="52">
        <v>0</v>
      </c>
      <c r="V201" s="154">
        <f>SUM(T201:U201)</f>
        <v>0</v>
      </c>
      <c r="W201" s="31">
        <f t="shared" si="177"/>
        <v>0</v>
      </c>
    </row>
    <row r="202" spans="2:23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63</v>
      </c>
      <c r="M202" s="160">
        <f t="shared" ref="M202" si="189">M201+M199+M200</f>
        <v>0</v>
      </c>
      <c r="N202" s="160">
        <f t="shared" ref="N202" si="190">N201+N199+N200</f>
        <v>0</v>
      </c>
      <c r="O202" s="161">
        <f t="shared" ref="O202" si="191">O201+O199+O200</f>
        <v>0</v>
      </c>
      <c r="P202" s="162">
        <f t="shared" ref="P202" si="192">P201+P199+P200</f>
        <v>0</v>
      </c>
      <c r="Q202" s="163">
        <f t="shared" ref="Q202" si="193">Q201+Q199+Q200</f>
        <v>0</v>
      </c>
      <c r="R202" s="160">
        <f t="shared" ref="R202" si="194">R201+R199+R200</f>
        <v>0</v>
      </c>
      <c r="S202" s="160">
        <f t="shared" ref="S202" si="195">S201+S199+S200</f>
        <v>0</v>
      </c>
      <c r="T202" s="164">
        <f t="shared" ref="T202" si="196">T201+T199+T200</f>
        <v>0</v>
      </c>
      <c r="U202" s="164">
        <f t="shared" ref="U202" si="197">U201+U199+U200</f>
        <v>0</v>
      </c>
      <c r="V202" s="164">
        <f t="shared" ref="V202" si="198">V201+V199+V200</f>
        <v>0</v>
      </c>
      <c r="W202" s="165">
        <f t="shared" si="177"/>
        <v>0</v>
      </c>
    </row>
    <row r="203" spans="2:23" ht="13.5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25</v>
      </c>
      <c r="M203" s="78">
        <v>0</v>
      </c>
      <c r="N203" s="79">
        <v>0</v>
      </c>
      <c r="O203" s="147">
        <f>SUM(M203:N203)</f>
        <v>0</v>
      </c>
      <c r="P203" s="80">
        <v>0</v>
      </c>
      <c r="Q203" s="152">
        <f>O203+P203</f>
        <v>0</v>
      </c>
      <c r="R203" s="78">
        <v>0</v>
      </c>
      <c r="S203" s="79">
        <v>0</v>
      </c>
      <c r="T203" s="147">
        <f>SUM(R203:S203)</f>
        <v>0</v>
      </c>
      <c r="U203" s="80">
        <v>0</v>
      </c>
      <c r="V203" s="155">
        <f>SUM(T203:U203)</f>
        <v>0</v>
      </c>
      <c r="W203" s="81">
        <f t="shared" si="177"/>
        <v>0</v>
      </c>
    </row>
    <row r="204" spans="2:23" ht="13.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v>0</v>
      </c>
      <c r="N204" s="79">
        <v>0</v>
      </c>
      <c r="O204" s="147">
        <f>SUM(M204:N204)</f>
        <v>0</v>
      </c>
      <c r="P204" s="84">
        <v>0</v>
      </c>
      <c r="Q204" s="152">
        <f>O204+P204</f>
        <v>0</v>
      </c>
      <c r="R204" s="78">
        <v>0</v>
      </c>
      <c r="S204" s="79">
        <v>0</v>
      </c>
      <c r="T204" s="147">
        <f>SUM(R204:S204)</f>
        <v>0</v>
      </c>
      <c r="U204" s="84">
        <v>0</v>
      </c>
      <c r="V204" s="147">
        <f>SUM(T204:U204)</f>
        <v>0</v>
      </c>
      <c r="W204" s="81">
        <f>IF(Q204=0,0,((V204/Q204)-1)*100)</f>
        <v>0</v>
      </c>
    </row>
    <row r="205" spans="2:23" ht="12.7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v>0</v>
      </c>
      <c r="N205" s="79">
        <v>0</v>
      </c>
      <c r="O205" s="148">
        <f>SUM(M205:N205)</f>
        <v>0</v>
      </c>
      <c r="P205" s="90">
        <v>0</v>
      </c>
      <c r="Q205" s="152">
        <f>O205+P205</f>
        <v>0</v>
      </c>
      <c r="R205" s="78">
        <v>0</v>
      </c>
      <c r="S205" s="79">
        <v>0</v>
      </c>
      <c r="T205" s="147">
        <f>SUM(R205:S205)</f>
        <v>0</v>
      </c>
      <c r="U205" s="90">
        <v>0</v>
      </c>
      <c r="V205" s="155">
        <f>T205+U205</f>
        <v>0</v>
      </c>
      <c r="W205" s="81">
        <f t="shared" ref="W205:W208" si="199">IF(Q205=0,0,((V205/Q205)-1)*100)</f>
        <v>0</v>
      </c>
    </row>
    <row r="206" spans="2:23" ht="12.7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61</v>
      </c>
      <c r="M206" s="156">
        <f t="shared" ref="M206:V206" si="200">+M203+M204+M205</f>
        <v>0</v>
      </c>
      <c r="N206" s="157">
        <f t="shared" si="200"/>
        <v>0</v>
      </c>
      <c r="O206" s="156">
        <f t="shared" si="200"/>
        <v>0</v>
      </c>
      <c r="P206" s="156">
        <f t="shared" si="200"/>
        <v>0</v>
      </c>
      <c r="Q206" s="162">
        <f t="shared" si="200"/>
        <v>0</v>
      </c>
      <c r="R206" s="156">
        <f t="shared" si="200"/>
        <v>0</v>
      </c>
      <c r="S206" s="157">
        <f t="shared" si="200"/>
        <v>0</v>
      </c>
      <c r="T206" s="156">
        <f t="shared" si="200"/>
        <v>0</v>
      </c>
      <c r="U206" s="156">
        <f t="shared" si="200"/>
        <v>0</v>
      </c>
      <c r="V206" s="162">
        <f t="shared" si="200"/>
        <v>0</v>
      </c>
      <c r="W206" s="159">
        <f t="shared" si="199"/>
        <v>0</v>
      </c>
    </row>
    <row r="207" spans="2:23" ht="14.25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201">+M198+M202+M206</f>
        <v>0</v>
      </c>
      <c r="N207" s="157">
        <f t="shared" si="201"/>
        <v>0</v>
      </c>
      <c r="O207" s="156">
        <f t="shared" si="201"/>
        <v>0</v>
      </c>
      <c r="P207" s="156">
        <f t="shared" si="201"/>
        <v>0</v>
      </c>
      <c r="Q207" s="156">
        <f t="shared" si="201"/>
        <v>0</v>
      </c>
      <c r="R207" s="156">
        <f t="shared" si="201"/>
        <v>0</v>
      </c>
      <c r="S207" s="157">
        <f t="shared" si="201"/>
        <v>0</v>
      </c>
      <c r="T207" s="156">
        <f t="shared" si="201"/>
        <v>0</v>
      </c>
      <c r="U207" s="156">
        <f t="shared" si="201"/>
        <v>0</v>
      </c>
      <c r="V207" s="158">
        <f t="shared" si="201"/>
        <v>0</v>
      </c>
      <c r="W207" s="159">
        <f>IF(Q207=0,0,((V207/Q207)-1)*100)</f>
        <v>0</v>
      </c>
    </row>
    <row r="208" spans="2:23" ht="14.25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202">+M202+M198+M206+M194</f>
        <v>0</v>
      </c>
      <c r="N208" s="157">
        <f t="shared" si="202"/>
        <v>0</v>
      </c>
      <c r="O208" s="156">
        <f t="shared" si="202"/>
        <v>0</v>
      </c>
      <c r="P208" s="156">
        <f t="shared" si="202"/>
        <v>0</v>
      </c>
      <c r="Q208" s="156">
        <f t="shared" si="202"/>
        <v>0</v>
      </c>
      <c r="R208" s="156">
        <f t="shared" si="202"/>
        <v>0</v>
      </c>
      <c r="S208" s="157">
        <f t="shared" si="202"/>
        <v>0</v>
      </c>
      <c r="T208" s="156">
        <f t="shared" si="202"/>
        <v>0</v>
      </c>
      <c r="U208" s="156">
        <f t="shared" si="202"/>
        <v>0</v>
      </c>
      <c r="V208" s="156">
        <f t="shared" si="202"/>
        <v>0</v>
      </c>
      <c r="W208" s="159">
        <f t="shared" si="199"/>
        <v>0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3.5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53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60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 t="s">
        <v>41</v>
      </c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55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55</v>
      </c>
      <c r="U215" s="120" t="s">
        <v>13</v>
      </c>
      <c r="V215" s="187" t="s">
        <v>9</v>
      </c>
      <c r="W215" s="121"/>
    </row>
    <row r="216" spans="2:23" ht="5.2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V217" si="203">+M165+M191</f>
        <v>0</v>
      </c>
      <c r="N217" s="34">
        <f t="shared" si="203"/>
        <v>0</v>
      </c>
      <c r="O217" s="144">
        <f t="shared" si="203"/>
        <v>0</v>
      </c>
      <c r="P217" s="35">
        <f t="shared" si="203"/>
        <v>0</v>
      </c>
      <c r="Q217" s="150">
        <f t="shared" si="203"/>
        <v>0</v>
      </c>
      <c r="R217" s="33">
        <f t="shared" si="203"/>
        <v>0</v>
      </c>
      <c r="S217" s="34">
        <f t="shared" si="203"/>
        <v>0</v>
      </c>
      <c r="T217" s="144">
        <f t="shared" si="203"/>
        <v>0</v>
      </c>
      <c r="U217" s="35">
        <f t="shared" si="203"/>
        <v>0</v>
      </c>
      <c r="V217" s="154">
        <f t="shared" si="203"/>
        <v>0</v>
      </c>
      <c r="W217" s="31">
        <f t="shared" ref="W217:W229" si="204">IF(Q217=0,0,((V217/Q217)-1)*100)</f>
        <v>0</v>
      </c>
    </row>
    <row r="218" spans="2:23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>+M192+M166</f>
        <v>0</v>
      </c>
      <c r="N218" s="34">
        <f>+N192+N166</f>
        <v>0</v>
      </c>
      <c r="O218" s="144">
        <f>+O192+O166</f>
        <v>0</v>
      </c>
      <c r="P218" s="35">
        <f>+P192+P166</f>
        <v>0</v>
      </c>
      <c r="Q218" s="150">
        <f>+Q192+Q166</f>
        <v>0</v>
      </c>
      <c r="R218" s="33">
        <f t="shared" ref="R218:V219" si="205">+R166+R192</f>
        <v>0</v>
      </c>
      <c r="S218" s="34">
        <f t="shared" si="205"/>
        <v>0</v>
      </c>
      <c r="T218" s="144">
        <f t="shared" si="205"/>
        <v>0</v>
      </c>
      <c r="U218" s="35">
        <f t="shared" si="205"/>
        <v>0</v>
      </c>
      <c r="V218" s="154">
        <f t="shared" si="205"/>
        <v>0</v>
      </c>
      <c r="W218" s="31">
        <f t="shared" si="204"/>
        <v>0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>+M167+M193</f>
        <v>0</v>
      </c>
      <c r="N219" s="34">
        <f>+N193+N167</f>
        <v>0</v>
      </c>
      <c r="O219" s="144">
        <f>+O193+O167</f>
        <v>0</v>
      </c>
      <c r="P219" s="35">
        <f>+P193+P167</f>
        <v>0</v>
      </c>
      <c r="Q219" s="150">
        <f>+Q193+Q167</f>
        <v>0</v>
      </c>
      <c r="R219" s="33">
        <f t="shared" si="205"/>
        <v>0</v>
      </c>
      <c r="S219" s="34">
        <f t="shared" si="205"/>
        <v>0</v>
      </c>
      <c r="T219" s="144">
        <f t="shared" si="205"/>
        <v>0</v>
      </c>
      <c r="U219" s="35">
        <f t="shared" si="205"/>
        <v>0</v>
      </c>
      <c r="V219" s="154">
        <f t="shared" si="205"/>
        <v>0</v>
      </c>
      <c r="W219" s="31">
        <f t="shared" si="204"/>
        <v>0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56</v>
      </c>
      <c r="M220" s="156">
        <f t="shared" ref="M220:V220" si="206">+M217+M218+M219</f>
        <v>0</v>
      </c>
      <c r="N220" s="157">
        <f t="shared" si="206"/>
        <v>0</v>
      </c>
      <c r="O220" s="156">
        <f t="shared" si="206"/>
        <v>0</v>
      </c>
      <c r="P220" s="156">
        <f t="shared" si="206"/>
        <v>0</v>
      </c>
      <c r="Q220" s="156">
        <f t="shared" si="206"/>
        <v>0</v>
      </c>
      <c r="R220" s="156">
        <f t="shared" si="206"/>
        <v>0</v>
      </c>
      <c r="S220" s="157">
        <f t="shared" si="206"/>
        <v>0</v>
      </c>
      <c r="T220" s="156">
        <f t="shared" si="206"/>
        <v>0</v>
      </c>
      <c r="U220" s="156">
        <f t="shared" si="206"/>
        <v>0</v>
      </c>
      <c r="V220" s="158">
        <f t="shared" si="206"/>
        <v>0</v>
      </c>
      <c r="W220" s="159">
        <f t="shared" si="204"/>
        <v>0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V221" si="207">+M169+M195</f>
        <v>0</v>
      </c>
      <c r="N221" s="92">
        <f t="shared" si="207"/>
        <v>0</v>
      </c>
      <c r="O221" s="145">
        <f t="shared" si="207"/>
        <v>0</v>
      </c>
      <c r="P221" s="35">
        <f t="shared" si="207"/>
        <v>0</v>
      </c>
      <c r="Q221" s="151">
        <f t="shared" si="207"/>
        <v>0</v>
      </c>
      <c r="R221" s="91">
        <f t="shared" si="207"/>
        <v>0</v>
      </c>
      <c r="S221" s="92">
        <f t="shared" si="207"/>
        <v>0</v>
      </c>
      <c r="T221" s="145">
        <f t="shared" si="207"/>
        <v>0</v>
      </c>
      <c r="U221" s="35">
        <f t="shared" si="207"/>
        <v>0</v>
      </c>
      <c r="V221" s="154">
        <f t="shared" si="207"/>
        <v>0</v>
      </c>
      <c r="W221" s="31">
        <f t="shared" si="204"/>
        <v>0</v>
      </c>
    </row>
    <row r="222" spans="2:23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>+M196+M170</f>
        <v>0</v>
      </c>
      <c r="N222" s="34">
        <f>+N196+N170</f>
        <v>0</v>
      </c>
      <c r="O222" s="144">
        <f>+O196+O170</f>
        <v>0</v>
      </c>
      <c r="P222" s="35">
        <f>+P196+P170</f>
        <v>0</v>
      </c>
      <c r="Q222" s="150">
        <f>+Q196+Q170</f>
        <v>0</v>
      </c>
      <c r="R222" s="33">
        <f>+R170+R196</f>
        <v>0</v>
      </c>
      <c r="S222" s="34">
        <f>+S170+S196</f>
        <v>0</v>
      </c>
      <c r="T222" s="144">
        <f>+T196+T170</f>
        <v>0</v>
      </c>
      <c r="U222" s="35">
        <f>+U170+U196</f>
        <v>0</v>
      </c>
      <c r="V222" s="154">
        <f>+V196+V170</f>
        <v>0</v>
      </c>
      <c r="W222" s="31">
        <f>IF(Q222=0,0,((V222/Q222)-1)*100)</f>
        <v>0</v>
      </c>
    </row>
    <row r="223" spans="2:23" ht="13.5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>+M171+M197</f>
        <v>0</v>
      </c>
      <c r="N223" s="34">
        <f>+N171+N197</f>
        <v>0</v>
      </c>
      <c r="O223" s="144">
        <f>+O171+O197</f>
        <v>0</v>
      </c>
      <c r="P223" s="35">
        <f>+P171+P197</f>
        <v>0</v>
      </c>
      <c r="Q223" s="150">
        <f>+Q171+Q197</f>
        <v>0</v>
      </c>
      <c r="R223" s="33">
        <f>+R171+R197</f>
        <v>0</v>
      </c>
      <c r="S223" s="34">
        <f>+S171+S197</f>
        <v>0</v>
      </c>
      <c r="T223" s="144">
        <f>+T171+T197</f>
        <v>0</v>
      </c>
      <c r="U223" s="35">
        <f>+U171+U197</f>
        <v>0</v>
      </c>
      <c r="V223" s="154">
        <f>+V171+V197</f>
        <v>0</v>
      </c>
      <c r="W223" s="31">
        <f t="shared" si="204"/>
        <v>0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208">+M221+M222+M223</f>
        <v>0</v>
      </c>
      <c r="N224" s="157">
        <f t="shared" ref="N224" si="209">+N221+N222+N223</f>
        <v>0</v>
      </c>
      <c r="O224" s="156">
        <f t="shared" ref="O224" si="210">+O221+O222+O223</f>
        <v>0</v>
      </c>
      <c r="P224" s="156">
        <f t="shared" ref="P224" si="211">+P221+P222+P223</f>
        <v>0</v>
      </c>
      <c r="Q224" s="156">
        <f t="shared" ref="Q224" si="212">+Q221+Q222+Q223</f>
        <v>0</v>
      </c>
      <c r="R224" s="156">
        <f t="shared" ref="R224" si="213">+R221+R222+R223</f>
        <v>0</v>
      </c>
      <c r="S224" s="157">
        <f t="shared" ref="S224" si="214">+S221+S222+S223</f>
        <v>0</v>
      </c>
      <c r="T224" s="156">
        <f t="shared" ref="T224" si="215">+T221+T222+T223</f>
        <v>0</v>
      </c>
      <c r="U224" s="156">
        <f t="shared" ref="U224" si="216">+U221+U222+U223</f>
        <v>0</v>
      </c>
      <c r="V224" s="158">
        <f t="shared" ref="V224" si="217">+V221+V222+V223</f>
        <v>0</v>
      </c>
      <c r="W224" s="159">
        <f>IF(Q224=0,0,((V224/Q224)-1)*100)</f>
        <v>0</v>
      </c>
    </row>
    <row r="225" spans="1:23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V225" si="218">+M173+M199</f>
        <v>0</v>
      </c>
      <c r="N225" s="34">
        <f t="shared" si="218"/>
        <v>0</v>
      </c>
      <c r="O225" s="144">
        <f t="shared" si="218"/>
        <v>0</v>
      </c>
      <c r="P225" s="35">
        <f t="shared" si="218"/>
        <v>0</v>
      </c>
      <c r="Q225" s="150">
        <f t="shared" si="218"/>
        <v>0</v>
      </c>
      <c r="R225" s="33">
        <f t="shared" si="218"/>
        <v>0</v>
      </c>
      <c r="S225" s="34">
        <f t="shared" si="218"/>
        <v>0</v>
      </c>
      <c r="T225" s="144">
        <f t="shared" si="218"/>
        <v>0</v>
      </c>
      <c r="U225" s="35">
        <f t="shared" si="218"/>
        <v>0</v>
      </c>
      <c r="V225" s="154">
        <f t="shared" si="218"/>
        <v>0</v>
      </c>
      <c r="W225" s="31">
        <f t="shared" si="204"/>
        <v>0</v>
      </c>
    </row>
    <row r="226" spans="1:23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 t="shared" ref="M226:Q227" si="219">+M200+M174</f>
        <v>0</v>
      </c>
      <c r="N226" s="34">
        <f t="shared" si="219"/>
        <v>0</v>
      </c>
      <c r="O226" s="144">
        <f t="shared" si="219"/>
        <v>0</v>
      </c>
      <c r="P226" s="35">
        <f t="shared" si="219"/>
        <v>0</v>
      </c>
      <c r="Q226" s="150">
        <f t="shared" si="219"/>
        <v>0</v>
      </c>
      <c r="R226" s="33">
        <f t="shared" ref="R226:V227" si="220">+R174+R200</f>
        <v>0</v>
      </c>
      <c r="S226" s="34">
        <f t="shared" si="220"/>
        <v>0</v>
      </c>
      <c r="T226" s="144">
        <f t="shared" si="220"/>
        <v>0</v>
      </c>
      <c r="U226" s="35">
        <f t="shared" si="220"/>
        <v>0</v>
      </c>
      <c r="V226" s="154">
        <f t="shared" si="220"/>
        <v>0</v>
      </c>
      <c r="W226" s="31">
        <f t="shared" si="204"/>
        <v>0</v>
      </c>
    </row>
    <row r="227" spans="1:23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 t="shared" si="219"/>
        <v>0</v>
      </c>
      <c r="N227" s="34">
        <f t="shared" si="219"/>
        <v>0</v>
      </c>
      <c r="O227" s="146">
        <f t="shared" si="219"/>
        <v>0</v>
      </c>
      <c r="P227" s="52">
        <f t="shared" si="219"/>
        <v>0</v>
      </c>
      <c r="Q227" s="150">
        <f t="shared" si="219"/>
        <v>0</v>
      </c>
      <c r="R227" s="33">
        <f t="shared" si="220"/>
        <v>0</v>
      </c>
      <c r="S227" s="34">
        <f t="shared" si="220"/>
        <v>0</v>
      </c>
      <c r="T227" s="146">
        <f t="shared" si="220"/>
        <v>0</v>
      </c>
      <c r="U227" s="52">
        <f t="shared" si="220"/>
        <v>0</v>
      </c>
      <c r="V227" s="154">
        <f t="shared" si="220"/>
        <v>0</v>
      </c>
      <c r="W227" s="31">
        <f t="shared" si="204"/>
        <v>0</v>
      </c>
    </row>
    <row r="228" spans="1:23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21">M227+M225+M226</f>
        <v>0</v>
      </c>
      <c r="N228" s="160">
        <f t="shared" ref="N228" si="222">N227+N225+N226</f>
        <v>0</v>
      </c>
      <c r="O228" s="161">
        <f t="shared" ref="O228" si="223">O227+O225+O226</f>
        <v>0</v>
      </c>
      <c r="P228" s="162">
        <f t="shared" ref="P228" si="224">P227+P225+P226</f>
        <v>0</v>
      </c>
      <c r="Q228" s="163">
        <f t="shared" ref="Q228" si="225">Q227+Q225+Q226</f>
        <v>0</v>
      </c>
      <c r="R228" s="160">
        <f t="shared" ref="R228" si="226">R227+R225+R226</f>
        <v>0</v>
      </c>
      <c r="S228" s="160">
        <f t="shared" ref="S228" si="227">S227+S225+S226</f>
        <v>0</v>
      </c>
      <c r="T228" s="164">
        <f t="shared" ref="T228" si="228">T227+T225+T226</f>
        <v>0</v>
      </c>
      <c r="U228" s="164">
        <f t="shared" ref="U228" si="229">U227+U225+U226</f>
        <v>0</v>
      </c>
      <c r="V228" s="164">
        <f t="shared" ref="V228" si="230">V227+V225+V226</f>
        <v>0</v>
      </c>
      <c r="W228" s="165">
        <f t="shared" si="204"/>
        <v>0</v>
      </c>
    </row>
    <row r="229" spans="1:23" ht="13.5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25</v>
      </c>
      <c r="M229" s="78">
        <v>0</v>
      </c>
      <c r="N229" s="79">
        <f t="shared" ref="N229:Q230" si="231">+N203+N177</f>
        <v>0</v>
      </c>
      <c r="O229" s="147">
        <f t="shared" si="231"/>
        <v>0</v>
      </c>
      <c r="P229" s="80">
        <f t="shared" si="231"/>
        <v>0</v>
      </c>
      <c r="Q229" s="152">
        <f t="shared" si="231"/>
        <v>0</v>
      </c>
      <c r="R229" s="78">
        <f t="shared" ref="R229:V231" si="232">+R177+R203</f>
        <v>0</v>
      </c>
      <c r="S229" s="79">
        <f t="shared" si="232"/>
        <v>0</v>
      </c>
      <c r="T229" s="147">
        <f t="shared" si="232"/>
        <v>0</v>
      </c>
      <c r="U229" s="80">
        <f t="shared" si="232"/>
        <v>0</v>
      </c>
      <c r="V229" s="155">
        <f t="shared" si="232"/>
        <v>0</v>
      </c>
      <c r="W229" s="81">
        <f t="shared" si="204"/>
        <v>0</v>
      </c>
    </row>
    <row r="230" spans="1:23" ht="12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>+M204+M178</f>
        <v>0</v>
      </c>
      <c r="N230" s="79">
        <f t="shared" si="231"/>
        <v>0</v>
      </c>
      <c r="O230" s="147">
        <f t="shared" si="231"/>
        <v>0</v>
      </c>
      <c r="P230" s="84">
        <f t="shared" si="231"/>
        <v>0</v>
      </c>
      <c r="Q230" s="152">
        <f t="shared" si="231"/>
        <v>0</v>
      </c>
      <c r="R230" s="78">
        <f t="shared" si="232"/>
        <v>0</v>
      </c>
      <c r="S230" s="79">
        <f t="shared" si="232"/>
        <v>0</v>
      </c>
      <c r="T230" s="147">
        <f t="shared" si="232"/>
        <v>0</v>
      </c>
      <c r="U230" s="84">
        <f t="shared" si="232"/>
        <v>0</v>
      </c>
      <c r="V230" s="147">
        <f t="shared" si="232"/>
        <v>0</v>
      </c>
      <c r="W230" s="81">
        <f>IF(Q230=0,0,((V230/Q230)-1)*100)</f>
        <v>0</v>
      </c>
    </row>
    <row r="231" spans="1:23" ht="13.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>+M179+M205</f>
        <v>0</v>
      </c>
      <c r="N231" s="79">
        <f>+N179+N205</f>
        <v>0</v>
      </c>
      <c r="O231" s="148">
        <f>+O179+O205</f>
        <v>0</v>
      </c>
      <c r="P231" s="90">
        <f>+P179+P205</f>
        <v>0</v>
      </c>
      <c r="Q231" s="152">
        <f>+Q179+Q205</f>
        <v>0</v>
      </c>
      <c r="R231" s="78">
        <f t="shared" si="232"/>
        <v>0</v>
      </c>
      <c r="S231" s="79">
        <f t="shared" si="232"/>
        <v>0</v>
      </c>
      <c r="T231" s="147">
        <f t="shared" si="232"/>
        <v>0</v>
      </c>
      <c r="U231" s="90">
        <f t="shared" si="232"/>
        <v>0</v>
      </c>
      <c r="V231" s="155">
        <f t="shared" si="232"/>
        <v>0</v>
      </c>
      <c r="W231" s="81">
        <f t="shared" ref="W231:W234" si="233">IF(Q231=0,0,((V231/Q231)-1)*100)</f>
        <v>0</v>
      </c>
    </row>
    <row r="232" spans="1:23" ht="14.25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61</v>
      </c>
      <c r="M232" s="156">
        <f t="shared" ref="M232:V232" si="234">+M229+M230+M231</f>
        <v>0</v>
      </c>
      <c r="N232" s="157">
        <f t="shared" si="234"/>
        <v>0</v>
      </c>
      <c r="O232" s="156">
        <f t="shared" si="234"/>
        <v>0</v>
      </c>
      <c r="P232" s="156">
        <f t="shared" si="234"/>
        <v>0</v>
      </c>
      <c r="Q232" s="162">
        <f t="shared" si="234"/>
        <v>0</v>
      </c>
      <c r="R232" s="156">
        <f t="shared" si="234"/>
        <v>0</v>
      </c>
      <c r="S232" s="157">
        <f t="shared" si="234"/>
        <v>0</v>
      </c>
      <c r="T232" s="156">
        <f t="shared" si="234"/>
        <v>0</v>
      </c>
      <c r="U232" s="156">
        <f t="shared" si="234"/>
        <v>0</v>
      </c>
      <c r="V232" s="162">
        <f t="shared" si="234"/>
        <v>0</v>
      </c>
      <c r="W232" s="159">
        <f t="shared" si="233"/>
        <v>0</v>
      </c>
    </row>
    <row r="233" spans="1:23" ht="14.25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35">+M224+M228+M232</f>
        <v>0</v>
      </c>
      <c r="N233" s="157">
        <f t="shared" si="235"/>
        <v>0</v>
      </c>
      <c r="O233" s="156">
        <f t="shared" si="235"/>
        <v>0</v>
      </c>
      <c r="P233" s="156">
        <f t="shared" si="235"/>
        <v>0</v>
      </c>
      <c r="Q233" s="156">
        <f t="shared" si="235"/>
        <v>0</v>
      </c>
      <c r="R233" s="156">
        <f t="shared" si="235"/>
        <v>0</v>
      </c>
      <c r="S233" s="157">
        <f t="shared" si="235"/>
        <v>0</v>
      </c>
      <c r="T233" s="156">
        <f t="shared" si="235"/>
        <v>0</v>
      </c>
      <c r="U233" s="156">
        <f t="shared" si="235"/>
        <v>0</v>
      </c>
      <c r="V233" s="158">
        <f t="shared" si="235"/>
        <v>0</v>
      </c>
      <c r="W233" s="159">
        <f>IF(Q233=0,0,((V233/Q233)-1)*100)</f>
        <v>0</v>
      </c>
    </row>
    <row r="234" spans="1:23" ht="14.25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36">+M228+M224+M232+M220</f>
        <v>0</v>
      </c>
      <c r="N234" s="157">
        <f t="shared" si="236"/>
        <v>0</v>
      </c>
      <c r="O234" s="156">
        <f t="shared" si="236"/>
        <v>0</v>
      </c>
      <c r="P234" s="156">
        <f t="shared" si="236"/>
        <v>0</v>
      </c>
      <c r="Q234" s="156">
        <f t="shared" si="236"/>
        <v>0</v>
      </c>
      <c r="R234" s="156">
        <f t="shared" si="236"/>
        <v>0</v>
      </c>
      <c r="S234" s="157">
        <f t="shared" si="236"/>
        <v>0</v>
      </c>
      <c r="T234" s="156">
        <f t="shared" si="236"/>
        <v>0</v>
      </c>
      <c r="U234" s="156">
        <f t="shared" si="236"/>
        <v>0</v>
      </c>
      <c r="V234" s="156">
        <f t="shared" si="236"/>
        <v>0</v>
      </c>
      <c r="W234" s="159">
        <f t="shared" si="233"/>
        <v>0</v>
      </c>
    </row>
    <row r="235" spans="1:23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>
    <oddHeader>&amp;LMonthly Air Transport Statistics : Phuket International Airport</oddHeader>
    <oddFooter>&amp;LAir Transport Information Division, Corporate Strategy Department&amp;C&amp;D&amp;R&amp;T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A235"/>
  <sheetViews>
    <sheetView zoomScaleNormal="100" workbookViewId="0">
      <selection activeCell="J17" sqref="J17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8" customWidth="1"/>
    <col min="10" max="11" width="7" style="1" customWidth="1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0.28515625" style="1" customWidth="1"/>
    <col min="19" max="19" width="10.140625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8" bestFit="1" customWidth="1"/>
    <col min="24" max="24" width="7" style="8" bestFit="1" customWidth="1"/>
    <col min="25" max="25" width="6" style="1" bestFit="1" customWidth="1"/>
    <col min="26" max="26" width="7" style="1"/>
    <col min="27" max="27" width="7" style="14"/>
    <col min="28" max="16384" width="7" style="1"/>
  </cols>
  <sheetData>
    <row r="1" spans="2:23" ht="13.5" thickBot="1"/>
    <row r="2" spans="2:23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3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3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3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3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3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3">
      <c r="B9" s="109" t="s">
        <v>14</v>
      </c>
      <c r="C9" s="28">
        <v>0</v>
      </c>
      <c r="D9" s="29">
        <v>0</v>
      </c>
      <c r="E9" s="30">
        <f>+C9+D9</f>
        <v>0</v>
      </c>
      <c r="F9" s="28">
        <v>16</v>
      </c>
      <c r="G9" s="29">
        <v>16</v>
      </c>
      <c r="H9" s="30">
        <f>F9+G9</f>
        <v>32</v>
      </c>
      <c r="I9" s="31">
        <f t="shared" ref="I9:I20" si="0">IF(E9=0,0,((H9/E9)-1)*100)</f>
        <v>0</v>
      </c>
      <c r="J9" s="17"/>
      <c r="K9" s="32"/>
      <c r="L9" s="109" t="s">
        <v>14</v>
      </c>
      <c r="M9" s="33">
        <v>0</v>
      </c>
      <c r="N9" s="34">
        <v>0</v>
      </c>
      <c r="O9" s="94">
        <f>+N9+M9</f>
        <v>0</v>
      </c>
      <c r="P9" s="35">
        <v>0</v>
      </c>
      <c r="Q9" s="97">
        <f>+P9+O9</f>
        <v>0</v>
      </c>
      <c r="R9" s="33">
        <v>483</v>
      </c>
      <c r="S9" s="34">
        <v>325</v>
      </c>
      <c r="T9" s="94">
        <f>+S9+R9</f>
        <v>808</v>
      </c>
      <c r="U9" s="35">
        <v>1</v>
      </c>
      <c r="V9" s="99">
        <f>T9+U9</f>
        <v>809</v>
      </c>
      <c r="W9" s="31">
        <f t="shared" ref="W9:W20" si="1">IF(Q9=0,0,((V9/Q9)-1)*100)</f>
        <v>0</v>
      </c>
    </row>
    <row r="10" spans="2:23">
      <c r="B10" s="109" t="s">
        <v>15</v>
      </c>
      <c r="C10" s="28">
        <v>2</v>
      </c>
      <c r="D10" s="29">
        <v>2</v>
      </c>
      <c r="E10" s="30">
        <f>+C10+D10</f>
        <v>4</v>
      </c>
      <c r="F10" s="28">
        <v>17</v>
      </c>
      <c r="G10" s="29">
        <v>17</v>
      </c>
      <c r="H10" s="30">
        <f>F10+G10</f>
        <v>34</v>
      </c>
      <c r="I10" s="31">
        <f t="shared" si="0"/>
        <v>750</v>
      </c>
      <c r="J10" s="17"/>
      <c r="K10" s="32"/>
      <c r="L10" s="109" t="s">
        <v>15</v>
      </c>
      <c r="M10" s="33">
        <v>0</v>
      </c>
      <c r="N10" s="34">
        <v>4</v>
      </c>
      <c r="O10" s="94">
        <f>+N10+M10</f>
        <v>4</v>
      </c>
      <c r="P10" s="35">
        <v>0</v>
      </c>
      <c r="Q10" s="97">
        <f>+P10+O10</f>
        <v>4</v>
      </c>
      <c r="R10" s="33">
        <v>354</v>
      </c>
      <c r="S10" s="34">
        <v>321</v>
      </c>
      <c r="T10" s="94">
        <f>+S10+R10</f>
        <v>675</v>
      </c>
      <c r="U10" s="35">
        <v>65</v>
      </c>
      <c r="V10" s="99">
        <f>T10+U10</f>
        <v>740</v>
      </c>
      <c r="W10" s="31">
        <f t="shared" si="1"/>
        <v>18400</v>
      </c>
    </row>
    <row r="11" spans="2:23" ht="13.5" thickBot="1">
      <c r="B11" s="116" t="s">
        <v>16</v>
      </c>
      <c r="C11" s="36">
        <v>2</v>
      </c>
      <c r="D11" s="37">
        <v>2</v>
      </c>
      <c r="E11" s="30">
        <f>+C11+D11</f>
        <v>4</v>
      </c>
      <c r="F11" s="36">
        <v>18</v>
      </c>
      <c r="G11" s="37">
        <v>18</v>
      </c>
      <c r="H11" s="30">
        <f>F11+G11</f>
        <v>36</v>
      </c>
      <c r="I11" s="31">
        <f t="shared" si="0"/>
        <v>800</v>
      </c>
      <c r="J11" s="17"/>
      <c r="K11" s="32"/>
      <c r="L11" s="116" t="s">
        <v>16</v>
      </c>
      <c r="M11" s="33">
        <v>12</v>
      </c>
      <c r="N11" s="34">
        <v>0</v>
      </c>
      <c r="O11" s="94">
        <f>+N11+M11</f>
        <v>12</v>
      </c>
      <c r="P11" s="35">
        <v>0</v>
      </c>
      <c r="Q11" s="97">
        <f>+P11+O11</f>
        <v>12</v>
      </c>
      <c r="R11" s="33">
        <v>697</v>
      </c>
      <c r="S11" s="34">
        <v>515</v>
      </c>
      <c r="T11" s="94">
        <f>+S11+R11</f>
        <v>1212</v>
      </c>
      <c r="U11" s="35">
        <v>0</v>
      </c>
      <c r="V11" s="99">
        <f>T11+U11</f>
        <v>1212</v>
      </c>
      <c r="W11" s="31">
        <f t="shared" si="1"/>
        <v>10000</v>
      </c>
    </row>
    <row r="12" spans="2:23" ht="14.25" thickTop="1" thickBot="1">
      <c r="B12" s="178" t="s">
        <v>17</v>
      </c>
      <c r="C12" s="38">
        <f t="shared" ref="C12:H12" si="2">+C9+C10+C11</f>
        <v>4</v>
      </c>
      <c r="D12" s="39">
        <f t="shared" si="2"/>
        <v>4</v>
      </c>
      <c r="E12" s="40">
        <f t="shared" si="2"/>
        <v>8</v>
      </c>
      <c r="F12" s="38">
        <f t="shared" si="2"/>
        <v>51</v>
      </c>
      <c r="G12" s="39">
        <f t="shared" si="2"/>
        <v>51</v>
      </c>
      <c r="H12" s="40">
        <f t="shared" si="2"/>
        <v>102</v>
      </c>
      <c r="I12" s="41">
        <f t="shared" si="0"/>
        <v>1175</v>
      </c>
      <c r="J12" s="17"/>
      <c r="K12" s="17"/>
      <c r="L12" s="170" t="s">
        <v>17</v>
      </c>
      <c r="M12" s="100">
        <f>M9+M10+M11</f>
        <v>12</v>
      </c>
      <c r="N12" s="101">
        <f>N9+N10+N11</f>
        <v>4</v>
      </c>
      <c r="O12" s="100">
        <f>O9+O10+O11</f>
        <v>16</v>
      </c>
      <c r="P12" s="100">
        <f>P9+P10+P11</f>
        <v>0</v>
      </c>
      <c r="Q12" s="100">
        <f t="shared" ref="Q12:V12" si="3">Q9+Q10+Q11</f>
        <v>16</v>
      </c>
      <c r="R12" s="100">
        <f t="shared" si="3"/>
        <v>1534</v>
      </c>
      <c r="S12" s="101">
        <f t="shared" si="3"/>
        <v>1161</v>
      </c>
      <c r="T12" s="100">
        <f t="shared" si="3"/>
        <v>2695</v>
      </c>
      <c r="U12" s="100">
        <f t="shared" si="3"/>
        <v>66</v>
      </c>
      <c r="V12" s="102">
        <f t="shared" si="3"/>
        <v>2761</v>
      </c>
      <c r="W12" s="103">
        <f t="shared" si="1"/>
        <v>17156.25</v>
      </c>
    </row>
    <row r="13" spans="2:23" ht="13.5" thickTop="1">
      <c r="B13" s="109" t="s">
        <v>18</v>
      </c>
      <c r="C13" s="28">
        <v>4</v>
      </c>
      <c r="D13" s="29">
        <v>5</v>
      </c>
      <c r="E13" s="30">
        <f>C13+D13</f>
        <v>9</v>
      </c>
      <c r="F13" s="28">
        <v>16</v>
      </c>
      <c r="G13" s="29">
        <v>16</v>
      </c>
      <c r="H13" s="30">
        <f>F13+G13</f>
        <v>32</v>
      </c>
      <c r="I13" s="31">
        <f t="shared" si="0"/>
        <v>255.55555555555554</v>
      </c>
      <c r="J13" s="17"/>
      <c r="K13" s="17"/>
      <c r="L13" s="109" t="s">
        <v>18</v>
      </c>
      <c r="M13" s="33">
        <v>167</v>
      </c>
      <c r="N13" s="34">
        <v>166</v>
      </c>
      <c r="O13" s="94">
        <f>+M13+N13</f>
        <v>333</v>
      </c>
      <c r="P13" s="35">
        <v>0</v>
      </c>
      <c r="Q13" s="97">
        <f>O13+P13</f>
        <v>333</v>
      </c>
      <c r="R13" s="33">
        <v>296</v>
      </c>
      <c r="S13" s="34">
        <v>306</v>
      </c>
      <c r="T13" s="94">
        <f>+R13+S13</f>
        <v>602</v>
      </c>
      <c r="U13" s="35">
        <v>0</v>
      </c>
      <c r="V13" s="99">
        <f>T13+U13</f>
        <v>602</v>
      </c>
      <c r="W13" s="31">
        <f t="shared" si="1"/>
        <v>80.780780780780773</v>
      </c>
    </row>
    <row r="14" spans="2:23">
      <c r="B14" s="109" t="s">
        <v>19</v>
      </c>
      <c r="C14" s="33">
        <v>13</v>
      </c>
      <c r="D14" s="42">
        <v>13</v>
      </c>
      <c r="E14" s="30">
        <f>+D14+C14</f>
        <v>26</v>
      </c>
      <c r="F14" s="33">
        <v>15</v>
      </c>
      <c r="G14" s="42">
        <v>15</v>
      </c>
      <c r="H14" s="43">
        <f>F14+G14</f>
        <v>30</v>
      </c>
      <c r="I14" s="31">
        <f t="shared" si="0"/>
        <v>15.384615384615374</v>
      </c>
      <c r="J14" s="17"/>
      <c r="K14" s="17"/>
      <c r="L14" s="109" t="s">
        <v>19</v>
      </c>
      <c r="M14" s="33">
        <v>372</v>
      </c>
      <c r="N14" s="34">
        <v>213</v>
      </c>
      <c r="O14" s="94">
        <f>+N14+M14</f>
        <v>585</v>
      </c>
      <c r="P14" s="35">
        <v>0</v>
      </c>
      <c r="Q14" s="97">
        <f>O14+P14</f>
        <v>585</v>
      </c>
      <c r="R14" s="33">
        <v>341</v>
      </c>
      <c r="S14" s="34">
        <v>544</v>
      </c>
      <c r="T14" s="94">
        <f>+S14+R14</f>
        <v>885</v>
      </c>
      <c r="U14" s="35">
        <v>0</v>
      </c>
      <c r="V14" s="99">
        <f>T14+U14</f>
        <v>885</v>
      </c>
      <c r="W14" s="31">
        <f t="shared" si="1"/>
        <v>51.282051282051277</v>
      </c>
    </row>
    <row r="15" spans="2:23" ht="13.5" thickBot="1">
      <c r="B15" s="109" t="s">
        <v>20</v>
      </c>
      <c r="C15" s="33">
        <v>18</v>
      </c>
      <c r="D15" s="42">
        <v>18</v>
      </c>
      <c r="E15" s="30">
        <f>+D15+C15</f>
        <v>36</v>
      </c>
      <c r="F15" s="33">
        <v>12</v>
      </c>
      <c r="G15" s="42">
        <v>12</v>
      </c>
      <c r="H15" s="43">
        <f>F15+G15</f>
        <v>24</v>
      </c>
      <c r="I15" s="31">
        <f t="shared" si="0"/>
        <v>-33.333333333333336</v>
      </c>
      <c r="J15" s="44"/>
      <c r="K15" s="17"/>
      <c r="L15" s="109" t="s">
        <v>20</v>
      </c>
      <c r="M15" s="33">
        <v>368</v>
      </c>
      <c r="N15" s="34">
        <v>354</v>
      </c>
      <c r="O15" s="94">
        <f>+N15+M15</f>
        <v>722</v>
      </c>
      <c r="P15" s="35">
        <v>127</v>
      </c>
      <c r="Q15" s="97">
        <f>O15+P15</f>
        <v>849</v>
      </c>
      <c r="R15" s="33">
        <v>355</v>
      </c>
      <c r="S15" s="34">
        <v>332</v>
      </c>
      <c r="T15" s="94">
        <f>+S15+R15</f>
        <v>687</v>
      </c>
      <c r="U15" s="35">
        <v>0</v>
      </c>
      <c r="V15" s="99">
        <f>T15+U15</f>
        <v>687</v>
      </c>
      <c r="W15" s="31">
        <f t="shared" si="1"/>
        <v>-19.081272084805654</v>
      </c>
    </row>
    <row r="16" spans="2:23" ht="14.25" thickTop="1" thickBot="1">
      <c r="B16" s="179" t="s">
        <v>66</v>
      </c>
      <c r="C16" s="45">
        <f>+C13+C14+C15</f>
        <v>35</v>
      </c>
      <c r="D16" s="46">
        <f t="shared" ref="D16:H16" si="4">+D13+D14+D15</f>
        <v>36</v>
      </c>
      <c r="E16" s="47">
        <f t="shared" si="4"/>
        <v>71</v>
      </c>
      <c r="F16" s="45">
        <f t="shared" si="4"/>
        <v>43</v>
      </c>
      <c r="G16" s="46">
        <f t="shared" si="4"/>
        <v>43</v>
      </c>
      <c r="H16" s="47">
        <f t="shared" si="4"/>
        <v>86</v>
      </c>
      <c r="I16" s="48">
        <f>IF(E16=0,0,((H16/E16)-1)*100)</f>
        <v>21.126760563380277</v>
      </c>
      <c r="J16" s="17"/>
      <c r="K16" s="17"/>
      <c r="L16" s="170" t="s">
        <v>66</v>
      </c>
      <c r="M16" s="100">
        <f t="shared" ref="M16:V16" si="5">+M13+M14+M15</f>
        <v>907</v>
      </c>
      <c r="N16" s="101">
        <f t="shared" si="5"/>
        <v>733</v>
      </c>
      <c r="O16" s="100">
        <f t="shared" si="5"/>
        <v>1640</v>
      </c>
      <c r="P16" s="100">
        <f t="shared" si="5"/>
        <v>127</v>
      </c>
      <c r="Q16" s="100">
        <f t="shared" si="5"/>
        <v>1767</v>
      </c>
      <c r="R16" s="100">
        <f t="shared" si="5"/>
        <v>992</v>
      </c>
      <c r="S16" s="101">
        <f t="shared" si="5"/>
        <v>1182</v>
      </c>
      <c r="T16" s="100">
        <f t="shared" si="5"/>
        <v>2174</v>
      </c>
      <c r="U16" s="100">
        <f t="shared" si="5"/>
        <v>0</v>
      </c>
      <c r="V16" s="102">
        <f t="shared" si="5"/>
        <v>2174</v>
      </c>
      <c r="W16" s="103">
        <f>IF(Q16=0,0,((V16/Q16)-1)*100)</f>
        <v>23.033389926428981</v>
      </c>
    </row>
    <row r="17" spans="2:23" ht="13.5" thickTop="1">
      <c r="B17" s="109" t="s">
        <v>21</v>
      </c>
      <c r="C17" s="49">
        <v>13</v>
      </c>
      <c r="D17" s="50">
        <v>13</v>
      </c>
      <c r="E17" s="30">
        <f>+C17+D17</f>
        <v>26</v>
      </c>
      <c r="F17" s="49">
        <v>15</v>
      </c>
      <c r="G17" s="50">
        <v>15</v>
      </c>
      <c r="H17" s="43">
        <f>F17+G17</f>
        <v>30</v>
      </c>
      <c r="I17" s="31">
        <f t="shared" si="0"/>
        <v>15.384615384615374</v>
      </c>
      <c r="J17" s="17"/>
      <c r="K17" s="17"/>
      <c r="L17" s="109" t="s">
        <v>21</v>
      </c>
      <c r="M17" s="33">
        <v>323</v>
      </c>
      <c r="N17" s="34">
        <v>238</v>
      </c>
      <c r="O17" s="94">
        <f>+M17+N17</f>
        <v>561</v>
      </c>
      <c r="P17" s="35">
        <v>0</v>
      </c>
      <c r="Q17" s="97">
        <f>+O17+P17</f>
        <v>561</v>
      </c>
      <c r="R17" s="33">
        <v>530</v>
      </c>
      <c r="S17" s="34">
        <v>416</v>
      </c>
      <c r="T17" s="94">
        <f>+R17+S17</f>
        <v>946</v>
      </c>
      <c r="U17" s="35">
        <v>0</v>
      </c>
      <c r="V17" s="99">
        <f>+T17+U17</f>
        <v>946</v>
      </c>
      <c r="W17" s="31">
        <f t="shared" si="1"/>
        <v>68.627450980392155</v>
      </c>
    </row>
    <row r="18" spans="2:23">
      <c r="B18" s="109" t="s">
        <v>67</v>
      </c>
      <c r="C18" s="49">
        <v>14</v>
      </c>
      <c r="D18" s="50">
        <v>14</v>
      </c>
      <c r="E18" s="30">
        <f>+C18+D18</f>
        <v>28</v>
      </c>
      <c r="F18" s="49">
        <v>15</v>
      </c>
      <c r="G18" s="50">
        <v>15</v>
      </c>
      <c r="H18" s="43">
        <f>F18+G18</f>
        <v>30</v>
      </c>
      <c r="I18" s="31">
        <f>IF(E18=0,0,((H18/E18)-1)*100)</f>
        <v>7.1428571428571397</v>
      </c>
      <c r="J18" s="17"/>
      <c r="K18" s="17"/>
      <c r="L18" s="109" t="s">
        <v>67</v>
      </c>
      <c r="M18" s="33">
        <v>386</v>
      </c>
      <c r="N18" s="34">
        <v>306</v>
      </c>
      <c r="O18" s="94">
        <f>+M18+N18</f>
        <v>692</v>
      </c>
      <c r="P18" s="35">
        <v>0</v>
      </c>
      <c r="Q18" s="97">
        <f>+O18+P18</f>
        <v>692</v>
      </c>
      <c r="R18" s="33">
        <v>610</v>
      </c>
      <c r="S18" s="34">
        <v>457</v>
      </c>
      <c r="T18" s="94">
        <f>+R18+S18</f>
        <v>1067</v>
      </c>
      <c r="U18" s="35">
        <v>0</v>
      </c>
      <c r="V18" s="99">
        <f>+T18+U18</f>
        <v>1067</v>
      </c>
      <c r="W18" s="31">
        <f>IF(Q18=0,0,((V18/Q18)-1)*100)</f>
        <v>54.190751445086718</v>
      </c>
    </row>
    <row r="19" spans="2:23" ht="13.5" thickBot="1">
      <c r="B19" s="109" t="s">
        <v>22</v>
      </c>
      <c r="C19" s="49">
        <v>12</v>
      </c>
      <c r="D19" s="50">
        <v>12</v>
      </c>
      <c r="E19" s="30">
        <f>+C19+D19</f>
        <v>24</v>
      </c>
      <c r="F19" s="49">
        <v>16</v>
      </c>
      <c r="G19" s="50">
        <v>16</v>
      </c>
      <c r="H19" s="43">
        <f>F19+G19</f>
        <v>32</v>
      </c>
      <c r="I19" s="31">
        <f>IF(E19=0,0,((H19/E19)-1)*100)</f>
        <v>33.333333333333329</v>
      </c>
      <c r="J19" s="51"/>
      <c r="K19" s="17"/>
      <c r="L19" s="109" t="s">
        <v>22</v>
      </c>
      <c r="M19" s="33">
        <v>283</v>
      </c>
      <c r="N19" s="34">
        <v>167</v>
      </c>
      <c r="O19" s="95">
        <f>+M19+N19</f>
        <v>450</v>
      </c>
      <c r="P19" s="52">
        <v>0</v>
      </c>
      <c r="Q19" s="97">
        <f>+O19+P19</f>
        <v>450</v>
      </c>
      <c r="R19" s="33">
        <v>622</v>
      </c>
      <c r="S19" s="34">
        <v>368</v>
      </c>
      <c r="T19" s="95">
        <f>+R19+S19</f>
        <v>990</v>
      </c>
      <c r="U19" s="52">
        <v>2</v>
      </c>
      <c r="V19" s="99">
        <f>+T19+U19</f>
        <v>992</v>
      </c>
      <c r="W19" s="31">
        <f>IF(Q19=0,0,((V19/Q19)-1)*100)</f>
        <v>120.44444444444444</v>
      </c>
    </row>
    <row r="20" spans="2:23" ht="14.25" customHeight="1" thickTop="1" thickBot="1">
      <c r="B20" s="180" t="s">
        <v>23</v>
      </c>
      <c r="C20" s="53">
        <f>C17+C18+C19</f>
        <v>39</v>
      </c>
      <c r="D20" s="54">
        <f t="shared" ref="D20:H20" si="6">D17+D18+D19</f>
        <v>39</v>
      </c>
      <c r="E20" s="55">
        <f t="shared" si="6"/>
        <v>78</v>
      </c>
      <c r="F20" s="56">
        <f t="shared" si="6"/>
        <v>46</v>
      </c>
      <c r="G20" s="57">
        <f t="shared" si="6"/>
        <v>46</v>
      </c>
      <c r="H20" s="57">
        <f t="shared" si="6"/>
        <v>92</v>
      </c>
      <c r="I20" s="41">
        <f t="shared" si="0"/>
        <v>17.948717948717952</v>
      </c>
      <c r="J20" s="58"/>
      <c r="K20" s="59"/>
      <c r="L20" s="171" t="s">
        <v>23</v>
      </c>
      <c r="M20" s="104">
        <f t="shared" ref="M20:V20" si="7">M17+M18+M19</f>
        <v>992</v>
      </c>
      <c r="N20" s="104">
        <f t="shared" si="7"/>
        <v>711</v>
      </c>
      <c r="O20" s="105">
        <f t="shared" si="7"/>
        <v>1703</v>
      </c>
      <c r="P20" s="105">
        <f t="shared" si="7"/>
        <v>0</v>
      </c>
      <c r="Q20" s="105">
        <f t="shared" si="7"/>
        <v>1703</v>
      </c>
      <c r="R20" s="104">
        <f t="shared" si="7"/>
        <v>1762</v>
      </c>
      <c r="S20" s="104">
        <f t="shared" si="7"/>
        <v>1241</v>
      </c>
      <c r="T20" s="105">
        <f t="shared" si="7"/>
        <v>3003</v>
      </c>
      <c r="U20" s="105">
        <f t="shared" si="7"/>
        <v>2</v>
      </c>
      <c r="V20" s="105">
        <f t="shared" si="7"/>
        <v>3005</v>
      </c>
      <c r="W20" s="106">
        <f t="shared" si="1"/>
        <v>76.453317674691718</v>
      </c>
    </row>
    <row r="21" spans="2:23" ht="13.5" thickTop="1">
      <c r="B21" s="109" t="s">
        <v>24</v>
      </c>
      <c r="C21" s="33">
        <v>15</v>
      </c>
      <c r="D21" s="42">
        <v>15</v>
      </c>
      <c r="E21" s="60">
        <f>+C21+D21</f>
        <v>30</v>
      </c>
      <c r="F21" s="33">
        <v>15</v>
      </c>
      <c r="G21" s="42">
        <v>15</v>
      </c>
      <c r="H21" s="61">
        <f>F21+G21</f>
        <v>30</v>
      </c>
      <c r="I21" s="31">
        <f>IF(E21=0,0,((H21/E21)-1)*100)</f>
        <v>0</v>
      </c>
      <c r="J21" s="17"/>
      <c r="K21" s="17"/>
      <c r="L21" s="109" t="s">
        <v>25</v>
      </c>
      <c r="M21" s="33">
        <v>270</v>
      </c>
      <c r="N21" s="34">
        <v>223</v>
      </c>
      <c r="O21" s="95">
        <f>+M21+N21</f>
        <v>493</v>
      </c>
      <c r="P21" s="62">
        <v>0</v>
      </c>
      <c r="Q21" s="97">
        <f>+O21+P21</f>
        <v>493</v>
      </c>
      <c r="R21" s="33">
        <v>750</v>
      </c>
      <c r="S21" s="34">
        <v>589</v>
      </c>
      <c r="T21" s="95">
        <f>+R21+S21</f>
        <v>1339</v>
      </c>
      <c r="U21" s="62">
        <v>0</v>
      </c>
      <c r="V21" s="99">
        <f>+T21+U21</f>
        <v>1339</v>
      </c>
      <c r="W21" s="31">
        <f>IF(Q21=0,0,((V21/Q21)-1)*100)</f>
        <v>171.60243407707912</v>
      </c>
    </row>
    <row r="22" spans="2:23">
      <c r="B22" s="109" t="s">
        <v>26</v>
      </c>
      <c r="C22" s="33">
        <v>14</v>
      </c>
      <c r="D22" s="42">
        <v>14</v>
      </c>
      <c r="E22" s="63">
        <f>+C22+D22</f>
        <v>28</v>
      </c>
      <c r="F22" s="33">
        <v>16</v>
      </c>
      <c r="G22" s="42">
        <v>16</v>
      </c>
      <c r="H22" s="63">
        <f>F22+G22</f>
        <v>32</v>
      </c>
      <c r="I22" s="31">
        <f t="shared" ref="I22:I26" si="8">IF(E22=0,0,((H22/E22)-1)*100)</f>
        <v>14.285714285714279</v>
      </c>
      <c r="J22" s="17"/>
      <c r="K22" s="17"/>
      <c r="L22" s="109" t="s">
        <v>26</v>
      </c>
      <c r="M22" s="33">
        <v>238</v>
      </c>
      <c r="N22" s="34">
        <v>250</v>
      </c>
      <c r="O22" s="95">
        <f>+M22+N22</f>
        <v>488</v>
      </c>
      <c r="P22" s="35">
        <v>0</v>
      </c>
      <c r="Q22" s="97">
        <f>+O22+P22</f>
        <v>488</v>
      </c>
      <c r="R22" s="33">
        <v>985</v>
      </c>
      <c r="S22" s="34">
        <v>727</v>
      </c>
      <c r="T22" s="95">
        <f>+R22+S22</f>
        <v>1712</v>
      </c>
      <c r="U22" s="35">
        <v>0</v>
      </c>
      <c r="V22" s="99">
        <f>+T22+U22</f>
        <v>1712</v>
      </c>
      <c r="W22" s="31">
        <f>IF(Q22=0,0,((V22/Q22)-1)*100)</f>
        <v>250.81967213114754</v>
      </c>
    </row>
    <row r="23" spans="2:23" ht="13.5" thickBot="1">
      <c r="B23" s="109" t="s">
        <v>27</v>
      </c>
      <c r="C23" s="33">
        <v>13</v>
      </c>
      <c r="D23" s="64">
        <v>13</v>
      </c>
      <c r="E23" s="65">
        <f>+C23+D23</f>
        <v>26</v>
      </c>
      <c r="F23" s="33">
        <v>10</v>
      </c>
      <c r="G23" s="64">
        <v>10</v>
      </c>
      <c r="H23" s="65">
        <f>F23+G23</f>
        <v>20</v>
      </c>
      <c r="I23" s="66">
        <f t="shared" si="8"/>
        <v>-23.076923076923073</v>
      </c>
      <c r="J23" s="17"/>
      <c r="K23" s="17"/>
      <c r="L23" s="109" t="s">
        <v>27</v>
      </c>
      <c r="M23" s="33">
        <v>298</v>
      </c>
      <c r="N23" s="34">
        <v>290</v>
      </c>
      <c r="O23" s="95">
        <f>+M23+N23</f>
        <v>588</v>
      </c>
      <c r="P23" s="52">
        <v>0</v>
      </c>
      <c r="Q23" s="97">
        <f>+O23+P23</f>
        <v>588</v>
      </c>
      <c r="R23" s="33">
        <v>500</v>
      </c>
      <c r="S23" s="34">
        <v>535</v>
      </c>
      <c r="T23" s="95">
        <f>+R23+S23</f>
        <v>1035</v>
      </c>
      <c r="U23" s="52">
        <v>0</v>
      </c>
      <c r="V23" s="99">
        <f>+T23+U23</f>
        <v>1035</v>
      </c>
      <c r="W23" s="31">
        <f>IF(Q23=0,0,((V23/Q23)-1)*100)</f>
        <v>76.020408163265301</v>
      </c>
    </row>
    <row r="24" spans="2:23" ht="14.25" thickTop="1" thickBot="1">
      <c r="B24" s="178" t="s">
        <v>28</v>
      </c>
      <c r="C24" s="56">
        <f>+C21+C22+C23</f>
        <v>42</v>
      </c>
      <c r="D24" s="67">
        <f t="shared" ref="D24:H24" si="9">+D21+D22+D23</f>
        <v>42</v>
      </c>
      <c r="E24" s="56">
        <f t="shared" si="9"/>
        <v>84</v>
      </c>
      <c r="F24" s="56">
        <f t="shared" si="9"/>
        <v>41</v>
      </c>
      <c r="G24" s="67">
        <f t="shared" si="9"/>
        <v>41</v>
      </c>
      <c r="H24" s="56">
        <f t="shared" si="9"/>
        <v>82</v>
      </c>
      <c r="I24" s="41">
        <f t="shared" si="8"/>
        <v>-2.3809523809523836</v>
      </c>
      <c r="J24" s="17"/>
      <c r="K24" s="17"/>
      <c r="L24" s="170" t="s">
        <v>28</v>
      </c>
      <c r="M24" s="100">
        <f t="shared" ref="M24:V24" si="10">+M21+M22+M23</f>
        <v>806</v>
      </c>
      <c r="N24" s="101">
        <f t="shared" si="10"/>
        <v>763</v>
      </c>
      <c r="O24" s="100">
        <f t="shared" si="10"/>
        <v>1569</v>
      </c>
      <c r="P24" s="100">
        <f t="shared" si="10"/>
        <v>0</v>
      </c>
      <c r="Q24" s="100">
        <f t="shared" si="10"/>
        <v>1569</v>
      </c>
      <c r="R24" s="100">
        <f t="shared" si="10"/>
        <v>2235</v>
      </c>
      <c r="S24" s="101">
        <f t="shared" si="10"/>
        <v>1851</v>
      </c>
      <c r="T24" s="100">
        <f t="shared" si="10"/>
        <v>4086</v>
      </c>
      <c r="U24" s="100">
        <f t="shared" si="10"/>
        <v>0</v>
      </c>
      <c r="V24" s="100">
        <f t="shared" si="10"/>
        <v>4086</v>
      </c>
      <c r="W24" s="103">
        <f t="shared" ref="W24:W26" si="11">IF(Q24=0,0,((V24/Q24)-1)*100)</f>
        <v>160.4206500956023</v>
      </c>
    </row>
    <row r="25" spans="2:23" ht="14.25" thickTop="1" thickBot="1">
      <c r="B25" s="178" t="s">
        <v>68</v>
      </c>
      <c r="C25" s="38">
        <f>+C16+C20+C24</f>
        <v>116</v>
      </c>
      <c r="D25" s="39">
        <f t="shared" ref="D25:H25" si="12">+D16+D20+D24</f>
        <v>117</v>
      </c>
      <c r="E25" s="40">
        <f t="shared" si="12"/>
        <v>233</v>
      </c>
      <c r="F25" s="38">
        <f t="shared" si="12"/>
        <v>130</v>
      </c>
      <c r="G25" s="39">
        <f t="shared" si="12"/>
        <v>130</v>
      </c>
      <c r="H25" s="40">
        <f t="shared" si="12"/>
        <v>260</v>
      </c>
      <c r="I25" s="41">
        <f t="shared" si="8"/>
        <v>11.587982832618016</v>
      </c>
      <c r="J25" s="17"/>
      <c r="K25" s="17"/>
      <c r="L25" s="170" t="s">
        <v>68</v>
      </c>
      <c r="M25" s="100">
        <f t="shared" ref="M25:V25" si="13">+M16+M20+M24</f>
        <v>2705</v>
      </c>
      <c r="N25" s="101">
        <f t="shared" si="13"/>
        <v>2207</v>
      </c>
      <c r="O25" s="100">
        <f t="shared" si="13"/>
        <v>4912</v>
      </c>
      <c r="P25" s="100">
        <f t="shared" si="13"/>
        <v>127</v>
      </c>
      <c r="Q25" s="100">
        <f t="shared" si="13"/>
        <v>5039</v>
      </c>
      <c r="R25" s="100">
        <f t="shared" si="13"/>
        <v>4989</v>
      </c>
      <c r="S25" s="101">
        <f t="shared" si="13"/>
        <v>4274</v>
      </c>
      <c r="T25" s="100">
        <f t="shared" si="13"/>
        <v>9263</v>
      </c>
      <c r="U25" s="100">
        <f t="shared" si="13"/>
        <v>2</v>
      </c>
      <c r="V25" s="102">
        <f t="shared" si="13"/>
        <v>9265</v>
      </c>
      <c r="W25" s="103">
        <f>IF(Q25=0,0,((V25/Q25)-1)*100)</f>
        <v>83.865846398094874</v>
      </c>
    </row>
    <row r="26" spans="2:23" ht="14.25" thickTop="1" thickBot="1">
      <c r="B26" s="178" t="s">
        <v>9</v>
      </c>
      <c r="C26" s="56">
        <f>+C20+C16+C24+C12</f>
        <v>120</v>
      </c>
      <c r="D26" s="67">
        <f t="shared" ref="D26:H26" si="14">+D20+D16+D24+D12</f>
        <v>121</v>
      </c>
      <c r="E26" s="56">
        <f t="shared" si="14"/>
        <v>241</v>
      </c>
      <c r="F26" s="56">
        <f t="shared" si="14"/>
        <v>181</v>
      </c>
      <c r="G26" s="67">
        <f t="shared" si="14"/>
        <v>181</v>
      </c>
      <c r="H26" s="56">
        <f t="shared" si="14"/>
        <v>362</v>
      </c>
      <c r="I26" s="41">
        <f t="shared" si="8"/>
        <v>50.207468879668049</v>
      </c>
      <c r="J26" s="17"/>
      <c r="K26" s="17"/>
      <c r="L26" s="170" t="s">
        <v>9</v>
      </c>
      <c r="M26" s="100">
        <f t="shared" ref="M26:V26" si="15">+M20+M16+M24+M12</f>
        <v>2717</v>
      </c>
      <c r="N26" s="101">
        <f t="shared" si="15"/>
        <v>2211</v>
      </c>
      <c r="O26" s="100">
        <f t="shared" si="15"/>
        <v>4928</v>
      </c>
      <c r="P26" s="100">
        <f t="shared" si="15"/>
        <v>127</v>
      </c>
      <c r="Q26" s="100">
        <f t="shared" si="15"/>
        <v>5055</v>
      </c>
      <c r="R26" s="100">
        <f t="shared" si="15"/>
        <v>6523</v>
      </c>
      <c r="S26" s="101">
        <f t="shared" si="15"/>
        <v>5435</v>
      </c>
      <c r="T26" s="100">
        <f t="shared" si="15"/>
        <v>11958</v>
      </c>
      <c r="U26" s="100">
        <f t="shared" si="15"/>
        <v>68</v>
      </c>
      <c r="V26" s="100">
        <f t="shared" si="15"/>
        <v>12026</v>
      </c>
      <c r="W26" s="103">
        <f t="shared" si="11"/>
        <v>137.90306627101879</v>
      </c>
    </row>
    <row r="27" spans="2:23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3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3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3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3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3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3" ht="13.5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3" ht="5.25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3">
      <c r="B35" s="109" t="s">
        <v>14</v>
      </c>
      <c r="C35" s="28">
        <v>230</v>
      </c>
      <c r="D35" s="29">
        <v>228</v>
      </c>
      <c r="E35" s="30">
        <f>C35+D35</f>
        <v>458</v>
      </c>
      <c r="F35" s="28">
        <v>290</v>
      </c>
      <c r="G35" s="29">
        <v>292</v>
      </c>
      <c r="H35" s="30">
        <f>F35+G35</f>
        <v>582</v>
      </c>
      <c r="I35" s="31">
        <f t="shared" ref="I35:I46" si="16">IF(E35=0,0,((H35/E35)-1)*100)</f>
        <v>27.074235807860259</v>
      </c>
      <c r="J35" s="17"/>
      <c r="K35" s="32"/>
      <c r="L35" s="109" t="s">
        <v>14</v>
      </c>
      <c r="M35" s="33">
        <v>40024</v>
      </c>
      <c r="N35" s="34">
        <v>33442</v>
      </c>
      <c r="O35" s="94">
        <f>+M35+N35</f>
        <v>73466</v>
      </c>
      <c r="P35" s="35">
        <v>0</v>
      </c>
      <c r="Q35" s="97">
        <f>O35+P35</f>
        <v>73466</v>
      </c>
      <c r="R35" s="33">
        <v>44681</v>
      </c>
      <c r="S35" s="34">
        <v>42615</v>
      </c>
      <c r="T35" s="94">
        <f>+R35+S35</f>
        <v>87296</v>
      </c>
      <c r="U35" s="35">
        <v>0</v>
      </c>
      <c r="V35" s="99">
        <f>T35+U35</f>
        <v>87296</v>
      </c>
      <c r="W35" s="31">
        <f t="shared" ref="W35:W46" si="17">IF(Q35=0,0,((V35/Q35)-1)*100)</f>
        <v>18.825034709933842</v>
      </c>
    </row>
    <row r="36" spans="2:23">
      <c r="B36" s="109" t="s">
        <v>15</v>
      </c>
      <c r="C36" s="28">
        <v>225</v>
      </c>
      <c r="D36" s="29">
        <v>227</v>
      </c>
      <c r="E36" s="30">
        <f>C36+D36</f>
        <v>452</v>
      </c>
      <c r="F36" s="28">
        <v>281</v>
      </c>
      <c r="G36" s="29">
        <v>281</v>
      </c>
      <c r="H36" s="30">
        <f>F36+G36</f>
        <v>562</v>
      </c>
      <c r="I36" s="31">
        <f t="shared" si="16"/>
        <v>24.336283185840713</v>
      </c>
      <c r="J36" s="17"/>
      <c r="K36" s="32"/>
      <c r="L36" s="109" t="s">
        <v>15</v>
      </c>
      <c r="M36" s="33">
        <v>36280</v>
      </c>
      <c r="N36" s="34">
        <v>34783</v>
      </c>
      <c r="O36" s="94">
        <f>+M36+N36</f>
        <v>71063</v>
      </c>
      <c r="P36" s="35">
        <v>0</v>
      </c>
      <c r="Q36" s="97">
        <f>O36+P36</f>
        <v>71063</v>
      </c>
      <c r="R36" s="33">
        <v>48003</v>
      </c>
      <c r="S36" s="34">
        <v>43463</v>
      </c>
      <c r="T36" s="94">
        <f>+R36+S36</f>
        <v>91466</v>
      </c>
      <c r="U36" s="35">
        <v>0</v>
      </c>
      <c r="V36" s="99">
        <f>T36+U36</f>
        <v>91466</v>
      </c>
      <c r="W36" s="31">
        <f t="shared" si="17"/>
        <v>28.71114363311429</v>
      </c>
    </row>
    <row r="37" spans="2:23" ht="13.5" thickBot="1">
      <c r="B37" s="116" t="s">
        <v>16</v>
      </c>
      <c r="C37" s="36">
        <v>256</v>
      </c>
      <c r="D37" s="37">
        <v>254</v>
      </c>
      <c r="E37" s="30">
        <f>C37+D37</f>
        <v>510</v>
      </c>
      <c r="F37" s="36">
        <v>323</v>
      </c>
      <c r="G37" s="37">
        <v>323</v>
      </c>
      <c r="H37" s="30">
        <f>F37+G37</f>
        <v>646</v>
      </c>
      <c r="I37" s="31">
        <f t="shared" si="16"/>
        <v>26.666666666666661</v>
      </c>
      <c r="J37" s="17"/>
      <c r="K37" s="32"/>
      <c r="L37" s="116" t="s">
        <v>16</v>
      </c>
      <c r="M37" s="33">
        <v>43375</v>
      </c>
      <c r="N37" s="34">
        <v>39149</v>
      </c>
      <c r="O37" s="94">
        <f>+M37+N37</f>
        <v>82524</v>
      </c>
      <c r="P37" s="35">
        <v>0</v>
      </c>
      <c r="Q37" s="97">
        <f>O37+P37</f>
        <v>82524</v>
      </c>
      <c r="R37" s="33">
        <v>55215</v>
      </c>
      <c r="S37" s="34">
        <v>50444</v>
      </c>
      <c r="T37" s="94">
        <f>+R37+S37</f>
        <v>105659</v>
      </c>
      <c r="U37" s="35">
        <v>0</v>
      </c>
      <c r="V37" s="99">
        <f>T37+U37</f>
        <v>105659</v>
      </c>
      <c r="W37" s="31">
        <f t="shared" si="17"/>
        <v>28.03426881876787</v>
      </c>
    </row>
    <row r="38" spans="2:23" ht="14.25" thickTop="1" thickBot="1">
      <c r="B38" s="178" t="s">
        <v>17</v>
      </c>
      <c r="C38" s="38">
        <f t="shared" ref="C38:H38" si="18">C35+C36+C37</f>
        <v>711</v>
      </c>
      <c r="D38" s="39">
        <f t="shared" si="18"/>
        <v>709</v>
      </c>
      <c r="E38" s="40">
        <f t="shared" si="18"/>
        <v>1420</v>
      </c>
      <c r="F38" s="38">
        <f t="shared" si="18"/>
        <v>894</v>
      </c>
      <c r="G38" s="39">
        <f t="shared" si="18"/>
        <v>896</v>
      </c>
      <c r="H38" s="40">
        <f t="shared" si="18"/>
        <v>1790</v>
      </c>
      <c r="I38" s="41">
        <f t="shared" si="16"/>
        <v>26.056338028169023</v>
      </c>
      <c r="J38" s="17"/>
      <c r="K38" s="17"/>
      <c r="L38" s="170" t="s">
        <v>17</v>
      </c>
      <c r="M38" s="100">
        <f>M35+M36+M37</f>
        <v>119679</v>
      </c>
      <c r="N38" s="101">
        <f>N35+N36+N37</f>
        <v>107374</v>
      </c>
      <c r="O38" s="100">
        <f>O35+O36+O37</f>
        <v>227053</v>
      </c>
      <c r="P38" s="100">
        <f>P35+P36+P37</f>
        <v>0</v>
      </c>
      <c r="Q38" s="100">
        <f t="shared" ref="Q38:V38" si="19">Q35+Q36+Q37</f>
        <v>227053</v>
      </c>
      <c r="R38" s="100">
        <f t="shared" si="19"/>
        <v>147899</v>
      </c>
      <c r="S38" s="101">
        <f t="shared" si="19"/>
        <v>136522</v>
      </c>
      <c r="T38" s="100">
        <f t="shared" si="19"/>
        <v>284421</v>
      </c>
      <c r="U38" s="100">
        <f t="shared" si="19"/>
        <v>0</v>
      </c>
      <c r="V38" s="102">
        <f t="shared" si="19"/>
        <v>284421</v>
      </c>
      <c r="W38" s="103">
        <f t="shared" si="17"/>
        <v>25.266347504767616</v>
      </c>
    </row>
    <row r="39" spans="2:23" ht="13.5" thickTop="1">
      <c r="B39" s="109" t="s">
        <v>18</v>
      </c>
      <c r="C39" s="28">
        <v>338</v>
      </c>
      <c r="D39" s="29">
        <v>338</v>
      </c>
      <c r="E39" s="30">
        <f>C39+D39</f>
        <v>676</v>
      </c>
      <c r="F39" s="28">
        <f>286+19</f>
        <v>305</v>
      </c>
      <c r="G39" s="29">
        <f>286+18</f>
        <v>304</v>
      </c>
      <c r="H39" s="30">
        <f>F39+G39</f>
        <v>609</v>
      </c>
      <c r="I39" s="31">
        <f t="shared" si="16"/>
        <v>-9.9112426035502956</v>
      </c>
      <c r="J39" s="17"/>
      <c r="K39" s="17"/>
      <c r="L39" s="109" t="s">
        <v>18</v>
      </c>
      <c r="M39" s="33">
        <v>45545</v>
      </c>
      <c r="N39" s="34">
        <v>48362</v>
      </c>
      <c r="O39" s="94">
        <f>+M39+N39</f>
        <v>93907</v>
      </c>
      <c r="P39" s="35">
        <v>0</v>
      </c>
      <c r="Q39" s="97">
        <f>O39+P39</f>
        <v>93907</v>
      </c>
      <c r="R39" s="33">
        <v>49068</v>
      </c>
      <c r="S39" s="34">
        <v>50578</v>
      </c>
      <c r="T39" s="94">
        <f>+R39+S39</f>
        <v>99646</v>
      </c>
      <c r="U39" s="35">
        <v>0</v>
      </c>
      <c r="V39" s="99">
        <f>T39+U39</f>
        <v>99646</v>
      </c>
      <c r="W39" s="31">
        <f t="shared" si="17"/>
        <v>6.1113654999094935</v>
      </c>
    </row>
    <row r="40" spans="2:23">
      <c r="B40" s="109" t="s">
        <v>19</v>
      </c>
      <c r="C40" s="33">
        <v>305</v>
      </c>
      <c r="D40" s="42">
        <v>304</v>
      </c>
      <c r="E40" s="30">
        <f>+C40+D40</f>
        <v>609</v>
      </c>
      <c r="F40" s="33">
        <f>252+12</f>
        <v>264</v>
      </c>
      <c r="G40" s="42">
        <f>252+13</f>
        <v>265</v>
      </c>
      <c r="H40" s="43">
        <f>F40+G40</f>
        <v>529</v>
      </c>
      <c r="I40" s="31">
        <f>IF(E40=0,0,((H40/E40)-1)*100)</f>
        <v>-13.136288998357958</v>
      </c>
      <c r="J40" s="17"/>
      <c r="K40" s="17"/>
      <c r="L40" s="109" t="s">
        <v>19</v>
      </c>
      <c r="M40" s="33">
        <v>41702</v>
      </c>
      <c r="N40" s="34">
        <v>40784</v>
      </c>
      <c r="O40" s="94">
        <f>+M40+N40</f>
        <v>82486</v>
      </c>
      <c r="P40" s="35">
        <v>0</v>
      </c>
      <c r="Q40" s="97">
        <f>O40+P40</f>
        <v>82486</v>
      </c>
      <c r="R40" s="33">
        <v>44274</v>
      </c>
      <c r="S40" s="34">
        <v>44529</v>
      </c>
      <c r="T40" s="94">
        <f>+R40+S40</f>
        <v>88803</v>
      </c>
      <c r="U40" s="35">
        <v>1</v>
      </c>
      <c r="V40" s="99">
        <f>T40+U40</f>
        <v>88804</v>
      </c>
      <c r="W40" s="31">
        <f>IF(Q40=0,0,((V40/Q40)-1)*100)</f>
        <v>7.6594816090003182</v>
      </c>
    </row>
    <row r="41" spans="2:23" ht="13.5" thickBot="1">
      <c r="B41" s="109" t="s">
        <v>20</v>
      </c>
      <c r="C41" s="33">
        <v>308</v>
      </c>
      <c r="D41" s="42">
        <v>308</v>
      </c>
      <c r="E41" s="30">
        <f>+C41+D41</f>
        <v>616</v>
      </c>
      <c r="F41" s="33">
        <v>286</v>
      </c>
      <c r="G41" s="42">
        <v>286</v>
      </c>
      <c r="H41" s="43">
        <f>F41+G41</f>
        <v>572</v>
      </c>
      <c r="I41" s="31">
        <f t="shared" si="16"/>
        <v>-7.1428571428571397</v>
      </c>
      <c r="J41" s="17"/>
      <c r="K41" s="17"/>
      <c r="L41" s="109" t="s">
        <v>20</v>
      </c>
      <c r="M41" s="33">
        <v>40494</v>
      </c>
      <c r="N41" s="34">
        <v>39615</v>
      </c>
      <c r="O41" s="94">
        <f>+M41+N41</f>
        <v>80109</v>
      </c>
      <c r="P41" s="35">
        <v>0</v>
      </c>
      <c r="Q41" s="97">
        <f>O41+P41</f>
        <v>80109</v>
      </c>
      <c r="R41" s="33">
        <v>48204</v>
      </c>
      <c r="S41" s="34">
        <v>47448</v>
      </c>
      <c r="T41" s="94">
        <f>+R41+S41</f>
        <v>95652</v>
      </c>
      <c r="U41" s="35">
        <v>165</v>
      </c>
      <c r="V41" s="99">
        <f>T41+U41</f>
        <v>95817</v>
      </c>
      <c r="W41" s="31">
        <f t="shared" si="17"/>
        <v>19.608283713440432</v>
      </c>
    </row>
    <row r="42" spans="2:23" ht="14.25" thickTop="1" thickBot="1">
      <c r="B42" s="179" t="s">
        <v>66</v>
      </c>
      <c r="C42" s="45">
        <f t="shared" ref="C42:H42" si="20">+C39+C40+C41</f>
        <v>951</v>
      </c>
      <c r="D42" s="46">
        <f t="shared" si="20"/>
        <v>950</v>
      </c>
      <c r="E42" s="47">
        <f t="shared" si="20"/>
        <v>1901</v>
      </c>
      <c r="F42" s="45">
        <f t="shared" si="20"/>
        <v>855</v>
      </c>
      <c r="G42" s="46">
        <f t="shared" si="20"/>
        <v>855</v>
      </c>
      <c r="H42" s="47">
        <f t="shared" si="20"/>
        <v>1710</v>
      </c>
      <c r="I42" s="48">
        <f>IF(E42=0,0,((H42/E42)-1)*100)</f>
        <v>-10.047343503419249</v>
      </c>
      <c r="J42" s="17"/>
      <c r="K42" s="17"/>
      <c r="L42" s="170" t="s">
        <v>66</v>
      </c>
      <c r="M42" s="100">
        <f t="shared" ref="M42:V42" si="21">+M39+M40+M41</f>
        <v>127741</v>
      </c>
      <c r="N42" s="101">
        <f t="shared" si="21"/>
        <v>128761</v>
      </c>
      <c r="O42" s="100">
        <f t="shared" si="21"/>
        <v>256502</v>
      </c>
      <c r="P42" s="100">
        <f t="shared" si="21"/>
        <v>0</v>
      </c>
      <c r="Q42" s="100">
        <f t="shared" si="21"/>
        <v>256502</v>
      </c>
      <c r="R42" s="100">
        <f t="shared" si="21"/>
        <v>141546</v>
      </c>
      <c r="S42" s="101">
        <f t="shared" si="21"/>
        <v>142555</v>
      </c>
      <c r="T42" s="100">
        <f t="shared" si="21"/>
        <v>284101</v>
      </c>
      <c r="U42" s="100">
        <f t="shared" si="21"/>
        <v>166</v>
      </c>
      <c r="V42" s="102">
        <f t="shared" si="21"/>
        <v>284267</v>
      </c>
      <c r="W42" s="103">
        <f>IF(Q42=0,0,((V42/Q42)-1)*100)</f>
        <v>10.82447700212863</v>
      </c>
    </row>
    <row r="43" spans="2:23" ht="13.5" thickTop="1">
      <c r="B43" s="109" t="s">
        <v>33</v>
      </c>
      <c r="C43" s="49">
        <v>294</v>
      </c>
      <c r="D43" s="50">
        <v>294</v>
      </c>
      <c r="E43" s="30">
        <f>+C43+D43</f>
        <v>588</v>
      </c>
      <c r="F43" s="49">
        <v>271</v>
      </c>
      <c r="G43" s="50">
        <v>271</v>
      </c>
      <c r="H43" s="43">
        <f>F43+G43</f>
        <v>542</v>
      </c>
      <c r="I43" s="31">
        <f t="shared" si="16"/>
        <v>-7.8231292517006779</v>
      </c>
      <c r="J43" s="17"/>
      <c r="K43" s="17"/>
      <c r="L43" s="109" t="s">
        <v>21</v>
      </c>
      <c r="M43" s="33">
        <v>41018</v>
      </c>
      <c r="N43" s="34">
        <v>41139</v>
      </c>
      <c r="O43" s="94">
        <f>+N43+M43</f>
        <v>82157</v>
      </c>
      <c r="P43" s="35">
        <v>0</v>
      </c>
      <c r="Q43" s="97">
        <f>+O43+P43</f>
        <v>82157</v>
      </c>
      <c r="R43" s="33">
        <v>43924</v>
      </c>
      <c r="S43" s="34">
        <v>43271</v>
      </c>
      <c r="T43" s="94">
        <f>+S43+R43</f>
        <v>87195</v>
      </c>
      <c r="U43" s="35">
        <v>0</v>
      </c>
      <c r="V43" s="99">
        <f>+T43+U43</f>
        <v>87195</v>
      </c>
      <c r="W43" s="31">
        <f t="shared" si="17"/>
        <v>6.1321615930474582</v>
      </c>
    </row>
    <row r="44" spans="2:23">
      <c r="B44" s="109" t="s">
        <v>67</v>
      </c>
      <c r="C44" s="49">
        <v>271</v>
      </c>
      <c r="D44" s="50">
        <v>271</v>
      </c>
      <c r="E44" s="30">
        <f>+C44+D44</f>
        <v>542</v>
      </c>
      <c r="F44" s="49">
        <f>247+4</f>
        <v>251</v>
      </c>
      <c r="G44" s="50">
        <f>246+4</f>
        <v>250</v>
      </c>
      <c r="H44" s="43">
        <f>F44+G44</f>
        <v>501</v>
      </c>
      <c r="I44" s="31">
        <f>IF(E44=0,0,((H44/E44)-1)*100)</f>
        <v>-7.564575645756455</v>
      </c>
      <c r="J44" s="17"/>
      <c r="K44" s="17"/>
      <c r="L44" s="109" t="s">
        <v>67</v>
      </c>
      <c r="M44" s="33">
        <v>36479</v>
      </c>
      <c r="N44" s="34">
        <v>36501</v>
      </c>
      <c r="O44" s="94">
        <f>+N44+M44</f>
        <v>72980</v>
      </c>
      <c r="P44" s="35">
        <v>0</v>
      </c>
      <c r="Q44" s="97">
        <f>+O44+P44</f>
        <v>72980</v>
      </c>
      <c r="R44" s="33">
        <v>40705</v>
      </c>
      <c r="S44" s="34">
        <v>39373</v>
      </c>
      <c r="T44" s="94">
        <f>+S44+R44</f>
        <v>80078</v>
      </c>
      <c r="U44" s="35">
        <v>0</v>
      </c>
      <c r="V44" s="99">
        <f>+T44+U44</f>
        <v>80078</v>
      </c>
      <c r="W44" s="31">
        <f>IF(Q44=0,0,((V44/Q44)-1)*100)</f>
        <v>9.7259523157029228</v>
      </c>
    </row>
    <row r="45" spans="2:23" ht="13.5" thickBot="1">
      <c r="B45" s="109" t="s">
        <v>22</v>
      </c>
      <c r="C45" s="49">
        <v>245</v>
      </c>
      <c r="D45" s="50">
        <v>245</v>
      </c>
      <c r="E45" s="30">
        <f>+C45+D45</f>
        <v>490</v>
      </c>
      <c r="F45" s="49">
        <v>245</v>
      </c>
      <c r="G45" s="50">
        <v>246</v>
      </c>
      <c r="H45" s="43">
        <f>F45+G45</f>
        <v>491</v>
      </c>
      <c r="I45" s="31">
        <f t="shared" si="16"/>
        <v>0.20408163265306367</v>
      </c>
      <c r="J45" s="17"/>
      <c r="K45" s="17"/>
      <c r="L45" s="109" t="s">
        <v>22</v>
      </c>
      <c r="M45" s="33">
        <v>33165</v>
      </c>
      <c r="N45" s="34">
        <v>31756</v>
      </c>
      <c r="O45" s="95">
        <f>+N45+M45</f>
        <v>64921</v>
      </c>
      <c r="P45" s="52">
        <v>0</v>
      </c>
      <c r="Q45" s="97">
        <f>+O45+P45</f>
        <v>64921</v>
      </c>
      <c r="R45" s="33">
        <v>35842</v>
      </c>
      <c r="S45" s="34">
        <v>34884</v>
      </c>
      <c r="T45" s="95">
        <f>+S45+R45</f>
        <v>70726</v>
      </c>
      <c r="U45" s="52">
        <v>0</v>
      </c>
      <c r="V45" s="99">
        <f>+T45+U45</f>
        <v>70726</v>
      </c>
      <c r="W45" s="31">
        <f t="shared" si="17"/>
        <v>8.9416367585218879</v>
      </c>
    </row>
    <row r="46" spans="2:23" ht="16.5" thickTop="1" thickBot="1">
      <c r="B46" s="180" t="s">
        <v>57</v>
      </c>
      <c r="C46" s="53">
        <f t="shared" ref="C46:H46" si="22">C43+C44+C45</f>
        <v>810</v>
      </c>
      <c r="D46" s="54">
        <f t="shared" si="22"/>
        <v>810</v>
      </c>
      <c r="E46" s="55">
        <f t="shared" si="22"/>
        <v>1620</v>
      </c>
      <c r="F46" s="56">
        <f t="shared" si="22"/>
        <v>767</v>
      </c>
      <c r="G46" s="57">
        <f t="shared" si="22"/>
        <v>767</v>
      </c>
      <c r="H46" s="57">
        <f t="shared" si="22"/>
        <v>1534</v>
      </c>
      <c r="I46" s="41">
        <f t="shared" si="16"/>
        <v>-5.3086419753086371</v>
      </c>
      <c r="J46" s="58"/>
      <c r="K46" s="59"/>
      <c r="L46" s="171" t="s">
        <v>23</v>
      </c>
      <c r="M46" s="104">
        <f t="shared" ref="M46:V46" si="23">M43+M44+M45</f>
        <v>110662</v>
      </c>
      <c r="N46" s="104">
        <f t="shared" si="23"/>
        <v>109396</v>
      </c>
      <c r="O46" s="105">
        <f t="shared" si="23"/>
        <v>220058</v>
      </c>
      <c r="P46" s="105">
        <f t="shared" si="23"/>
        <v>0</v>
      </c>
      <c r="Q46" s="105">
        <f t="shared" si="23"/>
        <v>220058</v>
      </c>
      <c r="R46" s="104">
        <f t="shared" si="23"/>
        <v>120471</v>
      </c>
      <c r="S46" s="104">
        <f t="shared" si="23"/>
        <v>117528</v>
      </c>
      <c r="T46" s="105">
        <f t="shared" si="23"/>
        <v>237999</v>
      </c>
      <c r="U46" s="105">
        <f t="shared" si="23"/>
        <v>0</v>
      </c>
      <c r="V46" s="105">
        <f t="shared" si="23"/>
        <v>237999</v>
      </c>
      <c r="W46" s="106">
        <f t="shared" si="17"/>
        <v>8.1528506121113509</v>
      </c>
    </row>
    <row r="47" spans="2:23" ht="13.5" thickTop="1">
      <c r="B47" s="109" t="s">
        <v>24</v>
      </c>
      <c r="C47" s="33">
        <v>253</v>
      </c>
      <c r="D47" s="42">
        <v>253</v>
      </c>
      <c r="E47" s="60">
        <f>+C47+D47</f>
        <v>506</v>
      </c>
      <c r="F47" s="33">
        <v>250</v>
      </c>
      <c r="G47" s="42">
        <v>250</v>
      </c>
      <c r="H47" s="61">
        <f t="shared" ref="H47" si="24">F47+G47</f>
        <v>500</v>
      </c>
      <c r="I47" s="31">
        <f t="shared" ref="I47:I52" si="25">IF(E47=0,0,((H47/E47)-1)*100)</f>
        <v>-1.1857707509881465</v>
      </c>
      <c r="J47" s="17"/>
      <c r="K47" s="17"/>
      <c r="L47" s="109" t="s">
        <v>25</v>
      </c>
      <c r="M47" s="33">
        <v>38606</v>
      </c>
      <c r="N47" s="34">
        <v>35473</v>
      </c>
      <c r="O47" s="95">
        <f>+N47+M47</f>
        <v>74079</v>
      </c>
      <c r="P47" s="62">
        <v>0</v>
      </c>
      <c r="Q47" s="97">
        <f>+O47+P47</f>
        <v>74079</v>
      </c>
      <c r="R47" s="33">
        <v>40507</v>
      </c>
      <c r="S47" s="34">
        <v>37752</v>
      </c>
      <c r="T47" s="95">
        <f>+S47+R47</f>
        <v>78259</v>
      </c>
      <c r="U47" s="62">
        <v>0</v>
      </c>
      <c r="V47" s="99">
        <f>+T47+U47</f>
        <v>78259</v>
      </c>
      <c r="W47" s="31">
        <f>IF(Q47=0,0,((V47/Q47)-1)*100)</f>
        <v>5.642624765453097</v>
      </c>
    </row>
    <row r="48" spans="2:23">
      <c r="B48" s="109" t="s">
        <v>26</v>
      </c>
      <c r="C48" s="33">
        <v>249</v>
      </c>
      <c r="D48" s="42">
        <v>249</v>
      </c>
      <c r="E48" s="63">
        <f>+C48+D48</f>
        <v>498</v>
      </c>
      <c r="F48" s="33">
        <v>249</v>
      </c>
      <c r="G48" s="42">
        <v>249</v>
      </c>
      <c r="H48" s="63">
        <f>F48+G48</f>
        <v>498</v>
      </c>
      <c r="I48" s="31">
        <f t="shared" si="25"/>
        <v>0</v>
      </c>
      <c r="J48" s="17"/>
      <c r="K48" s="17"/>
      <c r="L48" s="109" t="s">
        <v>26</v>
      </c>
      <c r="M48" s="33">
        <v>38801</v>
      </c>
      <c r="N48" s="34">
        <v>39217</v>
      </c>
      <c r="O48" s="95">
        <f>+N48+M48</f>
        <v>78018</v>
      </c>
      <c r="P48" s="35">
        <v>0</v>
      </c>
      <c r="Q48" s="97">
        <f>+O48+P48</f>
        <v>78018</v>
      </c>
      <c r="R48" s="33">
        <v>39311</v>
      </c>
      <c r="S48" s="34">
        <v>40220</v>
      </c>
      <c r="T48" s="95">
        <f>+S48+R48</f>
        <v>79531</v>
      </c>
      <c r="U48" s="35">
        <v>0</v>
      </c>
      <c r="V48" s="99">
        <f>+T48+U48</f>
        <v>79531</v>
      </c>
      <c r="W48" s="31">
        <f>IF(Q48=0,0,((V48/Q48)-1)*100)</f>
        <v>1.9392960598836106</v>
      </c>
    </row>
    <row r="49" spans="2:23" ht="13.5" thickBot="1">
      <c r="B49" s="109" t="s">
        <v>27</v>
      </c>
      <c r="C49" s="33">
        <v>245</v>
      </c>
      <c r="D49" s="64">
        <v>243</v>
      </c>
      <c r="E49" s="65">
        <f>+C49+D49</f>
        <v>488</v>
      </c>
      <c r="F49" s="33">
        <v>244</v>
      </c>
      <c r="G49" s="64">
        <v>244</v>
      </c>
      <c r="H49" s="65">
        <f>F49+G49</f>
        <v>488</v>
      </c>
      <c r="I49" s="66">
        <f t="shared" si="25"/>
        <v>0</v>
      </c>
      <c r="J49" s="17"/>
      <c r="K49" s="17"/>
      <c r="L49" s="109" t="s">
        <v>27</v>
      </c>
      <c r="M49" s="33">
        <v>33528</v>
      </c>
      <c r="N49" s="34">
        <v>32030</v>
      </c>
      <c r="O49" s="95">
        <f>+N49+M49</f>
        <v>65558</v>
      </c>
      <c r="P49" s="52">
        <v>0</v>
      </c>
      <c r="Q49" s="97">
        <f>+O49+P49</f>
        <v>65558</v>
      </c>
      <c r="R49" s="33">
        <v>39073</v>
      </c>
      <c r="S49" s="34">
        <v>38287</v>
      </c>
      <c r="T49" s="95">
        <f>+S49+R49</f>
        <v>77360</v>
      </c>
      <c r="U49" s="52">
        <v>0</v>
      </c>
      <c r="V49" s="99">
        <f>+T49+U49</f>
        <v>77360</v>
      </c>
      <c r="W49" s="31">
        <f>IF(Q49=0,0,((V49/Q49)-1)*100)</f>
        <v>18.00237957228714</v>
      </c>
    </row>
    <row r="50" spans="2:23" ht="14.25" thickTop="1" thickBot="1">
      <c r="B50" s="178" t="s">
        <v>28</v>
      </c>
      <c r="C50" s="56">
        <f t="shared" ref="C50:H50" si="26">+C47+C48+C49</f>
        <v>747</v>
      </c>
      <c r="D50" s="67">
        <f t="shared" si="26"/>
        <v>745</v>
      </c>
      <c r="E50" s="56">
        <f t="shared" si="26"/>
        <v>1492</v>
      </c>
      <c r="F50" s="56">
        <f t="shared" si="26"/>
        <v>743</v>
      </c>
      <c r="G50" s="67">
        <f t="shared" si="26"/>
        <v>743</v>
      </c>
      <c r="H50" s="56">
        <f t="shared" si="26"/>
        <v>1486</v>
      </c>
      <c r="I50" s="41">
        <f t="shared" si="25"/>
        <v>-0.40214477211796273</v>
      </c>
      <c r="J50" s="17"/>
      <c r="K50" s="17"/>
      <c r="L50" s="170" t="s">
        <v>28</v>
      </c>
      <c r="M50" s="100">
        <f t="shared" ref="M50:V50" si="27">+M47+M48+M49</f>
        <v>110935</v>
      </c>
      <c r="N50" s="101">
        <f t="shared" si="27"/>
        <v>106720</v>
      </c>
      <c r="O50" s="100">
        <f t="shared" si="27"/>
        <v>217655</v>
      </c>
      <c r="P50" s="100">
        <f t="shared" si="27"/>
        <v>0</v>
      </c>
      <c r="Q50" s="100">
        <f t="shared" si="27"/>
        <v>217655</v>
      </c>
      <c r="R50" s="100">
        <f t="shared" si="27"/>
        <v>118891</v>
      </c>
      <c r="S50" s="101">
        <f t="shared" si="27"/>
        <v>116259</v>
      </c>
      <c r="T50" s="100">
        <f t="shared" si="27"/>
        <v>235150</v>
      </c>
      <c r="U50" s="100">
        <f t="shared" si="27"/>
        <v>0</v>
      </c>
      <c r="V50" s="100">
        <f t="shared" si="27"/>
        <v>235150</v>
      </c>
      <c r="W50" s="103">
        <f t="shared" ref="W50:W52" si="28">IF(Q50=0,0,((V50/Q50)-1)*100)</f>
        <v>8.0379499666904053</v>
      </c>
    </row>
    <row r="51" spans="2:23" ht="14.25" thickTop="1" thickBot="1">
      <c r="B51" s="178" t="s">
        <v>68</v>
      </c>
      <c r="C51" s="38">
        <f t="shared" ref="C51:H51" si="29">+C42+C46+C50</f>
        <v>2508</v>
      </c>
      <c r="D51" s="39">
        <f t="shared" si="29"/>
        <v>2505</v>
      </c>
      <c r="E51" s="40">
        <f t="shared" si="29"/>
        <v>5013</v>
      </c>
      <c r="F51" s="38">
        <f t="shared" si="29"/>
        <v>2365</v>
      </c>
      <c r="G51" s="39">
        <f t="shared" si="29"/>
        <v>2365</v>
      </c>
      <c r="H51" s="40">
        <f t="shared" si="29"/>
        <v>4730</v>
      </c>
      <c r="I51" s="41">
        <f t="shared" si="25"/>
        <v>-5.6453221623778198</v>
      </c>
      <c r="J51" s="17"/>
      <c r="K51" s="17"/>
      <c r="L51" s="170" t="s">
        <v>68</v>
      </c>
      <c r="M51" s="100">
        <f t="shared" ref="M51:V51" si="30">+M42+M46+M50</f>
        <v>349338</v>
      </c>
      <c r="N51" s="101">
        <f t="shared" si="30"/>
        <v>344877</v>
      </c>
      <c r="O51" s="100">
        <f t="shared" si="30"/>
        <v>694215</v>
      </c>
      <c r="P51" s="100">
        <f t="shared" si="30"/>
        <v>0</v>
      </c>
      <c r="Q51" s="100">
        <f t="shared" si="30"/>
        <v>694215</v>
      </c>
      <c r="R51" s="100">
        <f t="shared" si="30"/>
        <v>380908</v>
      </c>
      <c r="S51" s="101">
        <f t="shared" si="30"/>
        <v>376342</v>
      </c>
      <c r="T51" s="100">
        <f t="shared" si="30"/>
        <v>757250</v>
      </c>
      <c r="U51" s="100">
        <f t="shared" si="30"/>
        <v>166</v>
      </c>
      <c r="V51" s="102">
        <f t="shared" si="30"/>
        <v>757416</v>
      </c>
      <c r="W51" s="103">
        <f>IF(Q51=0,0,((V51/Q51)-1)*100)</f>
        <v>9.1039519457228657</v>
      </c>
    </row>
    <row r="52" spans="2:23" ht="14.25" thickTop="1" thickBot="1">
      <c r="B52" s="178" t="s">
        <v>9</v>
      </c>
      <c r="C52" s="56">
        <f t="shared" ref="C52:H52" si="31">+C46+C42+C50+C38</f>
        <v>3219</v>
      </c>
      <c r="D52" s="67">
        <f t="shared" si="31"/>
        <v>3214</v>
      </c>
      <c r="E52" s="56">
        <f t="shared" si="31"/>
        <v>6433</v>
      </c>
      <c r="F52" s="56">
        <f t="shared" si="31"/>
        <v>3259</v>
      </c>
      <c r="G52" s="67">
        <f t="shared" si="31"/>
        <v>3261</v>
      </c>
      <c r="H52" s="56">
        <f t="shared" si="31"/>
        <v>6520</v>
      </c>
      <c r="I52" s="41">
        <f t="shared" si="25"/>
        <v>1.3524016788434734</v>
      </c>
      <c r="J52" s="17"/>
      <c r="K52" s="17"/>
      <c r="L52" s="170" t="s">
        <v>9</v>
      </c>
      <c r="M52" s="100">
        <f t="shared" ref="M52:V52" si="32">+M46+M42+M50+M38</f>
        <v>469017</v>
      </c>
      <c r="N52" s="101">
        <f t="shared" si="32"/>
        <v>452251</v>
      </c>
      <c r="O52" s="100">
        <f t="shared" si="32"/>
        <v>921268</v>
      </c>
      <c r="P52" s="100">
        <f t="shared" si="32"/>
        <v>0</v>
      </c>
      <c r="Q52" s="100">
        <f t="shared" si="32"/>
        <v>921268</v>
      </c>
      <c r="R52" s="100">
        <f t="shared" si="32"/>
        <v>528807</v>
      </c>
      <c r="S52" s="101">
        <f t="shared" si="32"/>
        <v>512864</v>
      </c>
      <c r="T52" s="100">
        <f t="shared" si="32"/>
        <v>1041671</v>
      </c>
      <c r="U52" s="100">
        <f t="shared" si="32"/>
        <v>166</v>
      </c>
      <c r="V52" s="100">
        <f t="shared" si="32"/>
        <v>1041837</v>
      </c>
      <c r="W52" s="103">
        <f t="shared" si="28"/>
        <v>13.087288389480589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>
      <c r="B61" s="109" t="s">
        <v>14</v>
      </c>
      <c r="C61" s="28">
        <f t="shared" ref="C61:H63" si="33">+C9+C35</f>
        <v>230</v>
      </c>
      <c r="D61" s="29">
        <f t="shared" si="33"/>
        <v>228</v>
      </c>
      <c r="E61" s="30">
        <f t="shared" si="33"/>
        <v>458</v>
      </c>
      <c r="F61" s="28">
        <f t="shared" si="33"/>
        <v>306</v>
      </c>
      <c r="G61" s="29">
        <f t="shared" si="33"/>
        <v>308</v>
      </c>
      <c r="H61" s="30">
        <f t="shared" si="33"/>
        <v>614</v>
      </c>
      <c r="I61" s="31">
        <f t="shared" ref="I61:I72" si="34">IF(E61=0,0,((H61/E61)-1)*100)</f>
        <v>34.061135371179027</v>
      </c>
      <c r="J61" s="17"/>
      <c r="K61" s="32"/>
      <c r="L61" s="109" t="s">
        <v>14</v>
      </c>
      <c r="M61" s="33">
        <f t="shared" ref="M61:V61" si="35">+M9+M35</f>
        <v>40024</v>
      </c>
      <c r="N61" s="34">
        <f t="shared" si="35"/>
        <v>33442</v>
      </c>
      <c r="O61" s="94">
        <f t="shared" si="35"/>
        <v>73466</v>
      </c>
      <c r="P61" s="35">
        <f t="shared" si="35"/>
        <v>0</v>
      </c>
      <c r="Q61" s="97">
        <f t="shared" si="35"/>
        <v>73466</v>
      </c>
      <c r="R61" s="33">
        <f t="shared" si="35"/>
        <v>45164</v>
      </c>
      <c r="S61" s="34">
        <f t="shared" si="35"/>
        <v>42940</v>
      </c>
      <c r="T61" s="94">
        <f t="shared" si="35"/>
        <v>88104</v>
      </c>
      <c r="U61" s="35">
        <f t="shared" si="35"/>
        <v>1</v>
      </c>
      <c r="V61" s="99">
        <f t="shared" si="35"/>
        <v>88105</v>
      </c>
      <c r="W61" s="31">
        <f t="shared" ref="W61:W72" si="36">IF(Q61=0,0,((V61/Q61)-1)*100)</f>
        <v>19.926224375901768</v>
      </c>
    </row>
    <row r="62" spans="2:23">
      <c r="B62" s="109" t="s">
        <v>15</v>
      </c>
      <c r="C62" s="28">
        <f t="shared" si="33"/>
        <v>227</v>
      </c>
      <c r="D62" s="29">
        <f t="shared" si="33"/>
        <v>229</v>
      </c>
      <c r="E62" s="30">
        <f t="shared" si="33"/>
        <v>456</v>
      </c>
      <c r="F62" s="28">
        <f t="shared" si="33"/>
        <v>298</v>
      </c>
      <c r="G62" s="29">
        <f t="shared" si="33"/>
        <v>298</v>
      </c>
      <c r="H62" s="30">
        <f t="shared" si="33"/>
        <v>596</v>
      </c>
      <c r="I62" s="31">
        <f t="shared" si="34"/>
        <v>30.701754385964918</v>
      </c>
      <c r="J62" s="17"/>
      <c r="K62" s="32"/>
      <c r="L62" s="109" t="s">
        <v>15</v>
      </c>
      <c r="M62" s="33">
        <f t="shared" ref="M62:V62" si="37">+M10+M36</f>
        <v>36280</v>
      </c>
      <c r="N62" s="34">
        <f t="shared" si="37"/>
        <v>34787</v>
      </c>
      <c r="O62" s="94">
        <f t="shared" si="37"/>
        <v>71067</v>
      </c>
      <c r="P62" s="35">
        <f t="shared" si="37"/>
        <v>0</v>
      </c>
      <c r="Q62" s="97">
        <f t="shared" si="37"/>
        <v>71067</v>
      </c>
      <c r="R62" s="33">
        <f t="shared" si="37"/>
        <v>48357</v>
      </c>
      <c r="S62" s="34">
        <f t="shared" si="37"/>
        <v>43784</v>
      </c>
      <c r="T62" s="94">
        <f t="shared" si="37"/>
        <v>92141</v>
      </c>
      <c r="U62" s="35">
        <f t="shared" si="37"/>
        <v>65</v>
      </c>
      <c r="V62" s="99">
        <f t="shared" si="37"/>
        <v>92206</v>
      </c>
      <c r="W62" s="31">
        <f t="shared" si="36"/>
        <v>29.745170050797132</v>
      </c>
    </row>
    <row r="63" spans="2:23" ht="13.5" thickBot="1">
      <c r="B63" s="116" t="s">
        <v>16</v>
      </c>
      <c r="C63" s="36">
        <f t="shared" si="33"/>
        <v>258</v>
      </c>
      <c r="D63" s="37">
        <f t="shared" si="33"/>
        <v>256</v>
      </c>
      <c r="E63" s="30">
        <f t="shared" si="33"/>
        <v>514</v>
      </c>
      <c r="F63" s="36">
        <f t="shared" si="33"/>
        <v>341</v>
      </c>
      <c r="G63" s="37">
        <f t="shared" si="33"/>
        <v>341</v>
      </c>
      <c r="H63" s="30">
        <f t="shared" si="33"/>
        <v>682</v>
      </c>
      <c r="I63" s="31">
        <f t="shared" si="34"/>
        <v>32.684824902723733</v>
      </c>
      <c r="J63" s="17"/>
      <c r="K63" s="32"/>
      <c r="L63" s="116" t="s">
        <v>16</v>
      </c>
      <c r="M63" s="33">
        <f t="shared" ref="M63:V63" si="38">+M11+M37</f>
        <v>43387</v>
      </c>
      <c r="N63" s="34">
        <f t="shared" si="38"/>
        <v>39149</v>
      </c>
      <c r="O63" s="94">
        <f t="shared" si="38"/>
        <v>82536</v>
      </c>
      <c r="P63" s="35">
        <f t="shared" si="38"/>
        <v>0</v>
      </c>
      <c r="Q63" s="97">
        <f t="shared" si="38"/>
        <v>82536</v>
      </c>
      <c r="R63" s="33">
        <f t="shared" si="38"/>
        <v>55912</v>
      </c>
      <c r="S63" s="34">
        <f t="shared" si="38"/>
        <v>50959</v>
      </c>
      <c r="T63" s="94">
        <f t="shared" si="38"/>
        <v>106871</v>
      </c>
      <c r="U63" s="35">
        <f t="shared" si="38"/>
        <v>0</v>
      </c>
      <c r="V63" s="99">
        <f t="shared" si="38"/>
        <v>106871</v>
      </c>
      <c r="W63" s="31">
        <f t="shared" si="36"/>
        <v>29.484103906174287</v>
      </c>
    </row>
    <row r="64" spans="2:23" ht="14.25" thickTop="1" thickBot="1">
      <c r="B64" s="178" t="s">
        <v>17</v>
      </c>
      <c r="C64" s="38">
        <f t="shared" ref="C64:H64" si="39">C61+C62+C63</f>
        <v>715</v>
      </c>
      <c r="D64" s="39">
        <f t="shared" si="39"/>
        <v>713</v>
      </c>
      <c r="E64" s="40">
        <f t="shared" si="39"/>
        <v>1428</v>
      </c>
      <c r="F64" s="38">
        <f t="shared" si="39"/>
        <v>945</v>
      </c>
      <c r="G64" s="39">
        <f t="shared" si="39"/>
        <v>947</v>
      </c>
      <c r="H64" s="40">
        <f t="shared" si="39"/>
        <v>1892</v>
      </c>
      <c r="I64" s="41">
        <f>IF(E64=0,0,((H64/E64)-1)*100)</f>
        <v>32.49299719887955</v>
      </c>
      <c r="J64" s="17"/>
      <c r="K64" s="17"/>
      <c r="L64" s="170" t="s">
        <v>17</v>
      </c>
      <c r="M64" s="100">
        <f>+M61+M62+M63</f>
        <v>119691</v>
      </c>
      <c r="N64" s="101">
        <f>+N61+N62+N63</f>
        <v>107378</v>
      </c>
      <c r="O64" s="100">
        <f>+O61+O62+O63</f>
        <v>227069</v>
      </c>
      <c r="P64" s="100">
        <f>+P61+P62+P63</f>
        <v>0</v>
      </c>
      <c r="Q64" s="100">
        <f>+Q61+Q62+Q63</f>
        <v>227069</v>
      </c>
      <c r="R64" s="100">
        <f t="shared" ref="R64:V67" si="40">+R12+R38</f>
        <v>149433</v>
      </c>
      <c r="S64" s="101">
        <f t="shared" si="40"/>
        <v>137683</v>
      </c>
      <c r="T64" s="100">
        <f t="shared" si="40"/>
        <v>287116</v>
      </c>
      <c r="U64" s="100">
        <f t="shared" si="40"/>
        <v>66</v>
      </c>
      <c r="V64" s="102">
        <f t="shared" si="40"/>
        <v>287182</v>
      </c>
      <c r="W64" s="103">
        <f>IF(Q64=0,0,((V64/Q64)-1)*100)</f>
        <v>26.473450801298281</v>
      </c>
    </row>
    <row r="65" spans="2:23" ht="13.5" thickTop="1">
      <c r="B65" s="109" t="s">
        <v>18</v>
      </c>
      <c r="C65" s="28">
        <f t="shared" ref="C65:H66" si="41">+C13+C39</f>
        <v>342</v>
      </c>
      <c r="D65" s="29">
        <f t="shared" si="41"/>
        <v>343</v>
      </c>
      <c r="E65" s="30">
        <f t="shared" si="41"/>
        <v>685</v>
      </c>
      <c r="F65" s="28">
        <f t="shared" si="41"/>
        <v>321</v>
      </c>
      <c r="G65" s="29">
        <f t="shared" si="41"/>
        <v>320</v>
      </c>
      <c r="H65" s="30">
        <f t="shared" si="41"/>
        <v>641</v>
      </c>
      <c r="I65" s="31">
        <f t="shared" si="34"/>
        <v>-6.4233576642335759</v>
      </c>
      <c r="J65" s="17"/>
      <c r="K65" s="17"/>
      <c r="L65" s="109" t="s">
        <v>18</v>
      </c>
      <c r="M65" s="33">
        <f t="shared" ref="M65:Q67" si="42">+M13+M39</f>
        <v>45712</v>
      </c>
      <c r="N65" s="34">
        <f t="shared" si="42"/>
        <v>48528</v>
      </c>
      <c r="O65" s="94">
        <f t="shared" si="42"/>
        <v>94240</v>
      </c>
      <c r="P65" s="35">
        <f t="shared" si="42"/>
        <v>0</v>
      </c>
      <c r="Q65" s="97">
        <f t="shared" si="42"/>
        <v>94240</v>
      </c>
      <c r="R65" s="33">
        <f t="shared" si="40"/>
        <v>49364</v>
      </c>
      <c r="S65" s="34">
        <f t="shared" si="40"/>
        <v>50884</v>
      </c>
      <c r="T65" s="94">
        <f t="shared" si="40"/>
        <v>100248</v>
      </c>
      <c r="U65" s="35">
        <f t="shared" si="40"/>
        <v>0</v>
      </c>
      <c r="V65" s="99">
        <f t="shared" si="40"/>
        <v>100248</v>
      </c>
      <c r="W65" s="31">
        <f t="shared" si="36"/>
        <v>6.3752122241086617</v>
      </c>
    </row>
    <row r="66" spans="2:23">
      <c r="B66" s="109" t="s">
        <v>19</v>
      </c>
      <c r="C66" s="33">
        <f t="shared" si="41"/>
        <v>318</v>
      </c>
      <c r="D66" s="42">
        <f t="shared" si="41"/>
        <v>317</v>
      </c>
      <c r="E66" s="30">
        <f t="shared" si="41"/>
        <v>635</v>
      </c>
      <c r="F66" s="33">
        <f t="shared" si="41"/>
        <v>279</v>
      </c>
      <c r="G66" s="42">
        <f t="shared" si="41"/>
        <v>280</v>
      </c>
      <c r="H66" s="43">
        <f t="shared" si="41"/>
        <v>559</v>
      </c>
      <c r="I66" s="31">
        <f t="shared" si="34"/>
        <v>-11.968503937007879</v>
      </c>
      <c r="J66" s="17"/>
      <c r="K66" s="17"/>
      <c r="L66" s="109" t="s">
        <v>19</v>
      </c>
      <c r="M66" s="33">
        <f t="shared" si="42"/>
        <v>42074</v>
      </c>
      <c r="N66" s="34">
        <f t="shared" si="42"/>
        <v>40997</v>
      </c>
      <c r="O66" s="94">
        <f t="shared" si="42"/>
        <v>83071</v>
      </c>
      <c r="P66" s="35">
        <f t="shared" si="42"/>
        <v>0</v>
      </c>
      <c r="Q66" s="97">
        <f t="shared" si="42"/>
        <v>83071</v>
      </c>
      <c r="R66" s="33">
        <f t="shared" si="40"/>
        <v>44615</v>
      </c>
      <c r="S66" s="34">
        <f t="shared" si="40"/>
        <v>45073</v>
      </c>
      <c r="T66" s="94">
        <f t="shared" si="40"/>
        <v>89688</v>
      </c>
      <c r="U66" s="35">
        <f t="shared" si="40"/>
        <v>1</v>
      </c>
      <c r="V66" s="99">
        <f t="shared" si="40"/>
        <v>89689</v>
      </c>
      <c r="W66" s="31">
        <f t="shared" si="36"/>
        <v>7.9666791058251363</v>
      </c>
    </row>
    <row r="67" spans="2:23" ht="13.5" thickBot="1">
      <c r="B67" s="109" t="s">
        <v>20</v>
      </c>
      <c r="C67" s="33">
        <f>+C15+C41</f>
        <v>326</v>
      </c>
      <c r="D67" s="42">
        <f>+D15+D41</f>
        <v>326</v>
      </c>
      <c r="E67" s="30">
        <f>E15+E41</f>
        <v>652</v>
      </c>
      <c r="F67" s="33">
        <f>+F15+F41</f>
        <v>298</v>
      </c>
      <c r="G67" s="42">
        <f>+G15+G41</f>
        <v>298</v>
      </c>
      <c r="H67" s="43">
        <f>+H15+H41</f>
        <v>596</v>
      </c>
      <c r="I67" s="31">
        <f t="shared" si="34"/>
        <v>-8.5889570552147187</v>
      </c>
      <c r="J67" s="17"/>
      <c r="K67" s="17"/>
      <c r="L67" s="109" t="s">
        <v>20</v>
      </c>
      <c r="M67" s="33">
        <f t="shared" si="42"/>
        <v>40862</v>
      </c>
      <c r="N67" s="34">
        <f t="shared" si="42"/>
        <v>39969</v>
      </c>
      <c r="O67" s="94">
        <f t="shared" si="42"/>
        <v>80831</v>
      </c>
      <c r="P67" s="35">
        <f t="shared" si="42"/>
        <v>127</v>
      </c>
      <c r="Q67" s="97">
        <f t="shared" si="42"/>
        <v>80958</v>
      </c>
      <c r="R67" s="33">
        <f t="shared" si="40"/>
        <v>48559</v>
      </c>
      <c r="S67" s="34">
        <f t="shared" si="40"/>
        <v>47780</v>
      </c>
      <c r="T67" s="94">
        <f t="shared" si="40"/>
        <v>96339</v>
      </c>
      <c r="U67" s="35">
        <f t="shared" si="40"/>
        <v>165</v>
      </c>
      <c r="V67" s="99">
        <f t="shared" si="40"/>
        <v>96504</v>
      </c>
      <c r="W67" s="31">
        <f t="shared" si="36"/>
        <v>19.202549470095608</v>
      </c>
    </row>
    <row r="68" spans="2:23" ht="14.25" thickTop="1" thickBot="1">
      <c r="B68" s="179" t="s">
        <v>66</v>
      </c>
      <c r="C68" s="45">
        <f t="shared" ref="C68" si="43">+C65+C66+C67</f>
        <v>986</v>
      </c>
      <c r="D68" s="46">
        <f t="shared" ref="D68" si="44">+D65+D66+D67</f>
        <v>986</v>
      </c>
      <c r="E68" s="47">
        <f t="shared" ref="E68" si="45">+E65+E66+E67</f>
        <v>1972</v>
      </c>
      <c r="F68" s="45">
        <f t="shared" ref="F68" si="46">+F65+F66+F67</f>
        <v>898</v>
      </c>
      <c r="G68" s="46">
        <f t="shared" ref="G68" si="47">+G65+G66+G67</f>
        <v>898</v>
      </c>
      <c r="H68" s="47">
        <f t="shared" ref="H68" si="48">+H65+H66+H67</f>
        <v>1796</v>
      </c>
      <c r="I68" s="48">
        <f t="shared" ref="I68:I71" si="49">IF(E68=0,0,((H68/E68)-1)*100)</f>
        <v>-8.9249492900608569</v>
      </c>
      <c r="J68" s="17"/>
      <c r="K68" s="17"/>
      <c r="L68" s="170" t="s">
        <v>66</v>
      </c>
      <c r="M68" s="100">
        <f t="shared" ref="M68" si="50">+M65+M66+M67</f>
        <v>128648</v>
      </c>
      <c r="N68" s="101">
        <f t="shared" ref="N68" si="51">+N65+N66+N67</f>
        <v>129494</v>
      </c>
      <c r="O68" s="100">
        <f t="shared" ref="O68" si="52">+O65+O66+O67</f>
        <v>258142</v>
      </c>
      <c r="P68" s="100">
        <f t="shared" ref="P68" si="53">+P65+P66+P67</f>
        <v>127</v>
      </c>
      <c r="Q68" s="100">
        <f t="shared" ref="Q68" si="54">+Q65+Q66+Q67</f>
        <v>258269</v>
      </c>
      <c r="R68" s="100">
        <f t="shared" ref="R68" si="55">+R65+R66+R67</f>
        <v>142538</v>
      </c>
      <c r="S68" s="101">
        <f t="shared" ref="S68" si="56">+S65+S66+S67</f>
        <v>143737</v>
      </c>
      <c r="T68" s="100">
        <f t="shared" ref="T68" si="57">+T65+T66+T67</f>
        <v>286275</v>
      </c>
      <c r="U68" s="100">
        <f t="shared" ref="U68" si="58">+U65+U66+U67</f>
        <v>166</v>
      </c>
      <c r="V68" s="102">
        <f t="shared" ref="V68" si="59">+V65+V66+V67</f>
        <v>286441</v>
      </c>
      <c r="W68" s="103">
        <f t="shared" ref="W68:W71" si="60">IF(Q68=0,0,((V68/Q68)-1)*100)</f>
        <v>10.908006768137103</v>
      </c>
    </row>
    <row r="69" spans="2:23" ht="13.5" thickTop="1">
      <c r="B69" s="109" t="s">
        <v>21</v>
      </c>
      <c r="C69" s="49">
        <f t="shared" ref="C69:H69" si="61">+C17+C43</f>
        <v>307</v>
      </c>
      <c r="D69" s="50">
        <f t="shared" si="61"/>
        <v>307</v>
      </c>
      <c r="E69" s="30">
        <f t="shared" si="61"/>
        <v>614</v>
      </c>
      <c r="F69" s="49">
        <f t="shared" si="61"/>
        <v>286</v>
      </c>
      <c r="G69" s="50">
        <f t="shared" si="61"/>
        <v>286</v>
      </c>
      <c r="H69" s="43">
        <f t="shared" si="61"/>
        <v>572</v>
      </c>
      <c r="I69" s="31">
        <f t="shared" si="49"/>
        <v>-6.8403908794788304</v>
      </c>
      <c r="J69" s="17"/>
      <c r="K69" s="17"/>
      <c r="L69" s="109" t="s">
        <v>21</v>
      </c>
      <c r="M69" s="33">
        <f t="shared" ref="M69:V69" si="62">+M17+M43</f>
        <v>41341</v>
      </c>
      <c r="N69" s="34">
        <f t="shared" si="62"/>
        <v>41377</v>
      </c>
      <c r="O69" s="94">
        <f t="shared" si="62"/>
        <v>82718</v>
      </c>
      <c r="P69" s="35">
        <f t="shared" si="62"/>
        <v>0</v>
      </c>
      <c r="Q69" s="97">
        <f t="shared" si="62"/>
        <v>82718</v>
      </c>
      <c r="R69" s="33">
        <f t="shared" si="62"/>
        <v>44454</v>
      </c>
      <c r="S69" s="34">
        <f t="shared" si="62"/>
        <v>43687</v>
      </c>
      <c r="T69" s="94">
        <f t="shared" si="62"/>
        <v>88141</v>
      </c>
      <c r="U69" s="35">
        <f t="shared" si="62"/>
        <v>0</v>
      </c>
      <c r="V69" s="99">
        <f t="shared" si="62"/>
        <v>88141</v>
      </c>
      <c r="W69" s="31">
        <f t="shared" si="60"/>
        <v>6.5560095746995728</v>
      </c>
    </row>
    <row r="70" spans="2:23">
      <c r="B70" s="109" t="s">
        <v>67</v>
      </c>
      <c r="C70" s="49">
        <f t="shared" ref="C70:E71" si="63">+C18+C44</f>
        <v>285</v>
      </c>
      <c r="D70" s="50">
        <f t="shared" si="63"/>
        <v>285</v>
      </c>
      <c r="E70" s="30">
        <f t="shared" si="63"/>
        <v>570</v>
      </c>
      <c r="F70" s="49">
        <f>+F44+F18</f>
        <v>266</v>
      </c>
      <c r="G70" s="50">
        <f>+G44+G18</f>
        <v>265</v>
      </c>
      <c r="H70" s="43">
        <f>F70+G70</f>
        <v>531</v>
      </c>
      <c r="I70" s="31">
        <f t="shared" si="49"/>
        <v>-6.8421052631578938</v>
      </c>
      <c r="J70" s="17"/>
      <c r="K70" s="17"/>
      <c r="L70" s="109" t="s">
        <v>67</v>
      </c>
      <c r="M70" s="33">
        <f t="shared" ref="M70:Q71" si="64">+M18+M44</f>
        <v>36865</v>
      </c>
      <c r="N70" s="34">
        <f t="shared" si="64"/>
        <v>36807</v>
      </c>
      <c r="O70" s="94">
        <f t="shared" si="64"/>
        <v>73672</v>
      </c>
      <c r="P70" s="35">
        <f t="shared" si="64"/>
        <v>0</v>
      </c>
      <c r="Q70" s="97">
        <f t="shared" si="64"/>
        <v>73672</v>
      </c>
      <c r="R70" s="33">
        <f>+R44+R18</f>
        <v>41315</v>
      </c>
      <c r="S70" s="34">
        <f>+S44+S18</f>
        <v>39830</v>
      </c>
      <c r="T70" s="94">
        <f t="shared" ref="T70:V71" si="65">+T18+T44</f>
        <v>81145</v>
      </c>
      <c r="U70" s="35">
        <f t="shared" si="65"/>
        <v>0</v>
      </c>
      <c r="V70" s="99">
        <f t="shared" si="65"/>
        <v>81145</v>
      </c>
      <c r="W70" s="31">
        <f t="shared" si="60"/>
        <v>10.143609512433493</v>
      </c>
    </row>
    <row r="71" spans="2:23" ht="13.5" thickBot="1">
      <c r="B71" s="109" t="s">
        <v>22</v>
      </c>
      <c r="C71" s="49">
        <f t="shared" si="63"/>
        <v>257</v>
      </c>
      <c r="D71" s="50">
        <f t="shared" si="63"/>
        <v>257</v>
      </c>
      <c r="E71" s="30">
        <f t="shared" si="63"/>
        <v>514</v>
      </c>
      <c r="F71" s="49">
        <f>+F19+F45</f>
        <v>261</v>
      </c>
      <c r="G71" s="50">
        <f>+G19+G45</f>
        <v>262</v>
      </c>
      <c r="H71" s="43">
        <f>+H19+H45</f>
        <v>523</v>
      </c>
      <c r="I71" s="31">
        <f t="shared" si="49"/>
        <v>1.7509727626459082</v>
      </c>
      <c r="J71" s="17"/>
      <c r="K71" s="17"/>
      <c r="L71" s="109" t="s">
        <v>22</v>
      </c>
      <c r="M71" s="33">
        <f t="shared" si="64"/>
        <v>33448</v>
      </c>
      <c r="N71" s="34">
        <f t="shared" si="64"/>
        <v>31923</v>
      </c>
      <c r="O71" s="95">
        <f t="shared" si="64"/>
        <v>65371</v>
      </c>
      <c r="P71" s="52">
        <f t="shared" si="64"/>
        <v>0</v>
      </c>
      <c r="Q71" s="97">
        <f t="shared" si="64"/>
        <v>65371</v>
      </c>
      <c r="R71" s="33">
        <f>+R19+R45</f>
        <v>36464</v>
      </c>
      <c r="S71" s="34">
        <f>+S19+S45</f>
        <v>35252</v>
      </c>
      <c r="T71" s="95">
        <f t="shared" si="65"/>
        <v>71716</v>
      </c>
      <c r="U71" s="52">
        <f t="shared" si="65"/>
        <v>2</v>
      </c>
      <c r="V71" s="99">
        <f t="shared" si="65"/>
        <v>71718</v>
      </c>
      <c r="W71" s="31">
        <f t="shared" si="60"/>
        <v>9.7091982683452862</v>
      </c>
    </row>
    <row r="72" spans="2:23" ht="16.5" thickTop="1" thickBot="1">
      <c r="B72" s="180" t="s">
        <v>57</v>
      </c>
      <c r="C72" s="53">
        <f t="shared" ref="C72:H72" si="66">C69+C70+C71</f>
        <v>849</v>
      </c>
      <c r="D72" s="54">
        <f t="shared" si="66"/>
        <v>849</v>
      </c>
      <c r="E72" s="55">
        <f t="shared" si="66"/>
        <v>1698</v>
      </c>
      <c r="F72" s="56">
        <f t="shared" si="66"/>
        <v>813</v>
      </c>
      <c r="G72" s="57">
        <f t="shared" si="66"/>
        <v>813</v>
      </c>
      <c r="H72" s="57">
        <f t="shared" si="66"/>
        <v>1626</v>
      </c>
      <c r="I72" s="41">
        <f t="shared" si="34"/>
        <v>-4.2402826855123639</v>
      </c>
      <c r="J72" s="58"/>
      <c r="K72" s="59"/>
      <c r="L72" s="171" t="s">
        <v>23</v>
      </c>
      <c r="M72" s="104">
        <f t="shared" ref="M72:V72" si="67">M69+M70+M71</f>
        <v>111654</v>
      </c>
      <c r="N72" s="104">
        <f t="shared" si="67"/>
        <v>110107</v>
      </c>
      <c r="O72" s="105">
        <f t="shared" si="67"/>
        <v>221761</v>
      </c>
      <c r="P72" s="105">
        <f t="shared" si="67"/>
        <v>0</v>
      </c>
      <c r="Q72" s="105">
        <f t="shared" si="67"/>
        <v>221761</v>
      </c>
      <c r="R72" s="104">
        <f t="shared" si="67"/>
        <v>122233</v>
      </c>
      <c r="S72" s="104">
        <f t="shared" si="67"/>
        <v>118769</v>
      </c>
      <c r="T72" s="105">
        <f t="shared" si="67"/>
        <v>241002</v>
      </c>
      <c r="U72" s="105">
        <f t="shared" si="67"/>
        <v>2</v>
      </c>
      <c r="V72" s="105">
        <f t="shared" si="67"/>
        <v>241004</v>
      </c>
      <c r="W72" s="106">
        <f t="shared" si="36"/>
        <v>8.6773598603902435</v>
      </c>
    </row>
    <row r="73" spans="2:23" ht="13.5" thickTop="1">
      <c r="B73" s="109" t="s">
        <v>25</v>
      </c>
      <c r="C73" s="33">
        <f t="shared" ref="C73:H75" si="68">+C21+C47</f>
        <v>268</v>
      </c>
      <c r="D73" s="42">
        <f t="shared" si="68"/>
        <v>268</v>
      </c>
      <c r="E73" s="60">
        <f t="shared" si="68"/>
        <v>536</v>
      </c>
      <c r="F73" s="33">
        <f t="shared" si="68"/>
        <v>265</v>
      </c>
      <c r="G73" s="42">
        <f t="shared" si="68"/>
        <v>265</v>
      </c>
      <c r="H73" s="61">
        <f t="shared" si="68"/>
        <v>530</v>
      </c>
      <c r="I73" s="31">
        <f>IF(E73=0,0,((H73/E73)-1)*100)</f>
        <v>-1.1194029850746245</v>
      </c>
      <c r="J73" s="17"/>
      <c r="K73" s="17"/>
      <c r="L73" s="109" t="s">
        <v>25</v>
      </c>
      <c r="M73" s="33">
        <f t="shared" ref="M73:V73" si="69">+M21+M47</f>
        <v>38876</v>
      </c>
      <c r="N73" s="34">
        <f t="shared" si="69"/>
        <v>35696</v>
      </c>
      <c r="O73" s="95">
        <f t="shared" si="69"/>
        <v>74572</v>
      </c>
      <c r="P73" s="62">
        <f t="shared" si="69"/>
        <v>0</v>
      </c>
      <c r="Q73" s="97">
        <f t="shared" si="69"/>
        <v>74572</v>
      </c>
      <c r="R73" s="33">
        <f t="shared" si="69"/>
        <v>41257</v>
      </c>
      <c r="S73" s="34">
        <f t="shared" si="69"/>
        <v>38341</v>
      </c>
      <c r="T73" s="95">
        <f t="shared" si="69"/>
        <v>79598</v>
      </c>
      <c r="U73" s="62">
        <f t="shared" si="69"/>
        <v>0</v>
      </c>
      <c r="V73" s="99">
        <f t="shared" si="69"/>
        <v>79598</v>
      </c>
      <c r="W73" s="31">
        <f>IF(Q73=0,0,((V73/Q73)-1)*100)</f>
        <v>6.7397950973555831</v>
      </c>
    </row>
    <row r="74" spans="2:23">
      <c r="B74" s="109" t="s">
        <v>26</v>
      </c>
      <c r="C74" s="33">
        <f t="shared" si="68"/>
        <v>263</v>
      </c>
      <c r="D74" s="42">
        <f t="shared" si="68"/>
        <v>263</v>
      </c>
      <c r="E74" s="63">
        <f t="shared" si="68"/>
        <v>526</v>
      </c>
      <c r="F74" s="33">
        <f t="shared" si="68"/>
        <v>265</v>
      </c>
      <c r="G74" s="42">
        <f t="shared" si="68"/>
        <v>265</v>
      </c>
      <c r="H74" s="63">
        <f t="shared" si="68"/>
        <v>530</v>
      </c>
      <c r="I74" s="31">
        <f t="shared" ref="I74:I78" si="70">IF(E74=0,0,((H74/E74)-1)*100)</f>
        <v>0.76045627376426506</v>
      </c>
      <c r="J74" s="17"/>
      <c r="K74" s="17"/>
      <c r="L74" s="109" t="s">
        <v>26</v>
      </c>
      <c r="M74" s="33">
        <f t="shared" ref="M74:V74" si="71">+M22+M48</f>
        <v>39039</v>
      </c>
      <c r="N74" s="34">
        <f t="shared" si="71"/>
        <v>39467</v>
      </c>
      <c r="O74" s="95">
        <f t="shared" si="71"/>
        <v>78506</v>
      </c>
      <c r="P74" s="35">
        <f t="shared" si="71"/>
        <v>0</v>
      </c>
      <c r="Q74" s="97">
        <f t="shared" si="71"/>
        <v>78506</v>
      </c>
      <c r="R74" s="33">
        <f t="shared" si="71"/>
        <v>40296</v>
      </c>
      <c r="S74" s="34">
        <f t="shared" si="71"/>
        <v>40947</v>
      </c>
      <c r="T74" s="95">
        <f t="shared" si="71"/>
        <v>81243</v>
      </c>
      <c r="U74" s="35">
        <f t="shared" si="71"/>
        <v>0</v>
      </c>
      <c r="V74" s="99">
        <f t="shared" si="71"/>
        <v>81243</v>
      </c>
      <c r="W74" s="31">
        <f>IF(Q74=0,0,((V74/Q74)-1)*100)</f>
        <v>3.4863577306193161</v>
      </c>
    </row>
    <row r="75" spans="2:23" ht="13.5" thickBot="1">
      <c r="B75" s="109" t="s">
        <v>27</v>
      </c>
      <c r="C75" s="33">
        <f t="shared" si="68"/>
        <v>258</v>
      </c>
      <c r="D75" s="64">
        <f t="shared" si="68"/>
        <v>256</v>
      </c>
      <c r="E75" s="65">
        <f t="shared" si="68"/>
        <v>514</v>
      </c>
      <c r="F75" s="33">
        <f t="shared" si="68"/>
        <v>254</v>
      </c>
      <c r="G75" s="64">
        <f t="shared" si="68"/>
        <v>254</v>
      </c>
      <c r="H75" s="65">
        <f t="shared" si="68"/>
        <v>508</v>
      </c>
      <c r="I75" s="66">
        <f t="shared" si="70"/>
        <v>-1.1673151750972721</v>
      </c>
      <c r="J75" s="17"/>
      <c r="K75" s="17"/>
      <c r="L75" s="109" t="s">
        <v>27</v>
      </c>
      <c r="M75" s="33">
        <f t="shared" ref="M75:V75" si="72">+M23+M49</f>
        <v>33826</v>
      </c>
      <c r="N75" s="34">
        <f t="shared" si="72"/>
        <v>32320</v>
      </c>
      <c r="O75" s="95">
        <f t="shared" si="72"/>
        <v>66146</v>
      </c>
      <c r="P75" s="52">
        <f t="shared" si="72"/>
        <v>0</v>
      </c>
      <c r="Q75" s="97">
        <f t="shared" si="72"/>
        <v>66146</v>
      </c>
      <c r="R75" s="33">
        <f t="shared" si="72"/>
        <v>39573</v>
      </c>
      <c r="S75" s="34">
        <f t="shared" si="72"/>
        <v>38822</v>
      </c>
      <c r="T75" s="95">
        <f t="shared" si="72"/>
        <v>78395</v>
      </c>
      <c r="U75" s="52">
        <f t="shared" si="72"/>
        <v>0</v>
      </c>
      <c r="V75" s="99">
        <f t="shared" si="72"/>
        <v>78395</v>
      </c>
      <c r="W75" s="31">
        <f>IF(Q75=0,0,((V75/Q75)-1)*100)</f>
        <v>18.51812656849998</v>
      </c>
    </row>
    <row r="76" spans="2:23" ht="14.25" thickTop="1" thickBot="1">
      <c r="B76" s="178" t="s">
        <v>28</v>
      </c>
      <c r="C76" s="56">
        <f t="shared" ref="C76:H76" si="73">+C73+C74+C75</f>
        <v>789</v>
      </c>
      <c r="D76" s="67">
        <f t="shared" si="73"/>
        <v>787</v>
      </c>
      <c r="E76" s="56">
        <f t="shared" si="73"/>
        <v>1576</v>
      </c>
      <c r="F76" s="56">
        <f t="shared" si="73"/>
        <v>784</v>
      </c>
      <c r="G76" s="67">
        <f t="shared" si="73"/>
        <v>784</v>
      </c>
      <c r="H76" s="56">
        <f t="shared" si="73"/>
        <v>1568</v>
      </c>
      <c r="I76" s="41">
        <f t="shared" si="70"/>
        <v>-0.50761421319797106</v>
      </c>
      <c r="J76" s="17"/>
      <c r="K76" s="17"/>
      <c r="L76" s="170" t="s">
        <v>28</v>
      </c>
      <c r="M76" s="100">
        <f t="shared" ref="M76:V76" si="74">+M73+M74+M75</f>
        <v>111741</v>
      </c>
      <c r="N76" s="101">
        <f t="shared" si="74"/>
        <v>107483</v>
      </c>
      <c r="O76" s="100">
        <f t="shared" si="74"/>
        <v>219224</v>
      </c>
      <c r="P76" s="100">
        <f t="shared" si="74"/>
        <v>0</v>
      </c>
      <c r="Q76" s="100">
        <f t="shared" si="74"/>
        <v>219224</v>
      </c>
      <c r="R76" s="100">
        <f t="shared" si="74"/>
        <v>121126</v>
      </c>
      <c r="S76" s="101">
        <f t="shared" si="74"/>
        <v>118110</v>
      </c>
      <c r="T76" s="100">
        <f t="shared" si="74"/>
        <v>239236</v>
      </c>
      <c r="U76" s="100">
        <f t="shared" si="74"/>
        <v>0</v>
      </c>
      <c r="V76" s="100">
        <f t="shared" si="74"/>
        <v>239236</v>
      </c>
      <c r="W76" s="103">
        <f t="shared" ref="W76:W78" si="75">IF(Q76=0,0,((V76/Q76)-1)*100)</f>
        <v>9.128562566142385</v>
      </c>
    </row>
    <row r="77" spans="2:23" ht="14.25" thickTop="1" thickBot="1">
      <c r="B77" s="178" t="s">
        <v>68</v>
      </c>
      <c r="C77" s="38">
        <f t="shared" ref="C77:H77" si="76">+C68+C72+C76</f>
        <v>2624</v>
      </c>
      <c r="D77" s="39">
        <f t="shared" si="76"/>
        <v>2622</v>
      </c>
      <c r="E77" s="40">
        <f t="shared" si="76"/>
        <v>5246</v>
      </c>
      <c r="F77" s="38">
        <f t="shared" si="76"/>
        <v>2495</v>
      </c>
      <c r="G77" s="39">
        <f t="shared" si="76"/>
        <v>2495</v>
      </c>
      <c r="H77" s="40">
        <f t="shared" si="76"/>
        <v>4990</v>
      </c>
      <c r="I77" s="41">
        <f t="shared" si="70"/>
        <v>-4.8799085017155903</v>
      </c>
      <c r="J77" s="17"/>
      <c r="K77" s="17"/>
      <c r="L77" s="170" t="s">
        <v>68</v>
      </c>
      <c r="M77" s="100">
        <f t="shared" ref="M77:V77" si="77">+M68+M72+M76</f>
        <v>352043</v>
      </c>
      <c r="N77" s="101">
        <f t="shared" si="77"/>
        <v>347084</v>
      </c>
      <c r="O77" s="100">
        <f t="shared" si="77"/>
        <v>699127</v>
      </c>
      <c r="P77" s="100">
        <f t="shared" si="77"/>
        <v>127</v>
      </c>
      <c r="Q77" s="100">
        <f t="shared" si="77"/>
        <v>699254</v>
      </c>
      <c r="R77" s="100">
        <f t="shared" si="77"/>
        <v>385897</v>
      </c>
      <c r="S77" s="101">
        <f t="shared" si="77"/>
        <v>380616</v>
      </c>
      <c r="T77" s="100">
        <f t="shared" si="77"/>
        <v>766513</v>
      </c>
      <c r="U77" s="100">
        <f t="shared" si="77"/>
        <v>168</v>
      </c>
      <c r="V77" s="102">
        <f t="shared" si="77"/>
        <v>766681</v>
      </c>
      <c r="W77" s="103">
        <f>IF(Q77=0,0,((V77/Q77)-1)*100)</f>
        <v>9.6427049398358768</v>
      </c>
    </row>
    <row r="78" spans="2:23" ht="14.25" thickTop="1" thickBot="1">
      <c r="B78" s="178" t="s">
        <v>9</v>
      </c>
      <c r="C78" s="56">
        <f t="shared" ref="C78:H78" si="78">+C72+C68+C76+C64</f>
        <v>3339</v>
      </c>
      <c r="D78" s="67">
        <f t="shared" si="78"/>
        <v>3335</v>
      </c>
      <c r="E78" s="56">
        <f t="shared" si="78"/>
        <v>6674</v>
      </c>
      <c r="F78" s="56">
        <f t="shared" si="78"/>
        <v>3440</v>
      </c>
      <c r="G78" s="67">
        <f t="shared" si="78"/>
        <v>3442</v>
      </c>
      <c r="H78" s="56">
        <f t="shared" si="78"/>
        <v>6882</v>
      </c>
      <c r="I78" s="41">
        <f t="shared" si="70"/>
        <v>3.1165717710518459</v>
      </c>
      <c r="J78" s="17"/>
      <c r="K78" s="17"/>
      <c r="L78" s="170" t="s">
        <v>9</v>
      </c>
      <c r="M78" s="100">
        <f t="shared" ref="M78:V78" si="79">+M72+M68+M76+M64</f>
        <v>471734</v>
      </c>
      <c r="N78" s="101">
        <f t="shared" si="79"/>
        <v>454462</v>
      </c>
      <c r="O78" s="100">
        <f t="shared" si="79"/>
        <v>926196</v>
      </c>
      <c r="P78" s="100">
        <f t="shared" si="79"/>
        <v>127</v>
      </c>
      <c r="Q78" s="100">
        <f t="shared" si="79"/>
        <v>926323</v>
      </c>
      <c r="R78" s="100">
        <f t="shared" si="79"/>
        <v>535330</v>
      </c>
      <c r="S78" s="101">
        <f t="shared" si="79"/>
        <v>518299</v>
      </c>
      <c r="T78" s="100">
        <f t="shared" si="79"/>
        <v>1053629</v>
      </c>
      <c r="U78" s="100">
        <f t="shared" si="79"/>
        <v>234</v>
      </c>
      <c r="V78" s="100">
        <f t="shared" si="79"/>
        <v>1053863</v>
      </c>
      <c r="W78" s="103">
        <f t="shared" si="75"/>
        <v>13.768415552674384</v>
      </c>
    </row>
    <row r="79" spans="2:23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3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6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6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6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6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6" ht="13.5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6" ht="4.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6">
      <c r="A87" s="4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v>0</v>
      </c>
      <c r="N87" s="34">
        <v>0</v>
      </c>
      <c r="O87" s="127">
        <f>M87+N87</f>
        <v>0</v>
      </c>
      <c r="P87" s="35">
        <v>0</v>
      </c>
      <c r="Q87" s="130">
        <f>O87+P87</f>
        <v>0</v>
      </c>
      <c r="R87" s="33">
        <v>0</v>
      </c>
      <c r="S87" s="34">
        <v>0</v>
      </c>
      <c r="T87" s="127">
        <f>R87+S87</f>
        <v>0</v>
      </c>
      <c r="U87" s="35">
        <v>0</v>
      </c>
      <c r="V87" s="132">
        <f>T87+U87</f>
        <v>0</v>
      </c>
      <c r="W87" s="31">
        <f t="shared" ref="W87:W93" si="80">IF(Q87=0,0,((V87/Q87)-1)*100)</f>
        <v>0</v>
      </c>
      <c r="Y87" s="5"/>
      <c r="Z87" s="5"/>
    </row>
    <row r="88" spans="1:26">
      <c r="A88" s="4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v>0</v>
      </c>
      <c r="N88" s="34">
        <v>0</v>
      </c>
      <c r="O88" s="127">
        <f>M88+N88</f>
        <v>0</v>
      </c>
      <c r="P88" s="35">
        <v>0</v>
      </c>
      <c r="Q88" s="130">
        <f>O88+P88</f>
        <v>0</v>
      </c>
      <c r="R88" s="33">
        <v>0</v>
      </c>
      <c r="S88" s="34">
        <v>0</v>
      </c>
      <c r="T88" s="127">
        <f>R88+S88</f>
        <v>0</v>
      </c>
      <c r="U88" s="35">
        <v>0</v>
      </c>
      <c r="V88" s="132">
        <f>T88+U88</f>
        <v>0</v>
      </c>
      <c r="W88" s="31">
        <f t="shared" si="80"/>
        <v>0</v>
      </c>
    </row>
    <row r="89" spans="1:26" ht="13.5" thickBot="1">
      <c r="A89" s="4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v>0</v>
      </c>
      <c r="N89" s="34">
        <v>0</v>
      </c>
      <c r="O89" s="127">
        <f>M89+N89</f>
        <v>0</v>
      </c>
      <c r="P89" s="35">
        <v>0</v>
      </c>
      <c r="Q89" s="130">
        <f>O89+P89</f>
        <v>0</v>
      </c>
      <c r="R89" s="33">
        <v>0</v>
      </c>
      <c r="S89" s="34">
        <v>0</v>
      </c>
      <c r="T89" s="127">
        <f>R89+S89</f>
        <v>0</v>
      </c>
      <c r="U89" s="35">
        <v>0</v>
      </c>
      <c r="V89" s="132">
        <f>T89+U89</f>
        <v>0</v>
      </c>
      <c r="W89" s="31">
        <f t="shared" si="80"/>
        <v>0</v>
      </c>
    </row>
    <row r="90" spans="1:26" ht="14.25" thickTop="1" thickBot="1">
      <c r="A90" s="4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17</v>
      </c>
      <c r="M90" s="133">
        <v>0</v>
      </c>
      <c r="N90" s="134">
        <v>0</v>
      </c>
      <c r="O90" s="133">
        <v>0</v>
      </c>
      <c r="P90" s="133">
        <v>0</v>
      </c>
      <c r="Q90" s="133">
        <f>Q87+Q88+Q89</f>
        <v>0</v>
      </c>
      <c r="R90" s="133">
        <v>0</v>
      </c>
      <c r="S90" s="134">
        <v>0</v>
      </c>
      <c r="T90" s="133">
        <v>0</v>
      </c>
      <c r="U90" s="133">
        <v>0</v>
      </c>
      <c r="V90" s="135">
        <v>0</v>
      </c>
      <c r="W90" s="136">
        <f t="shared" si="80"/>
        <v>0</v>
      </c>
    </row>
    <row r="91" spans="1:26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v>0</v>
      </c>
      <c r="N91" s="34">
        <v>0</v>
      </c>
      <c r="O91" s="127">
        <f>M91+N91</f>
        <v>0</v>
      </c>
      <c r="P91" s="35">
        <v>0</v>
      </c>
      <c r="Q91" s="130">
        <f>O91+P91</f>
        <v>0</v>
      </c>
      <c r="R91" s="33">
        <v>0</v>
      </c>
      <c r="S91" s="34">
        <v>0</v>
      </c>
      <c r="T91" s="127">
        <f>R91+S91</f>
        <v>0</v>
      </c>
      <c r="U91" s="35">
        <v>0</v>
      </c>
      <c r="V91" s="132">
        <f>T91+U91</f>
        <v>0</v>
      </c>
      <c r="W91" s="31">
        <f t="shared" si="80"/>
        <v>0</v>
      </c>
      <c r="Y91" s="5"/>
      <c r="Z91" s="5"/>
    </row>
    <row r="92" spans="1:26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v>0</v>
      </c>
      <c r="N92" s="34">
        <v>0</v>
      </c>
      <c r="O92" s="127">
        <f>M92+N92</f>
        <v>0</v>
      </c>
      <c r="P92" s="35">
        <v>0</v>
      </c>
      <c r="Q92" s="130">
        <f>O92+P92</f>
        <v>0</v>
      </c>
      <c r="R92" s="33">
        <v>0</v>
      </c>
      <c r="S92" s="34">
        <v>0</v>
      </c>
      <c r="T92" s="127">
        <f>R92+S92</f>
        <v>0</v>
      </c>
      <c r="U92" s="35">
        <v>0</v>
      </c>
      <c r="V92" s="132">
        <f>T92+U92</f>
        <v>0</v>
      </c>
      <c r="W92" s="31">
        <f>IF(Q92=0,0,((V92/Q92)-1)*100)</f>
        <v>0</v>
      </c>
      <c r="Y92" s="5"/>
      <c r="Z92" s="5"/>
    </row>
    <row r="93" spans="1:26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v>0</v>
      </c>
      <c r="N93" s="34">
        <v>0</v>
      </c>
      <c r="O93" s="127">
        <f>M93+N93</f>
        <v>0</v>
      </c>
      <c r="P93" s="35">
        <v>0</v>
      </c>
      <c r="Q93" s="130">
        <f>O93+P93</f>
        <v>0</v>
      </c>
      <c r="R93" s="33">
        <v>0</v>
      </c>
      <c r="S93" s="34">
        <v>0</v>
      </c>
      <c r="T93" s="127">
        <f>R93+S93</f>
        <v>0</v>
      </c>
      <c r="U93" s="35">
        <v>0</v>
      </c>
      <c r="V93" s="132">
        <f>T93+U93</f>
        <v>0</v>
      </c>
      <c r="W93" s="31">
        <f t="shared" si="80"/>
        <v>0</v>
      </c>
    </row>
    <row r="94" spans="1:26" ht="14.25" thickTop="1" thickBot="1">
      <c r="A94" s="4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81">+M91+M92+M93</f>
        <v>0</v>
      </c>
      <c r="N94" s="134">
        <f t="shared" ref="N94" si="82">+N91+N92+N93</f>
        <v>0</v>
      </c>
      <c r="O94" s="133">
        <f t="shared" ref="O94" si="83">+O91+O92+O93</f>
        <v>0</v>
      </c>
      <c r="P94" s="133">
        <f t="shared" ref="P94" si="84">+P91+P92+P93</f>
        <v>0</v>
      </c>
      <c r="Q94" s="133">
        <f t="shared" ref="Q94" si="85">+Q91+Q92+Q93</f>
        <v>0</v>
      </c>
      <c r="R94" s="133">
        <f t="shared" ref="R94" si="86">+R91+R92+R93</f>
        <v>0</v>
      </c>
      <c r="S94" s="134">
        <f t="shared" ref="S94" si="87">+S91+S92+S93</f>
        <v>0</v>
      </c>
      <c r="T94" s="133">
        <f t="shared" ref="T94" si="88">+T91+T92+T93</f>
        <v>0</v>
      </c>
      <c r="U94" s="133">
        <f t="shared" ref="U94" si="89">+U91+U92+U93</f>
        <v>0</v>
      </c>
      <c r="V94" s="135">
        <f t="shared" ref="V94" si="90">+V91+V92+V93</f>
        <v>0</v>
      </c>
      <c r="W94" s="136">
        <f>IF(Q94=0,0,((V94/Q94)-1)*100)</f>
        <v>0</v>
      </c>
      <c r="Y94" s="5"/>
      <c r="Z94" s="5"/>
    </row>
    <row r="95" spans="1:26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v>0</v>
      </c>
      <c r="N95" s="34">
        <v>0</v>
      </c>
      <c r="O95" s="127">
        <v>0</v>
      </c>
      <c r="P95" s="35">
        <v>0</v>
      </c>
      <c r="Q95" s="130">
        <f>O95+P95</f>
        <v>0</v>
      </c>
      <c r="R95" s="33">
        <v>0</v>
      </c>
      <c r="S95" s="34">
        <v>0</v>
      </c>
      <c r="T95" s="127">
        <v>0</v>
      </c>
      <c r="U95" s="35">
        <v>0</v>
      </c>
      <c r="V95" s="132">
        <v>0</v>
      </c>
      <c r="W95" s="31">
        <v>0</v>
      </c>
      <c r="Y95" s="5"/>
      <c r="Z95" s="5"/>
    </row>
    <row r="96" spans="1:26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v>0</v>
      </c>
      <c r="N96" s="34">
        <v>0</v>
      </c>
      <c r="O96" s="127">
        <v>0</v>
      </c>
      <c r="P96" s="35">
        <v>0</v>
      </c>
      <c r="Q96" s="130">
        <f>O96+P96</f>
        <v>0</v>
      </c>
      <c r="R96" s="33">
        <v>0</v>
      </c>
      <c r="S96" s="34">
        <v>0</v>
      </c>
      <c r="T96" s="127">
        <v>0</v>
      </c>
      <c r="U96" s="35">
        <v>0</v>
      </c>
      <c r="V96" s="132">
        <v>0</v>
      </c>
      <c r="W96" s="31">
        <v>0</v>
      </c>
      <c r="Y96" s="5"/>
      <c r="Z96" s="5"/>
    </row>
    <row r="97" spans="1:26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v>0</v>
      </c>
      <c r="N97" s="34">
        <v>0</v>
      </c>
      <c r="O97" s="128">
        <v>0</v>
      </c>
      <c r="P97" s="52">
        <v>0</v>
      </c>
      <c r="Q97" s="130">
        <f>O97+P97</f>
        <v>0</v>
      </c>
      <c r="R97" s="33">
        <v>0</v>
      </c>
      <c r="S97" s="34">
        <v>0</v>
      </c>
      <c r="T97" s="128">
        <v>0</v>
      </c>
      <c r="U97" s="52">
        <v>0</v>
      </c>
      <c r="V97" s="132">
        <v>0</v>
      </c>
      <c r="W97" s="31">
        <v>0</v>
      </c>
      <c r="Y97" s="5"/>
      <c r="Z97" s="5"/>
    </row>
    <row r="98" spans="1:26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23</v>
      </c>
      <c r="M98" s="137">
        <f t="shared" ref="M98" si="91">M95+M96+M97</f>
        <v>0</v>
      </c>
      <c r="N98" s="137">
        <f t="shared" ref="N98" si="92">N95+N96+N97</f>
        <v>0</v>
      </c>
      <c r="O98" s="138">
        <f t="shared" ref="O98" si="93">O95+O96+O97</f>
        <v>0</v>
      </c>
      <c r="P98" s="138">
        <f t="shared" ref="P98" si="94">P95+P96+P97</f>
        <v>0</v>
      </c>
      <c r="Q98" s="138">
        <f t="shared" ref="Q98" si="95">Q95+Q96+Q97</f>
        <v>0</v>
      </c>
      <c r="R98" s="137">
        <f t="shared" ref="R98" si="96">R95+R96+R97</f>
        <v>0</v>
      </c>
      <c r="S98" s="137">
        <f t="shared" ref="S98" si="97">S95+S96+S97</f>
        <v>0</v>
      </c>
      <c r="T98" s="138">
        <f t="shared" ref="T98" si="98">T95+T96+T97</f>
        <v>0</v>
      </c>
      <c r="U98" s="138">
        <f t="shared" ref="U98" si="99">U95+U96+U97</f>
        <v>0</v>
      </c>
      <c r="V98" s="138">
        <f t="shared" ref="V98" si="100">V95+V96+V97</f>
        <v>0</v>
      </c>
      <c r="W98" s="139"/>
    </row>
    <row r="99" spans="1:26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25</v>
      </c>
      <c r="M99" s="33">
        <v>0</v>
      </c>
      <c r="N99" s="34">
        <v>0</v>
      </c>
      <c r="O99" s="128">
        <v>0</v>
      </c>
      <c r="P99" s="62">
        <v>0</v>
      </c>
      <c r="Q99" s="130">
        <f>O99+P99</f>
        <v>0</v>
      </c>
      <c r="R99" s="33">
        <v>0</v>
      </c>
      <c r="S99" s="34">
        <v>0</v>
      </c>
      <c r="T99" s="128">
        <v>0</v>
      </c>
      <c r="U99" s="62">
        <v>0</v>
      </c>
      <c r="V99" s="132">
        <v>0</v>
      </c>
      <c r="W99" s="31">
        <v>0</v>
      </c>
    </row>
    <row r="100" spans="1:26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v>0</v>
      </c>
      <c r="N100" s="34">
        <v>0</v>
      </c>
      <c r="O100" s="128">
        <v>0</v>
      </c>
      <c r="P100" s="35">
        <v>0</v>
      </c>
      <c r="Q100" s="130">
        <f>O100+P100</f>
        <v>0</v>
      </c>
      <c r="R100" s="33">
        <v>0</v>
      </c>
      <c r="S100" s="34">
        <v>0</v>
      </c>
      <c r="T100" s="128">
        <v>0</v>
      </c>
      <c r="U100" s="35">
        <v>0</v>
      </c>
      <c r="V100" s="132">
        <v>0</v>
      </c>
      <c r="W100" s="31">
        <v>0</v>
      </c>
    </row>
    <row r="101" spans="1:26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v>0</v>
      </c>
      <c r="N101" s="34">
        <v>0</v>
      </c>
      <c r="O101" s="128">
        <f>+M101+N101</f>
        <v>0</v>
      </c>
      <c r="P101" s="35">
        <v>0</v>
      </c>
      <c r="Q101" s="130">
        <f>O101+P101</f>
        <v>0</v>
      </c>
      <c r="R101" s="33">
        <v>0</v>
      </c>
      <c r="S101" s="34">
        <v>0</v>
      </c>
      <c r="T101" s="128">
        <f>+R101+S101</f>
        <v>0</v>
      </c>
      <c r="U101" s="35">
        <v>0</v>
      </c>
      <c r="V101" s="132">
        <f>T101+U101</f>
        <v>0</v>
      </c>
      <c r="W101" s="31">
        <v>0</v>
      </c>
    </row>
    <row r="102" spans="1:26" ht="14.25" thickTop="1" thickBot="1">
      <c r="A102" s="4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28</v>
      </c>
      <c r="M102" s="133">
        <f t="shared" ref="M102:V102" si="101">+M99+M100+M101</f>
        <v>0</v>
      </c>
      <c r="N102" s="134">
        <f t="shared" si="101"/>
        <v>0</v>
      </c>
      <c r="O102" s="133">
        <f t="shared" si="101"/>
        <v>0</v>
      </c>
      <c r="P102" s="133">
        <f t="shared" si="101"/>
        <v>0</v>
      </c>
      <c r="Q102" s="133">
        <f t="shared" si="101"/>
        <v>0</v>
      </c>
      <c r="R102" s="133">
        <f t="shared" si="101"/>
        <v>0</v>
      </c>
      <c r="S102" s="134">
        <f t="shared" si="101"/>
        <v>0</v>
      </c>
      <c r="T102" s="133">
        <f t="shared" si="101"/>
        <v>0</v>
      </c>
      <c r="U102" s="133">
        <f t="shared" si="101"/>
        <v>0</v>
      </c>
      <c r="V102" s="133">
        <f t="shared" si="101"/>
        <v>0</v>
      </c>
      <c r="W102" s="136"/>
    </row>
    <row r="103" spans="1:26" ht="14.25" thickTop="1" thickBot="1">
      <c r="A103" s="4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102">+M94+M98+M102</f>
        <v>0</v>
      </c>
      <c r="N103" s="134">
        <f t="shared" si="102"/>
        <v>0</v>
      </c>
      <c r="O103" s="133">
        <f t="shared" si="102"/>
        <v>0</v>
      </c>
      <c r="P103" s="133">
        <f t="shared" si="102"/>
        <v>0</v>
      </c>
      <c r="Q103" s="133">
        <f t="shared" si="102"/>
        <v>0</v>
      </c>
      <c r="R103" s="133">
        <f t="shared" si="102"/>
        <v>0</v>
      </c>
      <c r="S103" s="134">
        <f t="shared" si="102"/>
        <v>0</v>
      </c>
      <c r="T103" s="133">
        <f t="shared" si="102"/>
        <v>0</v>
      </c>
      <c r="U103" s="133">
        <f t="shared" si="102"/>
        <v>0</v>
      </c>
      <c r="V103" s="135">
        <f t="shared" si="102"/>
        <v>0</v>
      </c>
      <c r="W103" s="136">
        <f>IF(Q103=0,0,((V103/Q103)-1)*100)</f>
        <v>0</v>
      </c>
      <c r="Y103" s="5"/>
      <c r="Z103" s="5"/>
    </row>
    <row r="104" spans="1:26" ht="14.25" thickTop="1" thickBot="1">
      <c r="A104" s="4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103">+M98+M94+M102+M90</f>
        <v>0</v>
      </c>
      <c r="N104" s="134">
        <f t="shared" si="103"/>
        <v>0</v>
      </c>
      <c r="O104" s="133">
        <f t="shared" si="103"/>
        <v>0</v>
      </c>
      <c r="P104" s="133">
        <f t="shared" si="103"/>
        <v>0</v>
      </c>
      <c r="Q104" s="133">
        <f t="shared" si="103"/>
        <v>0</v>
      </c>
      <c r="R104" s="133">
        <f t="shared" si="103"/>
        <v>0</v>
      </c>
      <c r="S104" s="134">
        <f t="shared" si="103"/>
        <v>0</v>
      </c>
      <c r="T104" s="133">
        <f t="shared" si="103"/>
        <v>0</v>
      </c>
      <c r="U104" s="133">
        <f t="shared" si="103"/>
        <v>0</v>
      </c>
      <c r="V104" s="133">
        <f t="shared" si="103"/>
        <v>0</v>
      </c>
      <c r="W104" s="136"/>
      <c r="Y104" s="5"/>
      <c r="Z104" s="5"/>
    </row>
    <row r="105" spans="1:26" ht="14.25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>
        <v>0</v>
      </c>
      <c r="W105" s="18"/>
    </row>
    <row r="106" spans="1:26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6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6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6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6" ht="13.5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6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6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6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v>149</v>
      </c>
      <c r="N113" s="34">
        <v>261</v>
      </c>
      <c r="O113" s="127">
        <f>M113+N113</f>
        <v>410</v>
      </c>
      <c r="P113" s="35">
        <v>0</v>
      </c>
      <c r="Q113" s="130">
        <f>O113+P113</f>
        <v>410</v>
      </c>
      <c r="R113" s="33">
        <v>104</v>
      </c>
      <c r="S113" s="34">
        <v>291</v>
      </c>
      <c r="T113" s="127">
        <f>R113+S113</f>
        <v>395</v>
      </c>
      <c r="U113" s="35">
        <v>0</v>
      </c>
      <c r="V113" s="132">
        <f>T113+U113</f>
        <v>395</v>
      </c>
      <c r="W113" s="31">
        <f t="shared" ref="W113:W124" si="104">IF(Q113=0,0,((V113/Q113)-1)*100)</f>
        <v>-3.6585365853658569</v>
      </c>
    </row>
    <row r="114" spans="2:26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v>142</v>
      </c>
      <c r="N114" s="34">
        <v>309</v>
      </c>
      <c r="O114" s="127">
        <f>M114+N114</f>
        <v>451</v>
      </c>
      <c r="P114" s="35">
        <v>0</v>
      </c>
      <c r="Q114" s="130">
        <f>O114+P114</f>
        <v>451</v>
      </c>
      <c r="R114" s="33">
        <v>104</v>
      </c>
      <c r="S114" s="34">
        <v>270</v>
      </c>
      <c r="T114" s="127">
        <f>R114+S114</f>
        <v>374</v>
      </c>
      <c r="U114" s="35">
        <v>0</v>
      </c>
      <c r="V114" s="132">
        <f>T114+U114</f>
        <v>374</v>
      </c>
      <c r="W114" s="31">
        <f t="shared" si="104"/>
        <v>-17.073170731707322</v>
      </c>
    </row>
    <row r="115" spans="2:26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v>125</v>
      </c>
      <c r="N115" s="34">
        <v>317</v>
      </c>
      <c r="O115" s="127">
        <f>+M115+N115</f>
        <v>442</v>
      </c>
      <c r="P115" s="35">
        <v>0</v>
      </c>
      <c r="Q115" s="130">
        <f>O115+P115</f>
        <v>442</v>
      </c>
      <c r="R115" s="33">
        <v>105</v>
      </c>
      <c r="S115" s="34">
        <v>291</v>
      </c>
      <c r="T115" s="127">
        <f>+R115+S115</f>
        <v>396</v>
      </c>
      <c r="U115" s="35">
        <v>0</v>
      </c>
      <c r="V115" s="132">
        <f>T115+U115</f>
        <v>396</v>
      </c>
      <c r="W115" s="31">
        <f t="shared" si="104"/>
        <v>-10.407239819004522</v>
      </c>
    </row>
    <row r="116" spans="2:26" ht="14.25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17</v>
      </c>
      <c r="M116" s="133">
        <f>M113+M114+M115</f>
        <v>416</v>
      </c>
      <c r="N116" s="134">
        <f>N113+N114+N115</f>
        <v>887</v>
      </c>
      <c r="O116" s="133">
        <f>O113+O114+O115</f>
        <v>1303</v>
      </c>
      <c r="P116" s="133">
        <f>P113+P114+P115</f>
        <v>0</v>
      </c>
      <c r="Q116" s="133">
        <f t="shared" ref="Q116:V116" si="105">Q113+Q114+Q115</f>
        <v>1303</v>
      </c>
      <c r="R116" s="133">
        <f t="shared" si="105"/>
        <v>313</v>
      </c>
      <c r="S116" s="134">
        <f t="shared" si="105"/>
        <v>852</v>
      </c>
      <c r="T116" s="133">
        <f t="shared" si="105"/>
        <v>1165</v>
      </c>
      <c r="U116" s="133">
        <f t="shared" si="105"/>
        <v>0</v>
      </c>
      <c r="V116" s="135">
        <f t="shared" si="105"/>
        <v>1165</v>
      </c>
      <c r="W116" s="136">
        <f t="shared" si="104"/>
        <v>-10.590943975441292</v>
      </c>
    </row>
    <row r="117" spans="2:26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v>109</v>
      </c>
      <c r="N117" s="34">
        <v>254</v>
      </c>
      <c r="O117" s="127">
        <f>+M117+N117</f>
        <v>363</v>
      </c>
      <c r="P117" s="35">
        <v>0</v>
      </c>
      <c r="Q117" s="130">
        <f>O117+P117</f>
        <v>363</v>
      </c>
      <c r="R117" s="33">
        <v>95</v>
      </c>
      <c r="S117" s="34">
        <v>276</v>
      </c>
      <c r="T117" s="127">
        <f>+R117+S117</f>
        <v>371</v>
      </c>
      <c r="U117" s="35">
        <v>0</v>
      </c>
      <c r="V117" s="132">
        <f>T117+U117</f>
        <v>371</v>
      </c>
      <c r="W117" s="31">
        <f t="shared" si="104"/>
        <v>2.2038567493112948</v>
      </c>
      <c r="Y117" s="5"/>
      <c r="Z117" s="5"/>
    </row>
    <row r="118" spans="2:26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v>104</v>
      </c>
      <c r="N118" s="34">
        <v>282</v>
      </c>
      <c r="O118" s="127">
        <f>+M118+N118</f>
        <v>386</v>
      </c>
      <c r="P118" s="35">
        <v>0</v>
      </c>
      <c r="Q118" s="130">
        <f>O118+P118</f>
        <v>386</v>
      </c>
      <c r="R118" s="33">
        <v>84</v>
      </c>
      <c r="S118" s="34">
        <v>267</v>
      </c>
      <c r="T118" s="127">
        <f>+R118+S118</f>
        <v>351</v>
      </c>
      <c r="U118" s="35">
        <v>0</v>
      </c>
      <c r="V118" s="132">
        <f>T118+U118</f>
        <v>351</v>
      </c>
      <c r="W118" s="31">
        <f>IF(Q118=0,0,((V118/Q118)-1)*100)</f>
        <v>-9.0673575129533663</v>
      </c>
      <c r="Y118" s="5"/>
      <c r="Z118" s="5"/>
    </row>
    <row r="119" spans="2:26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v>116</v>
      </c>
      <c r="N119" s="34">
        <v>278</v>
      </c>
      <c r="O119" s="127">
        <f>+M119+N119</f>
        <v>394</v>
      </c>
      <c r="P119" s="35">
        <v>0</v>
      </c>
      <c r="Q119" s="130">
        <f>O119+P119</f>
        <v>394</v>
      </c>
      <c r="R119" s="33">
        <v>117</v>
      </c>
      <c r="S119" s="34">
        <v>347</v>
      </c>
      <c r="T119" s="127">
        <f>+R119+S119</f>
        <v>464</v>
      </c>
      <c r="U119" s="35">
        <v>0</v>
      </c>
      <c r="V119" s="132">
        <f>T119+U119</f>
        <v>464</v>
      </c>
      <c r="W119" s="31">
        <f t="shared" si="104"/>
        <v>17.766497461928932</v>
      </c>
      <c r="Y119" s="5"/>
      <c r="Z119" s="5"/>
    </row>
    <row r="120" spans="2:26" ht="14.25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106">+M117+M118+M119</f>
        <v>329</v>
      </c>
      <c r="N120" s="134">
        <f t="shared" ref="N120" si="107">+N117+N118+N119</f>
        <v>814</v>
      </c>
      <c r="O120" s="133">
        <f t="shared" ref="O120" si="108">+O117+O118+O119</f>
        <v>1143</v>
      </c>
      <c r="P120" s="133">
        <f t="shared" ref="P120" si="109">+P117+P118+P119</f>
        <v>0</v>
      </c>
      <c r="Q120" s="133">
        <f t="shared" ref="Q120" si="110">+Q117+Q118+Q119</f>
        <v>1143</v>
      </c>
      <c r="R120" s="133">
        <f t="shared" ref="R120" si="111">+R117+R118+R119</f>
        <v>296</v>
      </c>
      <c r="S120" s="134">
        <f t="shared" ref="S120" si="112">+S117+S118+S119</f>
        <v>890</v>
      </c>
      <c r="T120" s="133">
        <f t="shared" ref="T120" si="113">+T117+T118+T119</f>
        <v>1186</v>
      </c>
      <c r="U120" s="133">
        <f t="shared" ref="U120" si="114">+U117+U118+U119</f>
        <v>0</v>
      </c>
      <c r="V120" s="135">
        <f t="shared" ref="V120" si="115">+V117+V118+V119</f>
        <v>1186</v>
      </c>
      <c r="W120" s="136">
        <f>IF(Q120=0,0,((V120/Q120)-1)*100)</f>
        <v>3.7620297462817254</v>
      </c>
      <c r="Y120" s="5"/>
      <c r="Z120" s="5"/>
    </row>
    <row r="121" spans="2:26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v>109</v>
      </c>
      <c r="N121" s="34">
        <v>264</v>
      </c>
      <c r="O121" s="127">
        <f>+M121+N121</f>
        <v>373</v>
      </c>
      <c r="P121" s="35">
        <v>0</v>
      </c>
      <c r="Q121" s="130">
        <f>O121+P121</f>
        <v>373</v>
      </c>
      <c r="R121" s="33">
        <v>100</v>
      </c>
      <c r="S121" s="34">
        <v>348</v>
      </c>
      <c r="T121" s="127">
        <f>+R121+S121</f>
        <v>448</v>
      </c>
      <c r="U121" s="35">
        <v>0</v>
      </c>
      <c r="V121" s="132">
        <f>T121+U121</f>
        <v>448</v>
      </c>
      <c r="W121" s="31">
        <f>IF(Q121=0,0,((V121/Q121)-1)*100)</f>
        <v>20.107238605898115</v>
      </c>
      <c r="Y121" s="5"/>
      <c r="Z121" s="5"/>
    </row>
    <row r="122" spans="2:26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v>139</v>
      </c>
      <c r="N122" s="34">
        <v>315</v>
      </c>
      <c r="O122" s="127">
        <f>+M122+N122</f>
        <v>454</v>
      </c>
      <c r="P122" s="35">
        <v>0</v>
      </c>
      <c r="Q122" s="130">
        <f>O122+P122</f>
        <v>454</v>
      </c>
      <c r="R122" s="33">
        <v>91</v>
      </c>
      <c r="S122" s="34">
        <v>246</v>
      </c>
      <c r="T122" s="127">
        <f>+R122+S122</f>
        <v>337</v>
      </c>
      <c r="U122" s="35">
        <v>0</v>
      </c>
      <c r="V122" s="132">
        <f>T122+U122</f>
        <v>337</v>
      </c>
      <c r="W122" s="31">
        <f t="shared" si="104"/>
        <v>-25.770925110132158</v>
      </c>
      <c r="Y122" s="5"/>
      <c r="Z122" s="5"/>
    </row>
    <row r="123" spans="2:26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v>165</v>
      </c>
      <c r="N123" s="34">
        <v>279</v>
      </c>
      <c r="O123" s="128">
        <f>+M123+N123</f>
        <v>444</v>
      </c>
      <c r="P123" s="52">
        <v>0</v>
      </c>
      <c r="Q123" s="130">
        <f>O123+P123</f>
        <v>444</v>
      </c>
      <c r="R123" s="33">
        <v>101</v>
      </c>
      <c r="S123" s="34">
        <v>263</v>
      </c>
      <c r="T123" s="128">
        <f>+R123+S123</f>
        <v>364</v>
      </c>
      <c r="U123" s="52">
        <v>0</v>
      </c>
      <c r="V123" s="132">
        <f>T123+U123</f>
        <v>364</v>
      </c>
      <c r="W123" s="31">
        <f>IF(Q123=0,0,((V123/Q123)-1)*100)</f>
        <v>-18.018018018018022</v>
      </c>
      <c r="Y123" s="5"/>
      <c r="Z123" s="5"/>
    </row>
    <row r="124" spans="2:26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23</v>
      </c>
      <c r="M124" s="137">
        <f t="shared" ref="M124" si="116">M121+M122+M123</f>
        <v>413</v>
      </c>
      <c r="N124" s="137">
        <f t="shared" ref="N124" si="117">N121+N122+N123</f>
        <v>858</v>
      </c>
      <c r="O124" s="138">
        <f t="shared" ref="O124" si="118">O121+O122+O123</f>
        <v>1271</v>
      </c>
      <c r="P124" s="138">
        <f t="shared" ref="P124" si="119">P121+P122+P123</f>
        <v>0</v>
      </c>
      <c r="Q124" s="138">
        <f t="shared" ref="Q124" si="120">Q121+Q122+Q123</f>
        <v>1271</v>
      </c>
      <c r="R124" s="137">
        <f t="shared" ref="R124" si="121">R121+R122+R123</f>
        <v>292</v>
      </c>
      <c r="S124" s="137">
        <f t="shared" ref="S124" si="122">S121+S122+S123</f>
        <v>857</v>
      </c>
      <c r="T124" s="138">
        <f t="shared" ref="T124" si="123">T121+T122+T123</f>
        <v>1149</v>
      </c>
      <c r="U124" s="138">
        <f t="shared" ref="U124" si="124">U121+U122+U123</f>
        <v>0</v>
      </c>
      <c r="V124" s="138">
        <f t="shared" ref="V124" si="125">V121+V122+V123</f>
        <v>1149</v>
      </c>
      <c r="W124" s="139">
        <f t="shared" si="104"/>
        <v>-9.5987411487018051</v>
      </c>
    </row>
    <row r="125" spans="2:26" ht="13.5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25</v>
      </c>
      <c r="M125" s="33">
        <v>116</v>
      </c>
      <c r="N125" s="34">
        <v>262</v>
      </c>
      <c r="O125" s="128">
        <f>+M125+N125</f>
        <v>378</v>
      </c>
      <c r="P125" s="62">
        <v>0</v>
      </c>
      <c r="Q125" s="130">
        <f>+O125+P125</f>
        <v>378</v>
      </c>
      <c r="R125" s="33">
        <v>97</v>
      </c>
      <c r="S125" s="34">
        <v>260</v>
      </c>
      <c r="T125" s="128">
        <f>+R125+S125</f>
        <v>357</v>
      </c>
      <c r="U125" s="62">
        <v>0</v>
      </c>
      <c r="V125" s="132">
        <f>T125+U125</f>
        <v>357</v>
      </c>
      <c r="W125" s="31">
        <f t="shared" ref="W125" si="126">IF(Q125=0,0,((V125/Q125)-1)*100)</f>
        <v>-5.555555555555558</v>
      </c>
    </row>
    <row r="126" spans="2:26" ht="13.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v>105</v>
      </c>
      <c r="N126" s="34">
        <v>294</v>
      </c>
      <c r="O126" s="128">
        <f>+M126+N126</f>
        <v>399</v>
      </c>
      <c r="P126" s="35">
        <v>0</v>
      </c>
      <c r="Q126" s="130">
        <f>+O126+P126</f>
        <v>399</v>
      </c>
      <c r="R126" s="33">
        <v>93</v>
      </c>
      <c r="S126" s="34">
        <v>292</v>
      </c>
      <c r="T126" s="128">
        <f>+R126+S126</f>
        <v>385</v>
      </c>
      <c r="U126" s="35">
        <v>0</v>
      </c>
      <c r="V126" s="132">
        <f>T126+U126</f>
        <v>385</v>
      </c>
      <c r="W126" s="31">
        <f t="shared" ref="W126:W130" si="127">IF(Q126=0,0,((V126/Q126)-1)*100)</f>
        <v>-3.5087719298245612</v>
      </c>
    </row>
    <row r="127" spans="2:26" ht="13.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v>107</v>
      </c>
      <c r="N127" s="34">
        <v>292</v>
      </c>
      <c r="O127" s="128">
        <f>+M127+N127</f>
        <v>399</v>
      </c>
      <c r="P127" s="35">
        <v>0</v>
      </c>
      <c r="Q127" s="130">
        <f>+O127+P127</f>
        <v>399</v>
      </c>
      <c r="R127" s="33">
        <v>85</v>
      </c>
      <c r="S127" s="34">
        <v>238</v>
      </c>
      <c r="T127" s="128">
        <f>+R127+S127</f>
        <v>323</v>
      </c>
      <c r="U127" s="35">
        <v>0</v>
      </c>
      <c r="V127" s="132">
        <f>+T127+U127</f>
        <v>323</v>
      </c>
      <c r="W127" s="31">
        <f t="shared" si="127"/>
        <v>-19.047619047619047</v>
      </c>
    </row>
    <row r="128" spans="2:26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28</v>
      </c>
      <c r="M128" s="133">
        <f t="shared" ref="M128:V128" si="128">+M125+M126+M127</f>
        <v>328</v>
      </c>
      <c r="N128" s="134">
        <f t="shared" si="128"/>
        <v>848</v>
      </c>
      <c r="O128" s="133">
        <f t="shared" si="128"/>
        <v>1176</v>
      </c>
      <c r="P128" s="133">
        <f t="shared" si="128"/>
        <v>0</v>
      </c>
      <c r="Q128" s="133">
        <f t="shared" si="128"/>
        <v>1176</v>
      </c>
      <c r="R128" s="133">
        <f t="shared" si="128"/>
        <v>275</v>
      </c>
      <c r="S128" s="134">
        <f t="shared" si="128"/>
        <v>790</v>
      </c>
      <c r="T128" s="133">
        <f t="shared" si="128"/>
        <v>1065</v>
      </c>
      <c r="U128" s="133">
        <f t="shared" si="128"/>
        <v>0</v>
      </c>
      <c r="V128" s="133">
        <f t="shared" si="128"/>
        <v>1065</v>
      </c>
      <c r="W128" s="136">
        <f t="shared" si="127"/>
        <v>-9.4387755102040778</v>
      </c>
    </row>
    <row r="129" spans="2:26" ht="14.25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9">+M120+M124+M128</f>
        <v>1070</v>
      </c>
      <c r="N129" s="134">
        <f t="shared" si="129"/>
        <v>2520</v>
      </c>
      <c r="O129" s="133">
        <f t="shared" si="129"/>
        <v>3590</v>
      </c>
      <c r="P129" s="133">
        <f t="shared" si="129"/>
        <v>0</v>
      </c>
      <c r="Q129" s="133">
        <f t="shared" si="129"/>
        <v>3590</v>
      </c>
      <c r="R129" s="133">
        <f t="shared" si="129"/>
        <v>863</v>
      </c>
      <c r="S129" s="134">
        <f t="shared" si="129"/>
        <v>2537</v>
      </c>
      <c r="T129" s="133">
        <f t="shared" si="129"/>
        <v>3400</v>
      </c>
      <c r="U129" s="133">
        <f t="shared" si="129"/>
        <v>0</v>
      </c>
      <c r="V129" s="135">
        <f t="shared" si="129"/>
        <v>3400</v>
      </c>
      <c r="W129" s="136">
        <f>IF(Q129=0,0,((V129/Q129)-1)*100)</f>
        <v>-5.2924791086350957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30">+M124+M120+M128+M116</f>
        <v>1486</v>
      </c>
      <c r="N130" s="134">
        <f t="shared" si="130"/>
        <v>3407</v>
      </c>
      <c r="O130" s="133">
        <f t="shared" si="130"/>
        <v>4893</v>
      </c>
      <c r="P130" s="133">
        <f t="shared" si="130"/>
        <v>0</v>
      </c>
      <c r="Q130" s="133">
        <f t="shared" si="130"/>
        <v>4893</v>
      </c>
      <c r="R130" s="133">
        <f t="shared" si="130"/>
        <v>1176</v>
      </c>
      <c r="S130" s="134">
        <f t="shared" si="130"/>
        <v>3389</v>
      </c>
      <c r="T130" s="133">
        <f t="shared" si="130"/>
        <v>4565</v>
      </c>
      <c r="U130" s="133">
        <f t="shared" si="130"/>
        <v>0</v>
      </c>
      <c r="V130" s="133">
        <f t="shared" si="130"/>
        <v>4565</v>
      </c>
      <c r="W130" s="136">
        <f t="shared" si="127"/>
        <v>-6.703453913754343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48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4.25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14.25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N141" si="131">+M87+M113</f>
        <v>149</v>
      </c>
      <c r="N139" s="34">
        <f t="shared" si="131"/>
        <v>261</v>
      </c>
      <c r="O139" s="127">
        <f>M139+N139</f>
        <v>410</v>
      </c>
      <c r="P139" s="35">
        <f>+P87+P113</f>
        <v>0</v>
      </c>
      <c r="Q139" s="130">
        <f>O139+P139</f>
        <v>410</v>
      </c>
      <c r="R139" s="33">
        <f t="shared" ref="R139:S141" si="132">+R87+R113</f>
        <v>104</v>
      </c>
      <c r="S139" s="34">
        <f t="shared" si="132"/>
        <v>291</v>
      </c>
      <c r="T139" s="127">
        <f>R139+S139</f>
        <v>395</v>
      </c>
      <c r="U139" s="35">
        <f>+U87+U113</f>
        <v>0</v>
      </c>
      <c r="V139" s="132">
        <f>T139+U139</f>
        <v>395</v>
      </c>
      <c r="W139" s="31">
        <f t="shared" ref="W139:W145" si="133">IF(Q139=0,0,((V139/Q139)-1)*100)</f>
        <v>-3.6585365853658569</v>
      </c>
    </row>
    <row r="140" spans="2:26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si="131"/>
        <v>142</v>
      </c>
      <c r="N140" s="34">
        <f t="shared" si="131"/>
        <v>309</v>
      </c>
      <c r="O140" s="127">
        <f>M140+N140</f>
        <v>451</v>
      </c>
      <c r="P140" s="35">
        <f>+P88+P114</f>
        <v>0</v>
      </c>
      <c r="Q140" s="130">
        <f>O140+P140</f>
        <v>451</v>
      </c>
      <c r="R140" s="33">
        <f t="shared" si="132"/>
        <v>104</v>
      </c>
      <c r="S140" s="34">
        <f t="shared" si="132"/>
        <v>270</v>
      </c>
      <c r="T140" s="127">
        <f>R140+S140</f>
        <v>374</v>
      </c>
      <c r="U140" s="35">
        <f>+U88+U114</f>
        <v>0</v>
      </c>
      <c r="V140" s="132">
        <f>T140+U140</f>
        <v>374</v>
      </c>
      <c r="W140" s="31">
        <f t="shared" si="133"/>
        <v>-17.073170731707322</v>
      </c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si="131"/>
        <v>125</v>
      </c>
      <c r="N141" s="34">
        <f t="shared" si="131"/>
        <v>317</v>
      </c>
      <c r="O141" s="127">
        <f>M141+N141</f>
        <v>442</v>
      </c>
      <c r="P141" s="35">
        <f>+P89+P115</f>
        <v>0</v>
      </c>
      <c r="Q141" s="130">
        <f>O141+P141</f>
        <v>442</v>
      </c>
      <c r="R141" s="33">
        <f t="shared" si="132"/>
        <v>105</v>
      </c>
      <c r="S141" s="34">
        <f t="shared" si="132"/>
        <v>291</v>
      </c>
      <c r="T141" s="127">
        <f>R141+S141</f>
        <v>396</v>
      </c>
      <c r="U141" s="35">
        <f>+U89+U115</f>
        <v>0</v>
      </c>
      <c r="V141" s="132">
        <f>T141+U141</f>
        <v>396</v>
      </c>
      <c r="W141" s="31">
        <f t="shared" si="133"/>
        <v>-10.407239819004522</v>
      </c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17</v>
      </c>
      <c r="M142" s="133">
        <f t="shared" ref="M142:V142" si="134">M141+M139+M140</f>
        <v>416</v>
      </c>
      <c r="N142" s="134">
        <f t="shared" si="134"/>
        <v>887</v>
      </c>
      <c r="O142" s="133">
        <f t="shared" si="134"/>
        <v>1303</v>
      </c>
      <c r="P142" s="133">
        <f t="shared" si="134"/>
        <v>0</v>
      </c>
      <c r="Q142" s="133">
        <f t="shared" si="134"/>
        <v>1303</v>
      </c>
      <c r="R142" s="133">
        <f t="shared" si="134"/>
        <v>313</v>
      </c>
      <c r="S142" s="134">
        <f t="shared" si="134"/>
        <v>852</v>
      </c>
      <c r="T142" s="133">
        <f t="shared" si="134"/>
        <v>1165</v>
      </c>
      <c r="U142" s="133">
        <f t="shared" si="134"/>
        <v>0</v>
      </c>
      <c r="V142" s="135">
        <f t="shared" si="134"/>
        <v>1165</v>
      </c>
      <c r="W142" s="136">
        <f t="shared" si="133"/>
        <v>-10.590943975441292</v>
      </c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N145" si="135">+M91+M117</f>
        <v>109</v>
      </c>
      <c r="N143" s="34">
        <f t="shared" si="135"/>
        <v>254</v>
      </c>
      <c r="O143" s="127">
        <f>M143+N143</f>
        <v>363</v>
      </c>
      <c r="P143" s="35">
        <f>+P91+P117</f>
        <v>0</v>
      </c>
      <c r="Q143" s="130">
        <f>O143+P143</f>
        <v>363</v>
      </c>
      <c r="R143" s="33">
        <f>+R91+R117</f>
        <v>95</v>
      </c>
      <c r="S143" s="34">
        <f>+S91+S117</f>
        <v>276</v>
      </c>
      <c r="T143" s="127">
        <f>+T91+T117</f>
        <v>371</v>
      </c>
      <c r="U143" s="35">
        <f>+U91+U117</f>
        <v>0</v>
      </c>
      <c r="V143" s="132">
        <f>+V91+V117</f>
        <v>371</v>
      </c>
      <c r="W143" s="31">
        <f t="shared" si="133"/>
        <v>2.2038567493112948</v>
      </c>
      <c r="Y143" s="5"/>
      <c r="Z143" s="5"/>
    </row>
    <row r="144" spans="2:26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si="135"/>
        <v>104</v>
      </c>
      <c r="N144" s="34">
        <f t="shared" si="135"/>
        <v>282</v>
      </c>
      <c r="O144" s="127">
        <f>M144+N144</f>
        <v>386</v>
      </c>
      <c r="P144" s="35">
        <f>+P92+P118</f>
        <v>0</v>
      </c>
      <c r="Q144" s="130">
        <f>O144+P144</f>
        <v>386</v>
      </c>
      <c r="R144" s="33">
        <f>+R92+R118</f>
        <v>84</v>
      </c>
      <c r="S144" s="34">
        <f>+S92+S118</f>
        <v>267</v>
      </c>
      <c r="T144" s="127">
        <f>R144+S144</f>
        <v>351</v>
      </c>
      <c r="U144" s="35">
        <f>+U92+U118</f>
        <v>0</v>
      </c>
      <c r="V144" s="132">
        <f>T144+U144</f>
        <v>351</v>
      </c>
      <c r="W144" s="31">
        <f t="shared" si="133"/>
        <v>-9.0673575129533663</v>
      </c>
      <c r="Y144" s="5"/>
      <c r="Z144" s="5"/>
    </row>
    <row r="145" spans="2:26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si="135"/>
        <v>116</v>
      </c>
      <c r="N145" s="34">
        <f t="shared" si="135"/>
        <v>278</v>
      </c>
      <c r="O145" s="127">
        <f>+O93+O119</f>
        <v>394</v>
      </c>
      <c r="P145" s="35">
        <f>+P93+P119</f>
        <v>0</v>
      </c>
      <c r="Q145" s="130">
        <f>+Q93+Q119</f>
        <v>394</v>
      </c>
      <c r="R145" s="33">
        <f>+R93+R119</f>
        <v>117</v>
      </c>
      <c r="S145" s="34">
        <f>+S93+S119</f>
        <v>347</v>
      </c>
      <c r="T145" s="127">
        <f>+T93+T119</f>
        <v>464</v>
      </c>
      <c r="U145" s="35">
        <f>+U93+U119</f>
        <v>0</v>
      </c>
      <c r="V145" s="132">
        <f>+V93+V119</f>
        <v>464</v>
      </c>
      <c r="W145" s="31">
        <f t="shared" si="133"/>
        <v>17.766497461928932</v>
      </c>
      <c r="Y145" s="5"/>
      <c r="Z145" s="5"/>
    </row>
    <row r="146" spans="2:26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36">+M143+M144+M145</f>
        <v>329</v>
      </c>
      <c r="N146" s="134">
        <f t="shared" ref="N146" si="137">+N143+N144+N145</f>
        <v>814</v>
      </c>
      <c r="O146" s="133">
        <f t="shared" ref="O146" si="138">+O143+O144+O145</f>
        <v>1143</v>
      </c>
      <c r="P146" s="133">
        <f t="shared" ref="P146" si="139">+P143+P144+P145</f>
        <v>0</v>
      </c>
      <c r="Q146" s="133">
        <f t="shared" ref="Q146" si="140">+Q143+Q144+Q145</f>
        <v>1143</v>
      </c>
      <c r="R146" s="133">
        <f t="shared" ref="R146" si="141">+R143+R144+R145</f>
        <v>296</v>
      </c>
      <c r="S146" s="134">
        <f t="shared" ref="S146" si="142">+S143+S144+S145</f>
        <v>890</v>
      </c>
      <c r="T146" s="133">
        <f t="shared" ref="T146" si="143">+T143+T144+T145</f>
        <v>1186</v>
      </c>
      <c r="U146" s="133">
        <f t="shared" ref="U146" si="144">+U143+U144+U145</f>
        <v>0</v>
      </c>
      <c r="V146" s="135">
        <f t="shared" ref="V146" si="145">+V143+V144+V145</f>
        <v>1186</v>
      </c>
      <c r="W146" s="136">
        <f>IF(Q146=0,0,((V146/Q146)-1)*100)</f>
        <v>3.7620297462817254</v>
      </c>
      <c r="Y146" s="5"/>
      <c r="Z146" s="5"/>
    </row>
    <row r="147" spans="2:26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 t="shared" ref="M147:V147" si="146">+M95+M121</f>
        <v>109</v>
      </c>
      <c r="N147" s="34">
        <f t="shared" si="146"/>
        <v>264</v>
      </c>
      <c r="O147" s="127">
        <f t="shared" si="146"/>
        <v>373</v>
      </c>
      <c r="P147" s="35">
        <f t="shared" si="146"/>
        <v>0</v>
      </c>
      <c r="Q147" s="130">
        <f t="shared" si="146"/>
        <v>373</v>
      </c>
      <c r="R147" s="33">
        <f t="shared" si="146"/>
        <v>100</v>
      </c>
      <c r="S147" s="34">
        <f t="shared" si="146"/>
        <v>348</v>
      </c>
      <c r="T147" s="127">
        <f t="shared" si="146"/>
        <v>448</v>
      </c>
      <c r="U147" s="35">
        <f t="shared" si="146"/>
        <v>0</v>
      </c>
      <c r="V147" s="132">
        <f t="shared" si="146"/>
        <v>448</v>
      </c>
      <c r="W147" s="31">
        <f t="shared" ref="W147:W151" si="147">IF(Q147=0,0,((V147/Q147)-1)*100)</f>
        <v>20.107238605898115</v>
      </c>
      <c r="Y147" s="5"/>
      <c r="Z147" s="5"/>
    </row>
    <row r="148" spans="2:26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>+M96+M122</f>
        <v>139</v>
      </c>
      <c r="N148" s="34">
        <f>+N96+N122</f>
        <v>315</v>
      </c>
      <c r="O148" s="127">
        <f>M148+N148</f>
        <v>454</v>
      </c>
      <c r="P148" s="35">
        <f>+P96+P122</f>
        <v>0</v>
      </c>
      <c r="Q148" s="130">
        <f>O148+P148</f>
        <v>454</v>
      </c>
      <c r="R148" s="33">
        <f>+R122+R96</f>
        <v>91</v>
      </c>
      <c r="S148" s="34">
        <f>+S122+S96</f>
        <v>246</v>
      </c>
      <c r="T148" s="127">
        <f>R148+S148</f>
        <v>337</v>
      </c>
      <c r="U148" s="35">
        <f>+U96+U122</f>
        <v>0</v>
      </c>
      <c r="V148" s="132">
        <f>T148+U148</f>
        <v>337</v>
      </c>
      <c r="W148" s="31">
        <f t="shared" si="147"/>
        <v>-25.770925110132158</v>
      </c>
      <c r="Y148" s="5"/>
      <c r="Z148" s="5"/>
    </row>
    <row r="149" spans="2:26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>+M97+M123</f>
        <v>165</v>
      </c>
      <c r="N149" s="34">
        <f>+N97+N123</f>
        <v>279</v>
      </c>
      <c r="O149" s="128">
        <f>M149+N149</f>
        <v>444</v>
      </c>
      <c r="P149" s="52">
        <f>+P97+P123</f>
        <v>0</v>
      </c>
      <c r="Q149" s="130">
        <f>O149+P149</f>
        <v>444</v>
      </c>
      <c r="R149" s="33">
        <f>+R97+R123</f>
        <v>101</v>
      </c>
      <c r="S149" s="34">
        <f>+S97+S123</f>
        <v>263</v>
      </c>
      <c r="T149" s="128">
        <f>+T97+T123</f>
        <v>364</v>
      </c>
      <c r="U149" s="52">
        <f>+U97+U123</f>
        <v>0</v>
      </c>
      <c r="V149" s="132">
        <f>+V97+V123</f>
        <v>364</v>
      </c>
      <c r="W149" s="31">
        <f t="shared" si="147"/>
        <v>-18.018018018018022</v>
      </c>
      <c r="Y149" s="5"/>
      <c r="Z149" s="5"/>
    </row>
    <row r="150" spans="2:26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23</v>
      </c>
      <c r="M150" s="137">
        <f t="shared" ref="M150" si="148">M147+M148+M149</f>
        <v>413</v>
      </c>
      <c r="N150" s="137">
        <f t="shared" ref="N150" si="149">N147+N148+N149</f>
        <v>858</v>
      </c>
      <c r="O150" s="138">
        <f t="shared" ref="O150" si="150">O147+O148+O149</f>
        <v>1271</v>
      </c>
      <c r="P150" s="138">
        <f t="shared" ref="P150" si="151">P147+P148+P149</f>
        <v>0</v>
      </c>
      <c r="Q150" s="138">
        <f t="shared" ref="Q150" si="152">Q147+Q148+Q149</f>
        <v>1271</v>
      </c>
      <c r="R150" s="137">
        <f t="shared" ref="R150" si="153">R147+R148+R149</f>
        <v>292</v>
      </c>
      <c r="S150" s="137">
        <f t="shared" ref="S150" si="154">S147+S148+S149</f>
        <v>857</v>
      </c>
      <c r="T150" s="138">
        <f t="shared" ref="T150" si="155">T147+T148+T149</f>
        <v>1149</v>
      </c>
      <c r="U150" s="138">
        <f t="shared" ref="U150" si="156">U147+U148+U149</f>
        <v>0</v>
      </c>
      <c r="V150" s="138">
        <f t="shared" ref="V150" si="157">V147+V148+V149</f>
        <v>1149</v>
      </c>
      <c r="W150" s="139">
        <f t="shared" si="147"/>
        <v>-9.5987411487018051</v>
      </c>
      <c r="Y150" s="5"/>
      <c r="Z150" s="5"/>
    </row>
    <row r="151" spans="2:26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25</v>
      </c>
      <c r="M151" s="33">
        <f t="shared" ref="M151:V151" si="158">+M99+M125</f>
        <v>116</v>
      </c>
      <c r="N151" s="34">
        <f t="shared" si="158"/>
        <v>262</v>
      </c>
      <c r="O151" s="128">
        <f t="shared" si="158"/>
        <v>378</v>
      </c>
      <c r="P151" s="62">
        <f t="shared" si="158"/>
        <v>0</v>
      </c>
      <c r="Q151" s="130">
        <f t="shared" si="158"/>
        <v>378</v>
      </c>
      <c r="R151" s="33">
        <f t="shared" si="158"/>
        <v>97</v>
      </c>
      <c r="S151" s="34">
        <f t="shared" si="158"/>
        <v>260</v>
      </c>
      <c r="T151" s="128">
        <f t="shared" si="158"/>
        <v>357</v>
      </c>
      <c r="U151" s="62">
        <f t="shared" si="158"/>
        <v>0</v>
      </c>
      <c r="V151" s="132">
        <f t="shared" si="158"/>
        <v>357</v>
      </c>
      <c r="W151" s="31">
        <f t="shared" si="147"/>
        <v>-5.555555555555558</v>
      </c>
    </row>
    <row r="152" spans="2:26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ref="M152:Q153" si="159">+M100+M126</f>
        <v>105</v>
      </c>
      <c r="N152" s="34">
        <f t="shared" si="159"/>
        <v>294</v>
      </c>
      <c r="O152" s="128">
        <f t="shared" si="159"/>
        <v>399</v>
      </c>
      <c r="P152" s="35">
        <f t="shared" si="159"/>
        <v>0</v>
      </c>
      <c r="Q152" s="130">
        <f t="shared" si="159"/>
        <v>399</v>
      </c>
      <c r="R152" s="33">
        <f>+R126+R100</f>
        <v>93</v>
      </c>
      <c r="S152" s="34">
        <f>+S126+S100</f>
        <v>292</v>
      </c>
      <c r="T152" s="128">
        <f>+T100+T126</f>
        <v>385</v>
      </c>
      <c r="U152" s="35">
        <f>+U100+U126</f>
        <v>0</v>
      </c>
      <c r="V152" s="132">
        <f>+V100+V126</f>
        <v>385</v>
      </c>
      <c r="W152" s="31">
        <f>IF(Q152=0,0,((V152/Q152)-1)*100)</f>
        <v>-3.5087719298245612</v>
      </c>
    </row>
    <row r="153" spans="2:26" ht="13.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si="159"/>
        <v>107</v>
      </c>
      <c r="N153" s="34">
        <f t="shared" si="159"/>
        <v>292</v>
      </c>
      <c r="O153" s="128">
        <f t="shared" si="159"/>
        <v>399</v>
      </c>
      <c r="P153" s="35">
        <f t="shared" si="159"/>
        <v>0</v>
      </c>
      <c r="Q153" s="130">
        <f t="shared" si="159"/>
        <v>399</v>
      </c>
      <c r="R153" s="33">
        <f>+R101+R127</f>
        <v>85</v>
      </c>
      <c r="S153" s="34">
        <f>+S101+S127</f>
        <v>238</v>
      </c>
      <c r="T153" s="128">
        <f>R153+S153</f>
        <v>323</v>
      </c>
      <c r="U153" s="35">
        <f>+U101+U127</f>
        <v>0</v>
      </c>
      <c r="V153" s="132">
        <f>+V101+V127</f>
        <v>323</v>
      </c>
      <c r="W153" s="31">
        <f>IF(Q153=0,0,((V153/Q153)-1)*100)</f>
        <v>-19.047619047619047</v>
      </c>
    </row>
    <row r="154" spans="2:26" ht="13.5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28</v>
      </c>
      <c r="M154" s="133">
        <f t="shared" ref="M154:V154" si="160">+M151+M152+M153</f>
        <v>328</v>
      </c>
      <c r="N154" s="134">
        <f t="shared" si="160"/>
        <v>848</v>
      </c>
      <c r="O154" s="133">
        <f t="shared" si="160"/>
        <v>1176</v>
      </c>
      <c r="P154" s="133">
        <f t="shared" si="160"/>
        <v>0</v>
      </c>
      <c r="Q154" s="133">
        <f t="shared" si="160"/>
        <v>1176</v>
      </c>
      <c r="R154" s="133">
        <f t="shared" si="160"/>
        <v>275</v>
      </c>
      <c r="S154" s="134">
        <f t="shared" si="160"/>
        <v>790</v>
      </c>
      <c r="T154" s="133">
        <f t="shared" si="160"/>
        <v>1065</v>
      </c>
      <c r="U154" s="133">
        <f t="shared" si="160"/>
        <v>0</v>
      </c>
      <c r="V154" s="133">
        <f t="shared" si="160"/>
        <v>1065</v>
      </c>
      <c r="W154" s="136">
        <f>IF(Q154=0,0,((V154/Q154)-1)*100)</f>
        <v>-9.4387755102040778</v>
      </c>
    </row>
    <row r="155" spans="2:26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61">+M146+M150+M154</f>
        <v>1070</v>
      </c>
      <c r="N155" s="134">
        <f t="shared" si="161"/>
        <v>2520</v>
      </c>
      <c r="O155" s="133">
        <f t="shared" si="161"/>
        <v>3590</v>
      </c>
      <c r="P155" s="133">
        <f t="shared" si="161"/>
        <v>0</v>
      </c>
      <c r="Q155" s="133">
        <f t="shared" si="161"/>
        <v>3590</v>
      </c>
      <c r="R155" s="133">
        <f t="shared" si="161"/>
        <v>863</v>
      </c>
      <c r="S155" s="134">
        <f t="shared" si="161"/>
        <v>2537</v>
      </c>
      <c r="T155" s="133">
        <f t="shared" si="161"/>
        <v>3400</v>
      </c>
      <c r="U155" s="133">
        <f t="shared" si="161"/>
        <v>0</v>
      </c>
      <c r="V155" s="135">
        <f t="shared" si="161"/>
        <v>3400</v>
      </c>
      <c r="W155" s="136">
        <f>IF(Q155=0,0,((V155/Q155)-1)*100)</f>
        <v>-5.2924791086350957</v>
      </c>
      <c r="Y155" s="5"/>
      <c r="Z155" s="5"/>
    </row>
    <row r="156" spans="2:26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62">+M150+M146+M154+M142</f>
        <v>1486</v>
      </c>
      <c r="N156" s="134">
        <f t="shared" si="162"/>
        <v>3407</v>
      </c>
      <c r="O156" s="133">
        <f t="shared" si="162"/>
        <v>4893</v>
      </c>
      <c r="P156" s="133">
        <f t="shared" si="162"/>
        <v>0</v>
      </c>
      <c r="Q156" s="133">
        <f t="shared" si="162"/>
        <v>4893</v>
      </c>
      <c r="R156" s="133">
        <f t="shared" si="162"/>
        <v>1176</v>
      </c>
      <c r="S156" s="134">
        <f t="shared" si="162"/>
        <v>3389</v>
      </c>
      <c r="T156" s="133">
        <f t="shared" si="162"/>
        <v>4565</v>
      </c>
      <c r="U156" s="133">
        <f t="shared" si="162"/>
        <v>0</v>
      </c>
      <c r="V156" s="133">
        <f t="shared" si="162"/>
        <v>4565</v>
      </c>
      <c r="W156" s="136">
        <f t="shared" ref="W156" si="163">IF(Q156=0,0,((V156/Q156)-1)*100)</f>
        <v>-6.703453913754343</v>
      </c>
    </row>
    <row r="157" spans="2:26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6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6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6" ht="14.25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3.7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v>0</v>
      </c>
      <c r="N165" s="34">
        <v>0</v>
      </c>
      <c r="O165" s="144">
        <f>M165+N165</f>
        <v>0</v>
      </c>
      <c r="P165" s="35">
        <v>0</v>
      </c>
      <c r="Q165" s="150">
        <f>O165+P165</f>
        <v>0</v>
      </c>
      <c r="R165" s="33">
        <v>0</v>
      </c>
      <c r="S165" s="34">
        <v>0</v>
      </c>
      <c r="T165" s="144">
        <f>R165+S165</f>
        <v>0</v>
      </c>
      <c r="U165" s="35">
        <v>0</v>
      </c>
      <c r="V165" s="154">
        <f>T165+U165</f>
        <v>0</v>
      </c>
      <c r="W165" s="31">
        <f t="shared" ref="W165:W171" si="164">IF(Q165=0,0,((V165/Q165)-1)*100)</f>
        <v>0</v>
      </c>
    </row>
    <row r="166" spans="2:23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v>0</v>
      </c>
      <c r="N166" s="34">
        <v>0</v>
      </c>
      <c r="O166" s="144">
        <f>M166+N166</f>
        <v>0</v>
      </c>
      <c r="P166" s="35">
        <v>0</v>
      </c>
      <c r="Q166" s="150">
        <f>O166+P166</f>
        <v>0</v>
      </c>
      <c r="R166" s="33">
        <v>0</v>
      </c>
      <c r="S166" s="34">
        <v>0</v>
      </c>
      <c r="T166" s="144">
        <f>R166+S166</f>
        <v>0</v>
      </c>
      <c r="U166" s="35">
        <v>0</v>
      </c>
      <c r="V166" s="154">
        <f>T166+U166</f>
        <v>0</v>
      </c>
      <c r="W166" s="31">
        <f t="shared" si="164"/>
        <v>0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v>0</v>
      </c>
      <c r="N167" s="34">
        <v>0</v>
      </c>
      <c r="O167" s="144"/>
      <c r="P167" s="35">
        <v>0</v>
      </c>
      <c r="Q167" s="150">
        <f>O167+P167</f>
        <v>0</v>
      </c>
      <c r="R167" s="33">
        <v>0</v>
      </c>
      <c r="S167" s="34">
        <v>0</v>
      </c>
      <c r="T167" s="144"/>
      <c r="U167" s="35">
        <v>0</v>
      </c>
      <c r="V167" s="154"/>
      <c r="W167" s="31">
        <f t="shared" si="164"/>
        <v>0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17</v>
      </c>
      <c r="M168" s="156">
        <v>0</v>
      </c>
      <c r="N168" s="157">
        <v>0</v>
      </c>
      <c r="O168" s="156">
        <v>0</v>
      </c>
      <c r="P168" s="156">
        <v>0</v>
      </c>
      <c r="Q168" s="156">
        <f>Q167+Q165+Q166</f>
        <v>0</v>
      </c>
      <c r="R168" s="156">
        <v>0</v>
      </c>
      <c r="S168" s="157">
        <v>0</v>
      </c>
      <c r="T168" s="156">
        <v>0</v>
      </c>
      <c r="U168" s="156">
        <v>0</v>
      </c>
      <c r="V168" s="158">
        <v>0</v>
      </c>
      <c r="W168" s="159">
        <f t="shared" si="164"/>
        <v>0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v>0</v>
      </c>
      <c r="N169" s="92">
        <v>0</v>
      </c>
      <c r="O169" s="145">
        <f>M169+N169</f>
        <v>0</v>
      </c>
      <c r="P169" s="35">
        <v>0</v>
      </c>
      <c r="Q169" s="151">
        <f>O169+P169</f>
        <v>0</v>
      </c>
      <c r="R169" s="91">
        <v>0</v>
      </c>
      <c r="S169" s="92">
        <v>0</v>
      </c>
      <c r="T169" s="145">
        <f>R169+S169</f>
        <v>0</v>
      </c>
      <c r="U169" s="35">
        <v>0</v>
      </c>
      <c r="V169" s="154">
        <f>T169+U169</f>
        <v>0</v>
      </c>
      <c r="W169" s="31">
        <f t="shared" si="164"/>
        <v>0</v>
      </c>
    </row>
    <row r="170" spans="2:23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v>0</v>
      </c>
      <c r="N170" s="34">
        <v>0</v>
      </c>
      <c r="O170" s="144">
        <f>M170+N170</f>
        <v>0</v>
      </c>
      <c r="P170" s="35">
        <v>0</v>
      </c>
      <c r="Q170" s="150">
        <f>O170+P170</f>
        <v>0</v>
      </c>
      <c r="R170" s="33">
        <v>0</v>
      </c>
      <c r="S170" s="34">
        <v>0</v>
      </c>
      <c r="T170" s="144">
        <f>R170+S170</f>
        <v>0</v>
      </c>
      <c r="U170" s="35">
        <v>0</v>
      </c>
      <c r="V170" s="154">
        <f>T170+U170</f>
        <v>0</v>
      </c>
      <c r="W170" s="31">
        <f t="shared" si="164"/>
        <v>0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v>0</v>
      </c>
      <c r="N171" s="34">
        <v>0</v>
      </c>
      <c r="O171" s="144">
        <f>M171+N171</f>
        <v>0</v>
      </c>
      <c r="P171" s="35">
        <v>0</v>
      </c>
      <c r="Q171" s="150">
        <f>O171+P171</f>
        <v>0</v>
      </c>
      <c r="R171" s="33">
        <v>0</v>
      </c>
      <c r="S171" s="34">
        <v>0</v>
      </c>
      <c r="T171" s="144">
        <f>R171+S171</f>
        <v>0</v>
      </c>
      <c r="U171" s="35">
        <v>0</v>
      </c>
      <c r="V171" s="154">
        <f>T171+U171</f>
        <v>0</v>
      </c>
      <c r="W171" s="31">
        <f t="shared" si="164"/>
        <v>0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65">+M169+M170+M171</f>
        <v>0</v>
      </c>
      <c r="N172" s="157">
        <f t="shared" si="165"/>
        <v>0</v>
      </c>
      <c r="O172" s="156">
        <f t="shared" si="165"/>
        <v>0</v>
      </c>
      <c r="P172" s="156">
        <f t="shared" si="165"/>
        <v>0</v>
      </c>
      <c r="Q172" s="156">
        <f t="shared" si="165"/>
        <v>0</v>
      </c>
      <c r="R172" s="156">
        <f t="shared" si="165"/>
        <v>0</v>
      </c>
      <c r="S172" s="157">
        <f t="shared" si="165"/>
        <v>0</v>
      </c>
      <c r="T172" s="156">
        <f t="shared" si="165"/>
        <v>0</v>
      </c>
      <c r="U172" s="156">
        <f t="shared" si="165"/>
        <v>0</v>
      </c>
      <c r="V172" s="158">
        <f t="shared" si="165"/>
        <v>0</v>
      </c>
      <c r="W172" s="159">
        <f>IF(Q172=0,0,((V172/Q172)-1)*100)</f>
        <v>0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v>0</v>
      </c>
      <c r="N173" s="34">
        <v>0</v>
      </c>
      <c r="O173" s="144">
        <v>0</v>
      </c>
      <c r="P173" s="35">
        <v>0</v>
      </c>
      <c r="Q173" s="150">
        <f>O173+P173</f>
        <v>0</v>
      </c>
      <c r="R173" s="33">
        <v>0</v>
      </c>
      <c r="S173" s="34">
        <v>0</v>
      </c>
      <c r="T173" s="144">
        <v>0</v>
      </c>
      <c r="U173" s="35">
        <v>0</v>
      </c>
      <c r="V173" s="154">
        <v>0</v>
      </c>
      <c r="W173" s="31">
        <v>0</v>
      </c>
    </row>
    <row r="174" spans="2:23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v>0</v>
      </c>
      <c r="N174" s="34">
        <v>0</v>
      </c>
      <c r="O174" s="144">
        <v>0</v>
      </c>
      <c r="P174" s="35">
        <v>0</v>
      </c>
      <c r="Q174" s="150">
        <f>O174+P174</f>
        <v>0</v>
      </c>
      <c r="R174" s="33">
        <v>0</v>
      </c>
      <c r="S174" s="34">
        <v>0</v>
      </c>
      <c r="T174" s="144">
        <v>0</v>
      </c>
      <c r="U174" s="35">
        <v>0</v>
      </c>
      <c r="V174" s="154">
        <v>0</v>
      </c>
      <c r="W174" s="31">
        <v>0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v>0</v>
      </c>
      <c r="N175" s="34">
        <v>0</v>
      </c>
      <c r="O175" s="146">
        <v>0</v>
      </c>
      <c r="P175" s="52">
        <v>0</v>
      </c>
      <c r="Q175" s="150">
        <f>O175+P175</f>
        <v>0</v>
      </c>
      <c r="R175" s="33">
        <v>0</v>
      </c>
      <c r="S175" s="34">
        <v>0</v>
      </c>
      <c r="T175" s="146">
        <v>0</v>
      </c>
      <c r="U175" s="52">
        <v>0</v>
      </c>
      <c r="V175" s="154">
        <v>0</v>
      </c>
      <c r="W175" s="31">
        <v>0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23</v>
      </c>
      <c r="M176" s="160">
        <f t="shared" ref="M176" si="166">M173+M174+M175</f>
        <v>0</v>
      </c>
      <c r="N176" s="160">
        <f t="shared" ref="N176" si="167">N173+N174+N175</f>
        <v>0</v>
      </c>
      <c r="O176" s="161">
        <f t="shared" ref="O176" si="168">O173+O174+O175</f>
        <v>0</v>
      </c>
      <c r="P176" s="162">
        <f t="shared" ref="P176" si="169">P173+P174+P175</f>
        <v>0</v>
      </c>
      <c r="Q176" s="163">
        <f t="shared" ref="Q176" si="170">Q173+Q174+Q175</f>
        <v>0</v>
      </c>
      <c r="R176" s="160">
        <f t="shared" ref="R176" si="171">R173+R174+R175</f>
        <v>0</v>
      </c>
      <c r="S176" s="160">
        <f t="shared" ref="S176" si="172">S173+S174+S175</f>
        <v>0</v>
      </c>
      <c r="T176" s="164">
        <f t="shared" ref="T176" si="173">T173+T174+T175</f>
        <v>0</v>
      </c>
      <c r="U176" s="164">
        <f t="shared" ref="U176" si="174">U173+U174+U175</f>
        <v>0</v>
      </c>
      <c r="V176" s="164">
        <f t="shared" ref="V176" si="175">V173+V174+V175</f>
        <v>0</v>
      </c>
      <c r="W176" s="165">
        <v>0</v>
      </c>
    </row>
    <row r="177" spans="2:23" ht="13.5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v>0</v>
      </c>
      <c r="N177" s="79">
        <v>0</v>
      </c>
      <c r="O177" s="147">
        <v>0</v>
      </c>
      <c r="P177" s="80">
        <v>0</v>
      </c>
      <c r="Q177" s="152">
        <f>O177+P177</f>
        <v>0</v>
      </c>
      <c r="R177" s="78">
        <v>0</v>
      </c>
      <c r="S177" s="79">
        <v>0</v>
      </c>
      <c r="T177" s="147">
        <v>0</v>
      </c>
      <c r="U177" s="80">
        <v>0</v>
      </c>
      <c r="V177" s="155">
        <v>0</v>
      </c>
      <c r="W177" s="81">
        <v>0</v>
      </c>
    </row>
    <row r="178" spans="2:23" ht="13.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v>0</v>
      </c>
      <c r="N178" s="79">
        <v>0</v>
      </c>
      <c r="O178" s="147">
        <v>0</v>
      </c>
      <c r="P178" s="84">
        <v>0</v>
      </c>
      <c r="Q178" s="152">
        <f>O178+P178</f>
        <v>0</v>
      </c>
      <c r="R178" s="78">
        <v>0</v>
      </c>
      <c r="S178" s="79">
        <v>0</v>
      </c>
      <c r="T178" s="147">
        <v>0</v>
      </c>
      <c r="U178" s="84">
        <v>0</v>
      </c>
      <c r="V178" s="147">
        <v>0</v>
      </c>
      <c r="W178" s="81">
        <v>0</v>
      </c>
    </row>
    <row r="179" spans="2:23" ht="13.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v>0</v>
      </c>
      <c r="N179" s="79">
        <v>0</v>
      </c>
      <c r="O179" s="148">
        <v>0</v>
      </c>
      <c r="P179" s="90">
        <v>0</v>
      </c>
      <c r="Q179" s="152">
        <f>O179+P179</f>
        <v>0</v>
      </c>
      <c r="R179" s="78">
        <v>0</v>
      </c>
      <c r="S179" s="79">
        <v>0</v>
      </c>
      <c r="T179" s="147">
        <v>0</v>
      </c>
      <c r="U179" s="90">
        <v>0</v>
      </c>
      <c r="V179" s="155">
        <f>T179+U179</f>
        <v>0</v>
      </c>
      <c r="W179" s="81">
        <v>0</v>
      </c>
    </row>
    <row r="180" spans="2:23" ht="14.25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28</v>
      </c>
      <c r="M180" s="156">
        <f t="shared" ref="M180:V180" si="176">+M177+M178+M179</f>
        <v>0</v>
      </c>
      <c r="N180" s="157">
        <f t="shared" si="176"/>
        <v>0</v>
      </c>
      <c r="O180" s="156">
        <f t="shared" si="176"/>
        <v>0</v>
      </c>
      <c r="P180" s="156">
        <f t="shared" si="176"/>
        <v>0</v>
      </c>
      <c r="Q180" s="162">
        <f t="shared" si="176"/>
        <v>0</v>
      </c>
      <c r="R180" s="156">
        <f t="shared" si="176"/>
        <v>0</v>
      </c>
      <c r="S180" s="157">
        <f t="shared" si="176"/>
        <v>0</v>
      </c>
      <c r="T180" s="156">
        <f t="shared" si="176"/>
        <v>0</v>
      </c>
      <c r="U180" s="156">
        <f t="shared" si="176"/>
        <v>0</v>
      </c>
      <c r="V180" s="162">
        <f t="shared" si="176"/>
        <v>0</v>
      </c>
      <c r="W180" s="159">
        <f>IF(Q180=0,0,((V180/Q180)-1)*100)</f>
        <v>0</v>
      </c>
    </row>
    <row r="181" spans="2:23" ht="14.25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77">+M172+M176+M180</f>
        <v>0</v>
      </c>
      <c r="N181" s="157">
        <f t="shared" si="177"/>
        <v>0</v>
      </c>
      <c r="O181" s="156">
        <f t="shared" si="177"/>
        <v>0</v>
      </c>
      <c r="P181" s="156">
        <f t="shared" si="177"/>
        <v>0</v>
      </c>
      <c r="Q181" s="156">
        <f t="shared" si="177"/>
        <v>0</v>
      </c>
      <c r="R181" s="156">
        <f t="shared" si="177"/>
        <v>0</v>
      </c>
      <c r="S181" s="157">
        <f t="shared" si="177"/>
        <v>0</v>
      </c>
      <c r="T181" s="156">
        <f t="shared" si="177"/>
        <v>0</v>
      </c>
      <c r="U181" s="156">
        <f t="shared" si="177"/>
        <v>0</v>
      </c>
      <c r="V181" s="158">
        <f t="shared" si="177"/>
        <v>0</v>
      </c>
      <c r="W181" s="159">
        <f>IF(Q181=0,0,((V181/Q181)-1)*100)</f>
        <v>0</v>
      </c>
    </row>
    <row r="182" spans="2:23" ht="14.25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78">+M176+M172+M180+M168</f>
        <v>0</v>
      </c>
      <c r="N182" s="157">
        <f t="shared" si="178"/>
        <v>0</v>
      </c>
      <c r="O182" s="156">
        <f t="shared" si="178"/>
        <v>0</v>
      </c>
      <c r="P182" s="156">
        <f t="shared" si="178"/>
        <v>0</v>
      </c>
      <c r="Q182" s="156">
        <f t="shared" si="178"/>
        <v>0</v>
      </c>
      <c r="R182" s="156">
        <f t="shared" si="178"/>
        <v>0</v>
      </c>
      <c r="S182" s="157">
        <f t="shared" si="178"/>
        <v>0</v>
      </c>
      <c r="T182" s="156">
        <f t="shared" si="178"/>
        <v>0</v>
      </c>
      <c r="U182" s="156">
        <f t="shared" si="178"/>
        <v>0</v>
      </c>
      <c r="V182" s="156">
        <f t="shared" si="178"/>
        <v>0</v>
      </c>
      <c r="W182" s="159">
        <f>IF(Q182=0,0,((V182/Q182)-1)*100)</f>
        <v>0</v>
      </c>
    </row>
    <row r="183" spans="2:23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3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3" ht="13.5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3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3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3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3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3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3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v>0</v>
      </c>
      <c r="N191" s="34">
        <v>0</v>
      </c>
      <c r="O191" s="144">
        <f>M191+N191</f>
        <v>0</v>
      </c>
      <c r="P191" s="35">
        <v>0</v>
      </c>
      <c r="Q191" s="150">
        <f>O191+P190</f>
        <v>0</v>
      </c>
      <c r="R191" s="33">
        <v>0</v>
      </c>
      <c r="S191" s="34">
        <v>0</v>
      </c>
      <c r="T191" s="144">
        <f>R191+S191</f>
        <v>0</v>
      </c>
      <c r="U191" s="35">
        <v>0</v>
      </c>
      <c r="V191" s="154">
        <f>T191+U191</f>
        <v>0</v>
      </c>
      <c r="W191" s="31">
        <f t="shared" ref="W191:W197" si="179">IF(Q191=0,0,((V191/Q191)-1)*100)</f>
        <v>0</v>
      </c>
    </row>
    <row r="192" spans="2:23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v>0</v>
      </c>
      <c r="N192" s="34">
        <v>0</v>
      </c>
      <c r="O192" s="144">
        <f>M192+N192</f>
        <v>0</v>
      </c>
      <c r="P192" s="35">
        <v>0</v>
      </c>
      <c r="Q192" s="150">
        <f>O192+P191</f>
        <v>0</v>
      </c>
      <c r="R192" s="33">
        <v>0</v>
      </c>
      <c r="S192" s="34">
        <v>0</v>
      </c>
      <c r="T192" s="144">
        <f>R192+S192</f>
        <v>0</v>
      </c>
      <c r="U192" s="35">
        <v>0</v>
      </c>
      <c r="V192" s="154">
        <f>T192+U192</f>
        <v>0</v>
      </c>
      <c r="W192" s="31">
        <f t="shared" si="179"/>
        <v>0</v>
      </c>
    </row>
    <row r="193" spans="2:23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v>0</v>
      </c>
      <c r="N193" s="34">
        <v>0</v>
      </c>
      <c r="O193" s="144">
        <v>0</v>
      </c>
      <c r="P193" s="35">
        <v>0</v>
      </c>
      <c r="Q193" s="150">
        <f>O193+P192</f>
        <v>0</v>
      </c>
      <c r="R193" s="33">
        <v>0</v>
      </c>
      <c r="S193" s="34">
        <v>0</v>
      </c>
      <c r="T193" s="144">
        <v>0</v>
      </c>
      <c r="U193" s="35">
        <v>0</v>
      </c>
      <c r="V193" s="154">
        <v>0</v>
      </c>
      <c r="W193" s="31">
        <f t="shared" si="179"/>
        <v>0</v>
      </c>
    </row>
    <row r="194" spans="2:23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17</v>
      </c>
      <c r="M194" s="156">
        <v>0</v>
      </c>
      <c r="N194" s="157">
        <v>0</v>
      </c>
      <c r="O194" s="156">
        <v>0</v>
      </c>
      <c r="P194" s="156">
        <v>0</v>
      </c>
      <c r="Q194" s="156">
        <f>Q191+Q192+Q193</f>
        <v>0</v>
      </c>
      <c r="R194" s="156">
        <v>0</v>
      </c>
      <c r="S194" s="157">
        <v>0</v>
      </c>
      <c r="T194" s="156">
        <v>0</v>
      </c>
      <c r="U194" s="156">
        <v>0</v>
      </c>
      <c r="V194" s="158">
        <v>0</v>
      </c>
      <c r="W194" s="159">
        <f t="shared" si="179"/>
        <v>0</v>
      </c>
    </row>
    <row r="195" spans="2:23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v>0</v>
      </c>
      <c r="N195" s="92">
        <v>0</v>
      </c>
      <c r="O195" s="145">
        <f>M195+N195</f>
        <v>0</v>
      </c>
      <c r="P195" s="35">
        <v>0</v>
      </c>
      <c r="Q195" s="151">
        <f>O195+P194</f>
        <v>0</v>
      </c>
      <c r="R195" s="91">
        <v>0</v>
      </c>
      <c r="S195" s="92">
        <v>0</v>
      </c>
      <c r="T195" s="145">
        <f>R195+S195</f>
        <v>0</v>
      </c>
      <c r="U195" s="35">
        <v>0</v>
      </c>
      <c r="V195" s="154">
        <f>T195+U195</f>
        <v>0</v>
      </c>
      <c r="W195" s="31">
        <f t="shared" si="179"/>
        <v>0</v>
      </c>
    </row>
    <row r="196" spans="2:23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v>0</v>
      </c>
      <c r="N196" s="34">
        <v>0</v>
      </c>
      <c r="O196" s="144">
        <f>M196+N196</f>
        <v>0</v>
      </c>
      <c r="P196" s="35">
        <v>0</v>
      </c>
      <c r="Q196" s="150">
        <f>O196+P195</f>
        <v>0</v>
      </c>
      <c r="R196" s="33">
        <v>0</v>
      </c>
      <c r="S196" s="34">
        <v>0</v>
      </c>
      <c r="T196" s="144">
        <f>R196+S196</f>
        <v>0</v>
      </c>
      <c r="U196" s="35">
        <v>0</v>
      </c>
      <c r="V196" s="154">
        <f>T196+U196</f>
        <v>0</v>
      </c>
      <c r="W196" s="31">
        <f>IF(Q196=0,0,((V196/Q196)-1)*100)</f>
        <v>0</v>
      </c>
    </row>
    <row r="197" spans="2:23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v>0</v>
      </c>
      <c r="N197" s="34">
        <v>0</v>
      </c>
      <c r="O197" s="144">
        <f>M197+N197</f>
        <v>0</v>
      </c>
      <c r="P197" s="35">
        <v>0</v>
      </c>
      <c r="Q197" s="150">
        <f>O197+P196</f>
        <v>0</v>
      </c>
      <c r="R197" s="33">
        <v>0</v>
      </c>
      <c r="S197" s="34">
        <v>0</v>
      </c>
      <c r="T197" s="144">
        <f>R197+S197</f>
        <v>0</v>
      </c>
      <c r="U197" s="35">
        <v>0</v>
      </c>
      <c r="V197" s="154">
        <f>T197+U197</f>
        <v>0</v>
      </c>
      <c r="W197" s="31">
        <f t="shared" si="179"/>
        <v>0</v>
      </c>
    </row>
    <row r="198" spans="2:23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80">+M195+M196+M197</f>
        <v>0</v>
      </c>
      <c r="N198" s="157">
        <f t="shared" ref="N198" si="181">+N195+N196+N197</f>
        <v>0</v>
      </c>
      <c r="O198" s="156">
        <f t="shared" ref="O198" si="182">+O195+O196+O197</f>
        <v>0</v>
      </c>
      <c r="P198" s="156">
        <f t="shared" ref="P198" si="183">+P195+P196+P197</f>
        <v>0</v>
      </c>
      <c r="Q198" s="156">
        <f t="shared" ref="Q198" si="184">+Q195+Q196+Q197</f>
        <v>0</v>
      </c>
      <c r="R198" s="156">
        <f t="shared" ref="R198" si="185">+R195+R196+R197</f>
        <v>0</v>
      </c>
      <c r="S198" s="157">
        <f t="shared" ref="S198" si="186">+S195+S196+S197</f>
        <v>0</v>
      </c>
      <c r="T198" s="156">
        <f t="shared" ref="T198" si="187">+T195+T196+T197</f>
        <v>0</v>
      </c>
      <c r="U198" s="156">
        <f t="shared" ref="U198" si="188">+U195+U196+U197</f>
        <v>0</v>
      </c>
      <c r="V198" s="158">
        <f t="shared" ref="V198" si="189">+V195+V196+V197</f>
        <v>0</v>
      </c>
      <c r="W198" s="159">
        <f>IF(Q198=0,0,((V198/Q198)-1)*100)</f>
        <v>0</v>
      </c>
    </row>
    <row r="199" spans="2:23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v>0</v>
      </c>
      <c r="N199" s="34">
        <v>0</v>
      </c>
      <c r="O199" s="144">
        <v>0</v>
      </c>
      <c r="P199" s="35">
        <v>0</v>
      </c>
      <c r="Q199" s="150">
        <v>0</v>
      </c>
      <c r="R199" s="33">
        <v>0</v>
      </c>
      <c r="S199" s="34">
        <v>0</v>
      </c>
      <c r="T199" s="144">
        <v>0</v>
      </c>
      <c r="U199" s="35">
        <v>0</v>
      </c>
      <c r="V199" s="154">
        <v>0</v>
      </c>
      <c r="W199" s="31">
        <v>0</v>
      </c>
    </row>
    <row r="200" spans="2:23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v>0</v>
      </c>
      <c r="N200" s="34">
        <v>0</v>
      </c>
      <c r="O200" s="144">
        <v>0</v>
      </c>
      <c r="P200" s="35">
        <v>0</v>
      </c>
      <c r="Q200" s="150">
        <f>O200+P199</f>
        <v>0</v>
      </c>
      <c r="R200" s="33">
        <v>0</v>
      </c>
      <c r="S200" s="34">
        <v>0</v>
      </c>
      <c r="T200" s="144">
        <v>0</v>
      </c>
      <c r="U200" s="35">
        <v>0</v>
      </c>
      <c r="V200" s="154">
        <v>0</v>
      </c>
      <c r="W200" s="31">
        <v>0</v>
      </c>
    </row>
    <row r="201" spans="2:23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v>0</v>
      </c>
      <c r="N201" s="34">
        <v>0</v>
      </c>
      <c r="O201" s="146">
        <v>0</v>
      </c>
      <c r="P201" s="52">
        <v>0</v>
      </c>
      <c r="Q201" s="150">
        <f>O201+P200</f>
        <v>0</v>
      </c>
      <c r="R201" s="33">
        <v>0</v>
      </c>
      <c r="S201" s="34">
        <v>0</v>
      </c>
      <c r="T201" s="146">
        <v>0</v>
      </c>
      <c r="U201" s="52">
        <v>0</v>
      </c>
      <c r="V201" s="154">
        <v>0</v>
      </c>
      <c r="W201" s="31">
        <v>0</v>
      </c>
    </row>
    <row r="202" spans="2:23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23</v>
      </c>
      <c r="M202" s="160">
        <f t="shared" ref="M202" si="190">M199+M200+M201</f>
        <v>0</v>
      </c>
      <c r="N202" s="160">
        <f t="shared" ref="N202" si="191">N199+N200+N201</f>
        <v>0</v>
      </c>
      <c r="O202" s="161">
        <f t="shared" ref="O202" si="192">O199+O200+O201</f>
        <v>0</v>
      </c>
      <c r="P202" s="162">
        <f t="shared" ref="P202" si="193">P199+P200+P201</f>
        <v>0</v>
      </c>
      <c r="Q202" s="163">
        <f t="shared" ref="Q202" si="194">Q199+Q200+Q201</f>
        <v>0</v>
      </c>
      <c r="R202" s="160">
        <f t="shared" ref="R202" si="195">R199+R200+R201</f>
        <v>0</v>
      </c>
      <c r="S202" s="160">
        <f t="shared" ref="S202" si="196">S199+S200+S201</f>
        <v>0</v>
      </c>
      <c r="T202" s="164">
        <f t="shared" ref="T202" si="197">T199+T200+T201</f>
        <v>0</v>
      </c>
      <c r="U202" s="164">
        <f t="shared" ref="U202" si="198">U199+U200+U201</f>
        <v>0</v>
      </c>
      <c r="V202" s="164">
        <f t="shared" ref="V202" si="199">V199+V200+V201</f>
        <v>0</v>
      </c>
      <c r="W202" s="165"/>
    </row>
    <row r="203" spans="2:23" ht="13.5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25</v>
      </c>
      <c r="M203" s="78">
        <v>0</v>
      </c>
      <c r="N203" s="79">
        <v>0</v>
      </c>
      <c r="O203" s="147">
        <v>0</v>
      </c>
      <c r="P203" s="80">
        <v>0</v>
      </c>
      <c r="Q203" s="152">
        <f>O203+P202</f>
        <v>0</v>
      </c>
      <c r="R203" s="78">
        <v>0</v>
      </c>
      <c r="S203" s="79">
        <v>0</v>
      </c>
      <c r="T203" s="147">
        <v>0</v>
      </c>
      <c r="U203" s="80">
        <v>0</v>
      </c>
      <c r="V203" s="155">
        <v>0</v>
      </c>
      <c r="W203" s="81">
        <v>0</v>
      </c>
    </row>
    <row r="204" spans="2:23" ht="13.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v>0</v>
      </c>
      <c r="N204" s="79">
        <v>0</v>
      </c>
      <c r="O204" s="147">
        <v>0</v>
      </c>
      <c r="P204" s="84">
        <v>0</v>
      </c>
      <c r="Q204" s="152">
        <f>O204+P203</f>
        <v>0</v>
      </c>
      <c r="R204" s="78">
        <v>0</v>
      </c>
      <c r="S204" s="79">
        <v>0</v>
      </c>
      <c r="T204" s="147">
        <v>0</v>
      </c>
      <c r="U204" s="84"/>
      <c r="V204" s="147">
        <v>0</v>
      </c>
      <c r="W204" s="81">
        <v>0</v>
      </c>
    </row>
    <row r="205" spans="2:23" ht="13.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v>0</v>
      </c>
      <c r="N205" s="79">
        <v>0</v>
      </c>
      <c r="O205" s="148">
        <v>0</v>
      </c>
      <c r="P205" s="90">
        <v>0</v>
      </c>
      <c r="Q205" s="152">
        <f>O205+P204</f>
        <v>0</v>
      </c>
      <c r="R205" s="78">
        <v>0</v>
      </c>
      <c r="S205" s="79">
        <v>0</v>
      </c>
      <c r="T205" s="147">
        <v>0</v>
      </c>
      <c r="U205" s="90">
        <v>0</v>
      </c>
      <c r="V205" s="155">
        <f>T205+U204</f>
        <v>0</v>
      </c>
      <c r="W205" s="81">
        <v>0</v>
      </c>
    </row>
    <row r="206" spans="2:23" ht="13.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28</v>
      </c>
      <c r="M206" s="156">
        <f t="shared" ref="M206:V206" si="200">+M203+M204+M205</f>
        <v>0</v>
      </c>
      <c r="N206" s="157">
        <f t="shared" si="200"/>
        <v>0</v>
      </c>
      <c r="O206" s="156">
        <f t="shared" si="200"/>
        <v>0</v>
      </c>
      <c r="P206" s="156">
        <f t="shared" si="200"/>
        <v>0</v>
      </c>
      <c r="Q206" s="162">
        <f t="shared" si="200"/>
        <v>0</v>
      </c>
      <c r="R206" s="156">
        <f t="shared" si="200"/>
        <v>0</v>
      </c>
      <c r="S206" s="157">
        <f t="shared" si="200"/>
        <v>0</v>
      </c>
      <c r="T206" s="156">
        <f t="shared" si="200"/>
        <v>0</v>
      </c>
      <c r="U206" s="156">
        <f t="shared" si="200"/>
        <v>0</v>
      </c>
      <c r="V206" s="162">
        <f t="shared" si="200"/>
        <v>0</v>
      </c>
      <c r="W206" s="159">
        <v>0</v>
      </c>
    </row>
    <row r="207" spans="2:23" ht="14.25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201">+M198+M202+M206</f>
        <v>0</v>
      </c>
      <c r="N207" s="157">
        <f t="shared" si="201"/>
        <v>0</v>
      </c>
      <c r="O207" s="156">
        <f t="shared" si="201"/>
        <v>0</v>
      </c>
      <c r="P207" s="156">
        <f t="shared" si="201"/>
        <v>0</v>
      </c>
      <c r="Q207" s="156">
        <f t="shared" si="201"/>
        <v>0</v>
      </c>
      <c r="R207" s="156">
        <f t="shared" si="201"/>
        <v>0</v>
      </c>
      <c r="S207" s="157">
        <f t="shared" si="201"/>
        <v>0</v>
      </c>
      <c r="T207" s="156">
        <f t="shared" si="201"/>
        <v>0</v>
      </c>
      <c r="U207" s="156">
        <f t="shared" si="201"/>
        <v>0</v>
      </c>
      <c r="V207" s="158">
        <f t="shared" si="201"/>
        <v>0</v>
      </c>
      <c r="W207" s="159">
        <f>IF(Q207=0,0,((V207/Q207)-1)*100)</f>
        <v>0</v>
      </c>
    </row>
    <row r="208" spans="2:23" ht="14.25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202">+M202+M198+M206+M194</f>
        <v>0</v>
      </c>
      <c r="N208" s="157">
        <f t="shared" si="202"/>
        <v>0</v>
      </c>
      <c r="O208" s="156">
        <f t="shared" si="202"/>
        <v>0</v>
      </c>
      <c r="P208" s="156">
        <f t="shared" si="202"/>
        <v>0</v>
      </c>
      <c r="Q208" s="156">
        <f t="shared" si="202"/>
        <v>0</v>
      </c>
      <c r="R208" s="156">
        <f t="shared" si="202"/>
        <v>0</v>
      </c>
      <c r="S208" s="157">
        <f t="shared" si="202"/>
        <v>0</v>
      </c>
      <c r="T208" s="156">
        <f t="shared" si="202"/>
        <v>0</v>
      </c>
      <c r="U208" s="156">
        <f t="shared" si="202"/>
        <v>0</v>
      </c>
      <c r="V208" s="156">
        <f t="shared" si="202"/>
        <v>0</v>
      </c>
      <c r="W208" s="159">
        <v>0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3.5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53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54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 t="s">
        <v>41</v>
      </c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55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55</v>
      </c>
      <c r="U215" s="120" t="s">
        <v>13</v>
      </c>
      <c r="V215" s="187" t="s">
        <v>9</v>
      </c>
      <c r="W215" s="121"/>
    </row>
    <row r="216" spans="2:23" ht="5.2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V217" si="203">+M165+M191</f>
        <v>0</v>
      </c>
      <c r="N217" s="34">
        <f t="shared" si="203"/>
        <v>0</v>
      </c>
      <c r="O217" s="144">
        <f t="shared" si="203"/>
        <v>0</v>
      </c>
      <c r="P217" s="35">
        <f t="shared" si="203"/>
        <v>0</v>
      </c>
      <c r="Q217" s="150">
        <f t="shared" si="203"/>
        <v>0</v>
      </c>
      <c r="R217" s="33">
        <f t="shared" si="203"/>
        <v>0</v>
      </c>
      <c r="S217" s="34">
        <f t="shared" si="203"/>
        <v>0</v>
      </c>
      <c r="T217" s="144">
        <f t="shared" si="203"/>
        <v>0</v>
      </c>
      <c r="U217" s="35">
        <f t="shared" si="203"/>
        <v>0</v>
      </c>
      <c r="V217" s="154">
        <f t="shared" si="203"/>
        <v>0</v>
      </c>
      <c r="W217" s="31">
        <f t="shared" ref="W217:W223" si="204">IF(Q217=0,0,((V217/Q217)-1)*100)</f>
        <v>0</v>
      </c>
    </row>
    <row r="218" spans="2:23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 t="shared" ref="M218:V218" si="205">+M166+M192</f>
        <v>0</v>
      </c>
      <c r="N218" s="34">
        <f t="shared" si="205"/>
        <v>0</v>
      </c>
      <c r="O218" s="144">
        <f t="shared" si="205"/>
        <v>0</v>
      </c>
      <c r="P218" s="35">
        <f t="shared" si="205"/>
        <v>0</v>
      </c>
      <c r="Q218" s="150">
        <f t="shared" si="205"/>
        <v>0</v>
      </c>
      <c r="R218" s="33">
        <f t="shared" si="205"/>
        <v>0</v>
      </c>
      <c r="S218" s="34">
        <f t="shared" si="205"/>
        <v>0</v>
      </c>
      <c r="T218" s="144">
        <f t="shared" si="205"/>
        <v>0</v>
      </c>
      <c r="U218" s="35">
        <f t="shared" si="205"/>
        <v>0</v>
      </c>
      <c r="V218" s="154">
        <f t="shared" si="205"/>
        <v>0</v>
      </c>
      <c r="W218" s="31">
        <f t="shared" si="204"/>
        <v>0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 t="shared" ref="M219:U219" si="206">+M167+M193</f>
        <v>0</v>
      </c>
      <c r="N219" s="34">
        <f t="shared" si="206"/>
        <v>0</v>
      </c>
      <c r="O219" s="144">
        <f t="shared" si="206"/>
        <v>0</v>
      </c>
      <c r="P219" s="35">
        <f t="shared" si="206"/>
        <v>0</v>
      </c>
      <c r="Q219" s="150">
        <f t="shared" si="206"/>
        <v>0</v>
      </c>
      <c r="R219" s="33">
        <f t="shared" si="206"/>
        <v>0</v>
      </c>
      <c r="S219" s="34">
        <f t="shared" si="206"/>
        <v>0</v>
      </c>
      <c r="T219" s="144">
        <f t="shared" si="206"/>
        <v>0</v>
      </c>
      <c r="U219" s="35">
        <f t="shared" si="206"/>
        <v>0</v>
      </c>
      <c r="V219" s="154"/>
      <c r="W219" s="31">
        <f t="shared" si="204"/>
        <v>0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17</v>
      </c>
      <c r="M220" s="156">
        <f>+M217+M218+M219</f>
        <v>0</v>
      </c>
      <c r="N220" s="157">
        <f>+N217+N218+N219</f>
        <v>0</v>
      </c>
      <c r="O220" s="156">
        <f>+O217+O218+O219</f>
        <v>0</v>
      </c>
      <c r="P220" s="156">
        <f>+P217+P218+P219</f>
        <v>0</v>
      </c>
      <c r="Q220" s="156">
        <f>+Q217+Q218+Q219</f>
        <v>0</v>
      </c>
      <c r="R220" s="156"/>
      <c r="S220" s="157"/>
      <c r="T220" s="156"/>
      <c r="U220" s="156"/>
      <c r="V220" s="158"/>
      <c r="W220" s="159">
        <f t="shared" si="204"/>
        <v>0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V221" si="207">+M169+M195</f>
        <v>0</v>
      </c>
      <c r="N221" s="92">
        <f t="shared" si="207"/>
        <v>0</v>
      </c>
      <c r="O221" s="145">
        <f t="shared" si="207"/>
        <v>0</v>
      </c>
      <c r="P221" s="35">
        <f t="shared" si="207"/>
        <v>0</v>
      </c>
      <c r="Q221" s="151">
        <f t="shared" si="207"/>
        <v>0</v>
      </c>
      <c r="R221" s="91">
        <f t="shared" si="207"/>
        <v>0</v>
      </c>
      <c r="S221" s="92">
        <f t="shared" si="207"/>
        <v>0</v>
      </c>
      <c r="T221" s="145">
        <f t="shared" si="207"/>
        <v>0</v>
      </c>
      <c r="U221" s="35">
        <f t="shared" si="207"/>
        <v>0</v>
      </c>
      <c r="V221" s="154">
        <f t="shared" si="207"/>
        <v>0</v>
      </c>
      <c r="W221" s="31">
        <f t="shared" si="204"/>
        <v>0</v>
      </c>
    </row>
    <row r="222" spans="2:23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 t="shared" ref="M222:V222" si="208">+M170+M196</f>
        <v>0</v>
      </c>
      <c r="N222" s="34">
        <f t="shared" si="208"/>
        <v>0</v>
      </c>
      <c r="O222" s="144">
        <f t="shared" si="208"/>
        <v>0</v>
      </c>
      <c r="P222" s="35">
        <f t="shared" si="208"/>
        <v>0</v>
      </c>
      <c r="Q222" s="150">
        <f t="shared" si="208"/>
        <v>0</v>
      </c>
      <c r="R222" s="33">
        <f t="shared" si="208"/>
        <v>0</v>
      </c>
      <c r="S222" s="34">
        <f t="shared" si="208"/>
        <v>0</v>
      </c>
      <c r="T222" s="144">
        <f t="shared" si="208"/>
        <v>0</v>
      </c>
      <c r="U222" s="35">
        <f t="shared" si="208"/>
        <v>0</v>
      </c>
      <c r="V222" s="154">
        <f t="shared" si="208"/>
        <v>0</v>
      </c>
      <c r="W222" s="31">
        <f>IF(Q222=0,0,((V222/Q222)-1)*100)</f>
        <v>0</v>
      </c>
    </row>
    <row r="223" spans="2:23" ht="13.5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 t="shared" ref="M223:V223" si="209">+M171+M197</f>
        <v>0</v>
      </c>
      <c r="N223" s="34">
        <f t="shared" si="209"/>
        <v>0</v>
      </c>
      <c r="O223" s="144">
        <f t="shared" si="209"/>
        <v>0</v>
      </c>
      <c r="P223" s="35">
        <f t="shared" si="209"/>
        <v>0</v>
      </c>
      <c r="Q223" s="150">
        <f t="shared" si="209"/>
        <v>0</v>
      </c>
      <c r="R223" s="33">
        <f t="shared" si="209"/>
        <v>0</v>
      </c>
      <c r="S223" s="34">
        <f t="shared" si="209"/>
        <v>0</v>
      </c>
      <c r="T223" s="144">
        <f t="shared" si="209"/>
        <v>0</v>
      </c>
      <c r="U223" s="35">
        <f t="shared" si="209"/>
        <v>0</v>
      </c>
      <c r="V223" s="154">
        <f t="shared" si="209"/>
        <v>0</v>
      </c>
      <c r="W223" s="31">
        <f t="shared" si="204"/>
        <v>0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210">+M221+M222+M223</f>
        <v>0</v>
      </c>
      <c r="N224" s="157">
        <f t="shared" ref="N224" si="211">+N221+N222+N223</f>
        <v>0</v>
      </c>
      <c r="O224" s="156">
        <f t="shared" ref="O224" si="212">+O221+O222+O223</f>
        <v>0</v>
      </c>
      <c r="P224" s="156">
        <f t="shared" ref="P224" si="213">+P221+P222+P223</f>
        <v>0</v>
      </c>
      <c r="Q224" s="156">
        <f t="shared" ref="Q224" si="214">+Q221+Q222+Q223</f>
        <v>0</v>
      </c>
      <c r="R224" s="156">
        <f t="shared" ref="R224" si="215">+R221+R222+R223</f>
        <v>0</v>
      </c>
      <c r="S224" s="157">
        <f t="shared" ref="S224" si="216">+S221+S222+S223</f>
        <v>0</v>
      </c>
      <c r="T224" s="156">
        <f t="shared" ref="T224" si="217">+T221+T222+T223</f>
        <v>0</v>
      </c>
      <c r="U224" s="156">
        <f t="shared" ref="U224" si="218">+U221+U222+U223</f>
        <v>0</v>
      </c>
      <c r="V224" s="158">
        <f t="shared" ref="V224" si="219">+V221+V222+V223</f>
        <v>0</v>
      </c>
      <c r="W224" s="159">
        <f>IF(Q224=0,0,((V224/Q224)-1)*100)</f>
        <v>0</v>
      </c>
    </row>
    <row r="225" spans="1:23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Q227" si="220">+M173+M199</f>
        <v>0</v>
      </c>
      <c r="N225" s="34">
        <f t="shared" si="220"/>
        <v>0</v>
      </c>
      <c r="O225" s="144">
        <f t="shared" si="220"/>
        <v>0</v>
      </c>
      <c r="P225" s="35">
        <f t="shared" si="220"/>
        <v>0</v>
      </c>
      <c r="Q225" s="150">
        <f t="shared" si="220"/>
        <v>0</v>
      </c>
      <c r="R225" s="33">
        <v>0</v>
      </c>
      <c r="S225" s="34">
        <v>0</v>
      </c>
      <c r="T225" s="144">
        <v>0</v>
      </c>
      <c r="U225" s="35">
        <v>0</v>
      </c>
      <c r="V225" s="154">
        <v>0</v>
      </c>
      <c r="W225" s="31">
        <v>0</v>
      </c>
    </row>
    <row r="226" spans="1:23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 t="shared" si="220"/>
        <v>0</v>
      </c>
      <c r="N226" s="34">
        <f t="shared" si="220"/>
        <v>0</v>
      </c>
      <c r="O226" s="144">
        <f t="shared" si="220"/>
        <v>0</v>
      </c>
      <c r="P226" s="35">
        <f t="shared" si="220"/>
        <v>0</v>
      </c>
      <c r="Q226" s="150">
        <f t="shared" si="220"/>
        <v>0</v>
      </c>
      <c r="R226" s="33">
        <v>0</v>
      </c>
      <c r="S226" s="34">
        <v>0</v>
      </c>
      <c r="T226" s="144">
        <v>0</v>
      </c>
      <c r="U226" s="35">
        <v>0</v>
      </c>
      <c r="V226" s="154">
        <v>0</v>
      </c>
      <c r="W226" s="31">
        <v>0</v>
      </c>
    </row>
    <row r="227" spans="1:23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 t="shared" si="220"/>
        <v>0</v>
      </c>
      <c r="N227" s="34">
        <f t="shared" si="220"/>
        <v>0</v>
      </c>
      <c r="O227" s="146">
        <f t="shared" si="220"/>
        <v>0</v>
      </c>
      <c r="P227" s="52">
        <f t="shared" si="220"/>
        <v>0</v>
      </c>
      <c r="Q227" s="150">
        <f t="shared" si="220"/>
        <v>0</v>
      </c>
      <c r="R227" s="33">
        <f>+R175+R201</f>
        <v>0</v>
      </c>
      <c r="S227" s="34">
        <f>+S175+S201</f>
        <v>0</v>
      </c>
      <c r="T227" s="146">
        <f>+T175+T201</f>
        <v>0</v>
      </c>
      <c r="U227" s="52">
        <f>+U175+U201</f>
        <v>0</v>
      </c>
      <c r="V227" s="154">
        <f>+V175+V201</f>
        <v>0</v>
      </c>
      <c r="W227" s="31">
        <f>IF(Q227=0,0,((V227/Q227)-1)*100)</f>
        <v>0</v>
      </c>
    </row>
    <row r="228" spans="1:23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21">M225+M226+M227</f>
        <v>0</v>
      </c>
      <c r="N228" s="160">
        <f t="shared" ref="N228" si="222">N225+N226+N227</f>
        <v>0</v>
      </c>
      <c r="O228" s="161">
        <f t="shared" ref="O228" si="223">O225+O226+O227</f>
        <v>0</v>
      </c>
      <c r="P228" s="162">
        <f t="shared" ref="P228" si="224">P225+P226+P227</f>
        <v>0</v>
      </c>
      <c r="Q228" s="163">
        <f t="shared" ref="Q228" si="225">Q225+Q226+Q227</f>
        <v>0</v>
      </c>
      <c r="R228" s="160">
        <f t="shared" ref="R228" si="226">R225+R226+R227</f>
        <v>0</v>
      </c>
      <c r="S228" s="160">
        <f t="shared" ref="S228" si="227">S225+S226+S227</f>
        <v>0</v>
      </c>
      <c r="T228" s="164">
        <f t="shared" ref="T228" si="228">T225+T226+T227</f>
        <v>0</v>
      </c>
      <c r="U228" s="164">
        <f t="shared" ref="U228" si="229">U225+U226+U227</f>
        <v>0</v>
      </c>
      <c r="V228" s="164">
        <f t="shared" ref="V228" si="230">V225+V226+V227</f>
        <v>0</v>
      </c>
      <c r="W228" s="165"/>
    </row>
    <row r="229" spans="1:23" ht="13.5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25</v>
      </c>
      <c r="M229" s="78">
        <f t="shared" ref="M229:Q231" si="231">+M177+M203</f>
        <v>0</v>
      </c>
      <c r="N229" s="79">
        <f t="shared" si="231"/>
        <v>0</v>
      </c>
      <c r="O229" s="147">
        <f t="shared" si="231"/>
        <v>0</v>
      </c>
      <c r="P229" s="80">
        <f t="shared" si="231"/>
        <v>0</v>
      </c>
      <c r="Q229" s="152">
        <f t="shared" si="231"/>
        <v>0</v>
      </c>
      <c r="R229" s="78">
        <v>0</v>
      </c>
      <c r="S229" s="79">
        <v>0</v>
      </c>
      <c r="T229" s="147">
        <v>0</v>
      </c>
      <c r="U229" s="80">
        <v>0</v>
      </c>
      <c r="V229" s="155">
        <v>0</v>
      </c>
      <c r="W229" s="81">
        <v>0</v>
      </c>
    </row>
    <row r="230" spans="1:23" ht="13.5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 t="shared" si="231"/>
        <v>0</v>
      </c>
      <c r="N230" s="79">
        <f t="shared" si="231"/>
        <v>0</v>
      </c>
      <c r="O230" s="147">
        <f t="shared" si="231"/>
        <v>0</v>
      </c>
      <c r="P230" s="84">
        <f t="shared" si="231"/>
        <v>0</v>
      </c>
      <c r="Q230" s="152">
        <f t="shared" si="231"/>
        <v>0</v>
      </c>
      <c r="R230" s="78">
        <v>0</v>
      </c>
      <c r="S230" s="79">
        <v>0</v>
      </c>
      <c r="T230" s="147">
        <v>0</v>
      </c>
      <c r="U230" s="84">
        <v>0</v>
      </c>
      <c r="V230" s="147">
        <v>0</v>
      </c>
      <c r="W230" s="81">
        <v>0</v>
      </c>
    </row>
    <row r="231" spans="1:23" ht="13.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 t="shared" si="231"/>
        <v>0</v>
      </c>
      <c r="N231" s="79">
        <f t="shared" si="231"/>
        <v>0</v>
      </c>
      <c r="O231" s="148">
        <f t="shared" si="231"/>
        <v>0</v>
      </c>
      <c r="P231" s="90">
        <f t="shared" si="231"/>
        <v>0</v>
      </c>
      <c r="Q231" s="152">
        <f t="shared" si="231"/>
        <v>0</v>
      </c>
      <c r="R231" s="78">
        <f>+R179+R205</f>
        <v>0</v>
      </c>
      <c r="S231" s="79">
        <f>+S179+S205</f>
        <v>0</v>
      </c>
      <c r="T231" s="147">
        <f>+T179+T205</f>
        <v>0</v>
      </c>
      <c r="U231" s="90">
        <f>+U179+U205</f>
        <v>0</v>
      </c>
      <c r="V231" s="155">
        <f>+V179+V205</f>
        <v>0</v>
      </c>
      <c r="W231" s="81">
        <v>0</v>
      </c>
    </row>
    <row r="232" spans="1:23" ht="14.25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28</v>
      </c>
      <c r="M232" s="156">
        <f t="shared" ref="M232:V232" si="232">+M229+M230+M231</f>
        <v>0</v>
      </c>
      <c r="N232" s="157">
        <f t="shared" si="232"/>
        <v>0</v>
      </c>
      <c r="O232" s="156">
        <f t="shared" si="232"/>
        <v>0</v>
      </c>
      <c r="P232" s="156">
        <f t="shared" si="232"/>
        <v>0</v>
      </c>
      <c r="Q232" s="162">
        <f t="shared" si="232"/>
        <v>0</v>
      </c>
      <c r="R232" s="156">
        <f t="shared" si="232"/>
        <v>0</v>
      </c>
      <c r="S232" s="157">
        <f t="shared" si="232"/>
        <v>0</v>
      </c>
      <c r="T232" s="156">
        <f t="shared" si="232"/>
        <v>0</v>
      </c>
      <c r="U232" s="156">
        <f t="shared" si="232"/>
        <v>0</v>
      </c>
      <c r="V232" s="162">
        <f t="shared" si="232"/>
        <v>0</v>
      </c>
      <c r="W232" s="159">
        <v>0</v>
      </c>
    </row>
    <row r="233" spans="1:23" ht="14.25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33">+M224+M228+M232</f>
        <v>0</v>
      </c>
      <c r="N233" s="157">
        <f t="shared" si="233"/>
        <v>0</v>
      </c>
      <c r="O233" s="156">
        <f t="shared" si="233"/>
        <v>0</v>
      </c>
      <c r="P233" s="156">
        <f t="shared" si="233"/>
        <v>0</v>
      </c>
      <c r="Q233" s="156">
        <f t="shared" si="233"/>
        <v>0</v>
      </c>
      <c r="R233" s="156">
        <f t="shared" si="233"/>
        <v>0</v>
      </c>
      <c r="S233" s="157">
        <f t="shared" si="233"/>
        <v>0</v>
      </c>
      <c r="T233" s="156">
        <f t="shared" si="233"/>
        <v>0</v>
      </c>
      <c r="U233" s="156">
        <f t="shared" si="233"/>
        <v>0</v>
      </c>
      <c r="V233" s="158">
        <f t="shared" si="233"/>
        <v>0</v>
      </c>
      <c r="W233" s="159">
        <f>IF(Q233=0,0,((V233/Q233)-1)*100)</f>
        <v>0</v>
      </c>
    </row>
    <row r="234" spans="1:23" ht="14.25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34">+M228+M224+M232+M220</f>
        <v>0</v>
      </c>
      <c r="N234" s="157">
        <f t="shared" si="234"/>
        <v>0</v>
      </c>
      <c r="O234" s="156">
        <f t="shared" si="234"/>
        <v>0</v>
      </c>
      <c r="P234" s="156">
        <f t="shared" si="234"/>
        <v>0</v>
      </c>
      <c r="Q234" s="156">
        <f t="shared" si="234"/>
        <v>0</v>
      </c>
      <c r="R234" s="156">
        <f t="shared" si="234"/>
        <v>0</v>
      </c>
      <c r="S234" s="157">
        <f t="shared" si="234"/>
        <v>0</v>
      </c>
      <c r="T234" s="156">
        <f t="shared" si="234"/>
        <v>0</v>
      </c>
      <c r="U234" s="156">
        <f t="shared" si="234"/>
        <v>0</v>
      </c>
      <c r="V234" s="156">
        <f t="shared" si="234"/>
        <v>0</v>
      </c>
      <c r="W234" s="159">
        <v>0</v>
      </c>
    </row>
    <row r="235" spans="1:23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6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9" orientation="landscape" r:id="rId1"/>
  <headerFooter alignWithMargins="0">
    <oddHeader>&amp;LMonthly Air Transport Statistic : Chiang Rai Intarnational Airport</oddHeader>
    <oddFooter>&amp;LAir Transport Information Division, Corporate Strategy Department&amp;C&amp;D&amp;R&amp;T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AA235"/>
  <sheetViews>
    <sheetView zoomScaleNormal="100" workbookViewId="0">
      <selection activeCell="J10" sqref="J10"/>
    </sheetView>
  </sheetViews>
  <sheetFormatPr defaultColWidth="7" defaultRowHeight="12.75"/>
  <cols>
    <col min="1" max="1" width="7" style="1" customWidth="1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9.140625" style="8" bestFit="1" customWidth="1"/>
    <col min="10" max="11" width="7" style="1" customWidth="1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1.7109375" style="1" customWidth="1"/>
    <col min="19" max="19" width="11.5703125" style="1" customWidth="1"/>
    <col min="20" max="20" width="14.140625" style="1" bestFit="1" customWidth="1"/>
    <col min="21" max="21" width="10" style="1" customWidth="1"/>
    <col min="22" max="22" width="11" style="1" customWidth="1"/>
    <col min="23" max="23" width="12.140625" style="8" bestFit="1" customWidth="1"/>
    <col min="24" max="24" width="6.85546875" style="8" bestFit="1" customWidth="1"/>
    <col min="25" max="26" width="9" style="1" bestFit="1" customWidth="1"/>
    <col min="27" max="27" width="7" style="14"/>
    <col min="28" max="16384" width="7" style="1"/>
  </cols>
  <sheetData>
    <row r="1" spans="2:23" ht="13.5" thickBot="1"/>
    <row r="2" spans="2:23" ht="13.5" thickTop="1">
      <c r="B2" s="188" t="s">
        <v>0</v>
      </c>
      <c r="C2" s="189"/>
      <c r="D2" s="189"/>
      <c r="E2" s="189"/>
      <c r="F2" s="189"/>
      <c r="G2" s="189"/>
      <c r="H2" s="189"/>
      <c r="I2" s="190"/>
      <c r="J2" s="17"/>
      <c r="K2" s="17"/>
      <c r="L2" s="191" t="s">
        <v>1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3"/>
    </row>
    <row r="3" spans="2:23" ht="13.5" thickBot="1">
      <c r="B3" s="194" t="s">
        <v>2</v>
      </c>
      <c r="C3" s="195"/>
      <c r="D3" s="195"/>
      <c r="E3" s="195"/>
      <c r="F3" s="195"/>
      <c r="G3" s="195"/>
      <c r="H3" s="195"/>
      <c r="I3" s="196"/>
      <c r="J3" s="17"/>
      <c r="K3" s="17"/>
      <c r="L3" s="197" t="s">
        <v>3</v>
      </c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9"/>
    </row>
    <row r="4" spans="2:23" ht="14.25" thickTop="1" thickBot="1">
      <c r="B4" s="169"/>
      <c r="C4" s="17"/>
      <c r="D4" s="17"/>
      <c r="E4" s="17"/>
      <c r="F4" s="17"/>
      <c r="G4" s="17"/>
      <c r="H4" s="17"/>
      <c r="I4" s="18"/>
      <c r="J4" s="17"/>
      <c r="K4" s="17"/>
      <c r="L4" s="169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3" ht="14.25" thickTop="1" thickBot="1">
      <c r="B5" s="107"/>
      <c r="C5" s="203" t="s">
        <v>64</v>
      </c>
      <c r="D5" s="204"/>
      <c r="E5" s="205"/>
      <c r="F5" s="206" t="s">
        <v>65</v>
      </c>
      <c r="G5" s="207"/>
      <c r="H5" s="208"/>
      <c r="I5" s="108" t="s">
        <v>4</v>
      </c>
      <c r="J5" s="17"/>
      <c r="K5" s="17"/>
      <c r="L5" s="107"/>
      <c r="M5" s="200" t="s">
        <v>64</v>
      </c>
      <c r="N5" s="201"/>
      <c r="O5" s="201"/>
      <c r="P5" s="201"/>
      <c r="Q5" s="202"/>
      <c r="R5" s="200" t="s">
        <v>65</v>
      </c>
      <c r="S5" s="201"/>
      <c r="T5" s="201"/>
      <c r="U5" s="201"/>
      <c r="V5" s="202"/>
      <c r="W5" s="108" t="s">
        <v>4</v>
      </c>
    </row>
    <row r="6" spans="2:23" ht="13.5" thickTop="1">
      <c r="B6" s="109" t="s">
        <v>5</v>
      </c>
      <c r="C6" s="110"/>
      <c r="D6" s="122"/>
      <c r="E6" s="123"/>
      <c r="F6" s="110"/>
      <c r="G6" s="122"/>
      <c r="H6" s="123"/>
      <c r="I6" s="115" t="s">
        <v>6</v>
      </c>
      <c r="J6" s="17"/>
      <c r="K6" s="17"/>
      <c r="L6" s="109" t="s">
        <v>5</v>
      </c>
      <c r="M6" s="110"/>
      <c r="N6" s="111"/>
      <c r="O6" s="112"/>
      <c r="P6" s="113"/>
      <c r="Q6" s="114"/>
      <c r="R6" s="110"/>
      <c r="S6" s="111"/>
      <c r="T6" s="112"/>
      <c r="U6" s="113"/>
      <c r="V6" s="112"/>
      <c r="W6" s="115" t="s">
        <v>6</v>
      </c>
    </row>
    <row r="7" spans="2:23" ht="13.5" thickBot="1">
      <c r="B7" s="116"/>
      <c r="C7" s="124" t="s">
        <v>7</v>
      </c>
      <c r="D7" s="125" t="s">
        <v>8</v>
      </c>
      <c r="E7" s="184" t="s">
        <v>9</v>
      </c>
      <c r="F7" s="124" t="s">
        <v>7</v>
      </c>
      <c r="G7" s="125" t="s">
        <v>8</v>
      </c>
      <c r="H7" s="184" t="s">
        <v>9</v>
      </c>
      <c r="I7" s="121"/>
      <c r="J7" s="17"/>
      <c r="K7" s="17"/>
      <c r="L7" s="116"/>
      <c r="M7" s="117" t="s">
        <v>10</v>
      </c>
      <c r="N7" s="118" t="s">
        <v>11</v>
      </c>
      <c r="O7" s="119" t="s">
        <v>12</v>
      </c>
      <c r="P7" s="120" t="s">
        <v>13</v>
      </c>
      <c r="Q7" s="185" t="s">
        <v>9</v>
      </c>
      <c r="R7" s="117" t="s">
        <v>10</v>
      </c>
      <c r="S7" s="118" t="s">
        <v>11</v>
      </c>
      <c r="T7" s="119" t="s">
        <v>12</v>
      </c>
      <c r="U7" s="120" t="s">
        <v>13</v>
      </c>
      <c r="V7" s="119" t="s">
        <v>9</v>
      </c>
      <c r="W7" s="121"/>
    </row>
    <row r="8" spans="2:23" ht="6" customHeight="1" thickTop="1">
      <c r="B8" s="109"/>
      <c r="C8" s="20"/>
      <c r="D8" s="21"/>
      <c r="E8" s="22"/>
      <c r="F8" s="20"/>
      <c r="G8" s="21"/>
      <c r="H8" s="22"/>
      <c r="I8" s="23"/>
      <c r="J8" s="17"/>
      <c r="K8" s="17"/>
      <c r="L8" s="109"/>
      <c r="M8" s="24"/>
      <c r="N8" s="25"/>
      <c r="O8" s="93"/>
      <c r="P8" s="26"/>
      <c r="Q8" s="96"/>
      <c r="R8" s="24"/>
      <c r="S8" s="25"/>
      <c r="T8" s="93"/>
      <c r="U8" s="26"/>
      <c r="V8" s="98"/>
      <c r="W8" s="27"/>
    </row>
    <row r="9" spans="2:23">
      <c r="B9" s="109" t="s">
        <v>14</v>
      </c>
      <c r="C9" s="28">
        <f>+BKK!C9+DMK!C9+CNX!C9+HDY!C9+HKT!C9+CEI!C9</f>
        <v>11086</v>
      </c>
      <c r="D9" s="29">
        <f>+BKK!D9+DMK!D9+CNX!D9+HDY!D9+HKT!D9+CEI!D9</f>
        <v>11082</v>
      </c>
      <c r="E9" s="30">
        <f>C9+D9</f>
        <v>22168</v>
      </c>
      <c r="F9" s="28">
        <f>+BKK!F9+DMK!F9+CNX!F9+HDY!F9+HKT!F9+CEI!F9</f>
        <v>11908</v>
      </c>
      <c r="G9" s="29">
        <f>+BKK!G9+DMK!G9+CNX!G9+HDY!G9+HKT!G9+CEI!G9</f>
        <v>11908</v>
      </c>
      <c r="H9" s="30">
        <f>F9+G9</f>
        <v>23816</v>
      </c>
      <c r="I9" s="31">
        <f t="shared" ref="I9:I26" si="0">IF(E9=0,0,((H9/E9)-1)*100)</f>
        <v>7.4341392998917399</v>
      </c>
      <c r="J9" s="17"/>
      <c r="K9" s="32"/>
      <c r="L9" s="109" t="s">
        <v>14</v>
      </c>
      <c r="M9" s="33">
        <f>+BKK!M9+DMK!M9+CNX!M9+HDY!M9+HKT!M9+CEI!M9</f>
        <v>1616881</v>
      </c>
      <c r="N9" s="34">
        <f>+BKK!N9+DMK!N9+CNX!N9+HDY!N9+HKT!N9+CEI!N9</f>
        <v>1639678</v>
      </c>
      <c r="O9" s="94">
        <f>M9+N9</f>
        <v>3256559</v>
      </c>
      <c r="P9" s="35">
        <f>+BKK!P9+DMK!P9+CNX!P9+HDY!P9+HKT!P9+CEI!P9</f>
        <v>149947</v>
      </c>
      <c r="Q9" s="97">
        <f>O9+P9</f>
        <v>3406506</v>
      </c>
      <c r="R9" s="33">
        <f>+BKK!R9+DMK!R9+CNX!R9+HDY!R9+HKT!R9+CEI!R9</f>
        <v>1971335</v>
      </c>
      <c r="S9" s="34">
        <f>+BKK!S9+DMK!S9+CNX!S9+HDY!S9+HKT!S9+CEI!S9</f>
        <v>1902333</v>
      </c>
      <c r="T9" s="94">
        <f>SUM(R9:S9)</f>
        <v>3873668</v>
      </c>
      <c r="U9" s="35">
        <f>+BKK!U9+DMK!U9+CNX!U9+HDY!U9+HKT!U9+CEI!U9</f>
        <v>117518</v>
      </c>
      <c r="V9" s="99">
        <f>T9+U9</f>
        <v>3991186</v>
      </c>
      <c r="W9" s="31">
        <f t="shared" ref="W9:W21" si="1">IF(Q9=0,0,((V9/Q9)-1)*100)</f>
        <v>17.163627482235455</v>
      </c>
    </row>
    <row r="10" spans="2:23">
      <c r="B10" s="109" t="s">
        <v>15</v>
      </c>
      <c r="C10" s="28">
        <f>+BKK!C10+DMK!C10+CNX!C10+HDY!C10+HKT!C10+CEI!C10</f>
        <v>10079</v>
      </c>
      <c r="D10" s="29">
        <f>+BKK!D10+DMK!D10+CNX!D10+HDY!D10+HKT!D10+CEI!D10</f>
        <v>10091</v>
      </c>
      <c r="E10" s="30">
        <f>C10+D10</f>
        <v>20170</v>
      </c>
      <c r="F10" s="28">
        <f>+BKK!F10+DMK!F10+CNX!F10+HDY!F10+HKT!F10+CEI!F10</f>
        <v>12359</v>
      </c>
      <c r="G10" s="29">
        <f>+BKK!G10+DMK!G10+CNX!G10+HDY!G10+HKT!G10+CEI!G10</f>
        <v>12362</v>
      </c>
      <c r="H10" s="30">
        <f>F10+G10</f>
        <v>24721</v>
      </c>
      <c r="I10" s="31">
        <f t="shared" si="0"/>
        <v>22.563212692117006</v>
      </c>
      <c r="J10" s="17"/>
      <c r="K10" s="32"/>
      <c r="L10" s="109" t="s">
        <v>15</v>
      </c>
      <c r="M10" s="33">
        <f>+BKK!M10+DMK!M10+CNX!M10+HDY!M10+HKT!M10+CEI!M10</f>
        <v>1368727</v>
      </c>
      <c r="N10" s="34">
        <f>+BKK!N10+DMK!N10+CNX!N10+HDY!N10+HKT!N10+CEI!N10</f>
        <v>1266808</v>
      </c>
      <c r="O10" s="94">
        <f>M10+N10</f>
        <v>2635535</v>
      </c>
      <c r="P10" s="35">
        <f>+BKK!P10+DMK!P10+CNX!P10+HDY!P10+HKT!P10+CEI!P10</f>
        <v>119889</v>
      </c>
      <c r="Q10" s="97">
        <f>O10+P10</f>
        <v>2755424</v>
      </c>
      <c r="R10" s="33">
        <f>+BKK!R10+DMK!R10+CNX!R10+HDY!R10+HKT!R10+CEI!R10</f>
        <v>2212560</v>
      </c>
      <c r="S10" s="34">
        <f>+BKK!S10+DMK!S10+CNX!S10+HDY!S10+HKT!S10+CEI!S10</f>
        <v>2062975</v>
      </c>
      <c r="T10" s="94">
        <f>SUM(R10:S10)</f>
        <v>4275535</v>
      </c>
      <c r="U10" s="35">
        <f>+BKK!U10+DMK!U10+CNX!U10+HDY!U10+HKT!U10+CEI!U10</f>
        <v>97960</v>
      </c>
      <c r="V10" s="99">
        <f>T10+U10</f>
        <v>4373495</v>
      </c>
      <c r="W10" s="31">
        <f t="shared" si="1"/>
        <v>58.723122103893985</v>
      </c>
    </row>
    <row r="11" spans="2:23" ht="13.5" thickBot="1">
      <c r="B11" s="116" t="s">
        <v>16</v>
      </c>
      <c r="C11" s="36">
        <f>+BKK!C11+DMK!C11+CNX!C11+HDY!C11+HKT!C11+CEI!C11</f>
        <v>11269</v>
      </c>
      <c r="D11" s="37">
        <f>+BKK!D11+DMK!D11+CNX!D11+HDY!D11+HKT!D11+CEI!D11</f>
        <v>11235</v>
      </c>
      <c r="E11" s="30">
        <f>C11+D11</f>
        <v>22504</v>
      </c>
      <c r="F11" s="36">
        <f>+BKK!F11+DMK!F11+CNX!F11+HDY!F11+HKT!F11+CEI!F11</f>
        <v>13153</v>
      </c>
      <c r="G11" s="37">
        <f>+BKK!G11+DMK!G11+CNX!G11+HDY!G11+HKT!G11+CEI!G11</f>
        <v>13169</v>
      </c>
      <c r="H11" s="30">
        <f>F11+G11</f>
        <v>26322</v>
      </c>
      <c r="I11" s="31">
        <f t="shared" si="0"/>
        <v>16.965872733736219</v>
      </c>
      <c r="J11" s="17"/>
      <c r="K11" s="32"/>
      <c r="L11" s="116" t="s">
        <v>16</v>
      </c>
      <c r="M11" s="33">
        <f>+BKK!M11+DMK!M11+CNX!M11+HDY!M11+HKT!M11+CEI!M11</f>
        <v>1842254</v>
      </c>
      <c r="N11" s="34">
        <f>+BKK!N11+DMK!N11+CNX!N11+HDY!N11+HKT!N11+CEI!N11</f>
        <v>1592597</v>
      </c>
      <c r="O11" s="94">
        <f>M11+N11</f>
        <v>3434851</v>
      </c>
      <c r="P11" s="35">
        <f>+BKK!P11+DMK!P11+CNX!P11+HDY!P11+HKT!P11+CEI!P11</f>
        <v>124884</v>
      </c>
      <c r="Q11" s="97">
        <f>O11+P11</f>
        <v>3559735</v>
      </c>
      <c r="R11" s="33">
        <f>+BKK!R11+DMK!R11+CNX!R11+HDY!R11+HKT!R11+CEI!R11</f>
        <v>2416034</v>
      </c>
      <c r="S11" s="34">
        <f>+BKK!S11+DMK!S11+CNX!S11+HDY!S11+HKT!S11+CEI!S11</f>
        <v>2215209</v>
      </c>
      <c r="T11" s="94">
        <f>SUM(R11:S11)</f>
        <v>4631243</v>
      </c>
      <c r="U11" s="35">
        <f>+BKK!U11+DMK!U11+CNX!U11+HDY!U11+HKT!U11+CEI!U11</f>
        <v>102546</v>
      </c>
      <c r="V11" s="99">
        <f>T11+U11</f>
        <v>4733789</v>
      </c>
      <c r="W11" s="31">
        <f t="shared" si="1"/>
        <v>32.981500027389686</v>
      </c>
    </row>
    <row r="12" spans="2:23" ht="14.25" thickTop="1" thickBot="1">
      <c r="B12" s="178" t="s">
        <v>17</v>
      </c>
      <c r="C12" s="38">
        <f>C11+C9+C10</f>
        <v>32434</v>
      </c>
      <c r="D12" s="39">
        <f>D11+D9+D10</f>
        <v>32408</v>
      </c>
      <c r="E12" s="40">
        <f>+E9+E10+E11</f>
        <v>64842</v>
      </c>
      <c r="F12" s="38">
        <f>F11+F9+F10</f>
        <v>37420</v>
      </c>
      <c r="G12" s="39">
        <f>G11+G9+G10</f>
        <v>37439</v>
      </c>
      <c r="H12" s="40">
        <f>+H9+H10+H11</f>
        <v>74859</v>
      </c>
      <c r="I12" s="41">
        <f t="shared" si="0"/>
        <v>15.44832053298788</v>
      </c>
      <c r="J12" s="17"/>
      <c r="K12" s="17"/>
      <c r="L12" s="170" t="s">
        <v>17</v>
      </c>
      <c r="M12" s="100">
        <f t="shared" ref="M12:V12" si="2">M11+M10+M9</f>
        <v>4827862</v>
      </c>
      <c r="N12" s="101">
        <f t="shared" si="2"/>
        <v>4499083</v>
      </c>
      <c r="O12" s="100">
        <f t="shared" si="2"/>
        <v>9326945</v>
      </c>
      <c r="P12" s="100">
        <f t="shared" si="2"/>
        <v>394720</v>
      </c>
      <c r="Q12" s="100">
        <f t="shared" si="2"/>
        <v>9721665</v>
      </c>
      <c r="R12" s="100">
        <f t="shared" si="2"/>
        <v>6599929</v>
      </c>
      <c r="S12" s="101">
        <f t="shared" si="2"/>
        <v>6180517</v>
      </c>
      <c r="T12" s="100">
        <f t="shared" si="2"/>
        <v>12780446</v>
      </c>
      <c r="U12" s="100">
        <f t="shared" si="2"/>
        <v>318024</v>
      </c>
      <c r="V12" s="102">
        <f t="shared" si="2"/>
        <v>13098470</v>
      </c>
      <c r="W12" s="103">
        <f t="shared" si="1"/>
        <v>34.734842231243299</v>
      </c>
    </row>
    <row r="13" spans="2:23" ht="13.5" thickTop="1">
      <c r="B13" s="109" t="s">
        <v>18</v>
      </c>
      <c r="C13" s="28">
        <f>+BKK!C13+DMK!C13+CNX!C13+HDY!C13+HKT!C13+CEI!C13</f>
        <v>12111</v>
      </c>
      <c r="D13" s="29">
        <f>+BKK!D13+DMK!D13+CNX!D13+HDY!D13+HKT!D13+CEI!D13</f>
        <v>12101</v>
      </c>
      <c r="E13" s="30">
        <f>C13+D13</f>
        <v>24212</v>
      </c>
      <c r="F13" s="28">
        <f>+BKK!F13+DMK!F13+CNX!F13+HDY!F13+HKT!F13+CEI!F13</f>
        <v>13443</v>
      </c>
      <c r="G13" s="29">
        <f>+BKK!G13+DMK!G13+CNX!G13+HDY!G13+HKT!G13+CEI!G13</f>
        <v>13393</v>
      </c>
      <c r="H13" s="30">
        <f>F13+G13</f>
        <v>26836</v>
      </c>
      <c r="I13" s="31">
        <f t="shared" si="0"/>
        <v>10.837601189492819</v>
      </c>
      <c r="J13" s="17"/>
      <c r="K13" s="17"/>
      <c r="L13" s="109" t="s">
        <v>18</v>
      </c>
      <c r="M13" s="33">
        <f>+BKK!M13+DMK!M13+CNX!M13+HDY!M13+HKT!M13+CEI!M13</f>
        <v>1991352</v>
      </c>
      <c r="N13" s="34">
        <f>+BKK!N13+DMK!N13+CNX!N13+HDY!N13+HKT!N13+CEI!N13</f>
        <v>1985494</v>
      </c>
      <c r="O13" s="94">
        <f>M13+N13</f>
        <v>3976846</v>
      </c>
      <c r="P13" s="35">
        <f>+BKK!P13+DMK!P13+CNX!P13+HDY!P13+HKT!P13+CEI!P13</f>
        <v>130240</v>
      </c>
      <c r="Q13" s="97">
        <f>O13+P13</f>
        <v>4107086</v>
      </c>
      <c r="R13" s="33">
        <f>+BKK!R13+DMK!R13+CNX!R13+HDY!R13+HKT!R13+CEI!R13</f>
        <v>2345067</v>
      </c>
      <c r="S13" s="34">
        <f>+BKK!S13+DMK!S13+CNX!S13+HDY!S13+HKT!S13+CEI!S13</f>
        <v>2365488</v>
      </c>
      <c r="T13" s="94">
        <f>R13+S13</f>
        <v>4710555</v>
      </c>
      <c r="U13" s="35">
        <f>+BKK!U13+DMK!U13+CNX!U13+HDY!U13+HKT!U13+CEI!U13</f>
        <v>98602</v>
      </c>
      <c r="V13" s="99">
        <f>T13+U13</f>
        <v>4809157</v>
      </c>
      <c r="W13" s="31">
        <f t="shared" si="1"/>
        <v>17.094139251040751</v>
      </c>
    </row>
    <row r="14" spans="2:23">
      <c r="B14" s="109" t="s">
        <v>19</v>
      </c>
      <c r="C14" s="33">
        <f>+BKK!C14+DMK!C14+CNX!C14+HDY!C14+HKT!C14+CEI!C14</f>
        <v>11071</v>
      </c>
      <c r="D14" s="42">
        <f>+BKK!D14+DMK!D14+CNX!D14+HDY!D14+HKT!D14+CEI!D14</f>
        <v>11028</v>
      </c>
      <c r="E14" s="30">
        <f>C14+D14</f>
        <v>22099</v>
      </c>
      <c r="F14" s="33">
        <f>+BKK!F14+DMK!F14+CNX!F14+HDY!F14+HKT!F14+CEI!F14</f>
        <v>12858</v>
      </c>
      <c r="G14" s="42">
        <f>+BKK!G14+DMK!G14+CNX!G14+HDY!G14+HKT!G14+CEI!G14</f>
        <v>12786</v>
      </c>
      <c r="H14" s="43">
        <f>F14+G14</f>
        <v>25644</v>
      </c>
      <c r="I14" s="31">
        <f t="shared" si="0"/>
        <v>16.041449839359245</v>
      </c>
      <c r="J14" s="17"/>
      <c r="K14" s="17"/>
      <c r="L14" s="109" t="s">
        <v>19</v>
      </c>
      <c r="M14" s="33">
        <f>+BKK!M14+DMK!M14+CNX!M14+HDY!M14+HKT!M14+CEI!M14</f>
        <v>1860227</v>
      </c>
      <c r="N14" s="34">
        <f>+BKK!N14+DMK!N14+CNX!N14+HDY!N14+HKT!N14+CEI!N14</f>
        <v>1921335</v>
      </c>
      <c r="O14" s="94">
        <f>M14+N14</f>
        <v>3781562</v>
      </c>
      <c r="P14" s="35">
        <f>+BKK!P14+DMK!P14+CNX!P14+HDY!P14+HKT!P14+CEI!P14</f>
        <v>110436</v>
      </c>
      <c r="Q14" s="97">
        <f>O14+P14</f>
        <v>3891998</v>
      </c>
      <c r="R14" s="33">
        <f>+BKK!R14+DMK!R14+CNX!R14+HDY!R14+HKT!R14+CEI!R14</f>
        <v>2261152</v>
      </c>
      <c r="S14" s="34">
        <f>+BKK!S14+DMK!S14+CNX!S14+HDY!S14+HKT!S14+CEI!S14</f>
        <v>2315817</v>
      </c>
      <c r="T14" s="94">
        <f>R14+S14</f>
        <v>4576969</v>
      </c>
      <c r="U14" s="35">
        <f>+BKK!U14+DMK!U14+CNX!U14+HDY!U14+HKT!U14+CEI!U14</f>
        <v>91426</v>
      </c>
      <c r="V14" s="99">
        <f>T14+U14</f>
        <v>4668395</v>
      </c>
      <c r="W14" s="31">
        <f t="shared" si="1"/>
        <v>19.948545708399635</v>
      </c>
    </row>
    <row r="15" spans="2:23" ht="13.5" thickBot="1">
      <c r="B15" s="109" t="s">
        <v>20</v>
      </c>
      <c r="C15" s="33">
        <f>+BKK!C15+DMK!C15+CNX!C15+HDY!C15+HKT!C15+CEI!C15</f>
        <v>11806</v>
      </c>
      <c r="D15" s="42">
        <f>+BKK!D15+DMK!D15+CNX!D15+HDY!D15+HKT!D15+CEI!D15</f>
        <v>11809</v>
      </c>
      <c r="E15" s="30">
        <f>+D15+C15</f>
        <v>23615</v>
      </c>
      <c r="F15" s="33">
        <f>+BKK!F15+DMK!F15+CNX!F15+HDY!F15+HKT!F15+CEI!F15</f>
        <v>13590</v>
      </c>
      <c r="G15" s="42">
        <f>+BKK!G15+DMK!G15+CNX!G15+HDY!G15+HKT!G15+CEI!G15</f>
        <v>13508</v>
      </c>
      <c r="H15" s="43">
        <f>F15+G15</f>
        <v>27098</v>
      </c>
      <c r="I15" s="31">
        <f t="shared" si="0"/>
        <v>14.749100148210893</v>
      </c>
      <c r="J15" s="44"/>
      <c r="K15" s="17"/>
      <c r="L15" s="109" t="s">
        <v>20</v>
      </c>
      <c r="M15" s="33">
        <f>+BKK!M15+DMK!M15+CNX!M15+HDY!M15+HKT!M15+CEI!M15</f>
        <v>1952963</v>
      </c>
      <c r="N15" s="34">
        <f>+BKK!N15+DMK!N15+CNX!N15+HDY!N15+HKT!N15+CEI!N15</f>
        <v>2074396</v>
      </c>
      <c r="O15" s="94">
        <f>M15+N15</f>
        <v>4027359</v>
      </c>
      <c r="P15" s="35">
        <f>+BKK!P15+DMK!P15+CNX!P15+HDY!P15+HKT!P15+CEI!P15</f>
        <v>120844</v>
      </c>
      <c r="Q15" s="97">
        <f>O15+P15</f>
        <v>4148203</v>
      </c>
      <c r="R15" s="33">
        <f>+BKK!R15+DMK!R15+CNX!R15+HDY!R15+HKT!R15+CEI!R15</f>
        <v>2404380</v>
      </c>
      <c r="S15" s="34">
        <f>+BKK!S15+DMK!S15+CNX!S15+HDY!S15+HKT!S15+CEI!S15</f>
        <v>2515262</v>
      </c>
      <c r="T15" s="94">
        <f>R15+S15</f>
        <v>4919642</v>
      </c>
      <c r="U15" s="35">
        <f>+BKK!U15+DMK!U15+CNX!U15+HDY!U15+HKT!U15+CEI!U15</f>
        <v>99105</v>
      </c>
      <c r="V15" s="99">
        <f>T15+U15</f>
        <v>5018747</v>
      </c>
      <c r="W15" s="31">
        <f t="shared" si="1"/>
        <v>20.986051068378273</v>
      </c>
    </row>
    <row r="16" spans="2:23" ht="14.25" thickTop="1" thickBot="1">
      <c r="B16" s="179" t="s">
        <v>66</v>
      </c>
      <c r="C16" s="45">
        <f>+C13+C14+C15</f>
        <v>34988</v>
      </c>
      <c r="D16" s="46">
        <f t="shared" ref="D16:H16" si="3">+D13+D14+D15</f>
        <v>34938</v>
      </c>
      <c r="E16" s="47">
        <f t="shared" si="3"/>
        <v>69926</v>
      </c>
      <c r="F16" s="45">
        <f t="shared" si="3"/>
        <v>39891</v>
      </c>
      <c r="G16" s="46">
        <f t="shared" si="3"/>
        <v>39687</v>
      </c>
      <c r="H16" s="47">
        <f t="shared" si="3"/>
        <v>79578</v>
      </c>
      <c r="I16" s="48">
        <f>IF(E16=0,0,((H16/E16)-1)*100)</f>
        <v>13.803163344106629</v>
      </c>
      <c r="J16" s="17"/>
      <c r="K16" s="17"/>
      <c r="L16" s="170" t="s">
        <v>66</v>
      </c>
      <c r="M16" s="100">
        <f t="shared" ref="M16:V16" si="4">+M13+M14+M15</f>
        <v>5804542</v>
      </c>
      <c r="N16" s="101">
        <f t="shared" si="4"/>
        <v>5981225</v>
      </c>
      <c r="O16" s="100">
        <f t="shared" si="4"/>
        <v>11785767</v>
      </c>
      <c r="P16" s="100">
        <f t="shared" si="4"/>
        <v>361520</v>
      </c>
      <c r="Q16" s="100">
        <f t="shared" si="4"/>
        <v>12147287</v>
      </c>
      <c r="R16" s="100">
        <f t="shared" si="4"/>
        <v>7010599</v>
      </c>
      <c r="S16" s="101">
        <f t="shared" si="4"/>
        <v>7196567</v>
      </c>
      <c r="T16" s="100">
        <f t="shared" si="4"/>
        <v>14207166</v>
      </c>
      <c r="U16" s="100">
        <f t="shared" si="4"/>
        <v>289133</v>
      </c>
      <c r="V16" s="102">
        <f t="shared" si="4"/>
        <v>14496299</v>
      </c>
      <c r="W16" s="103">
        <f>IF(Q16=0,0,((V16/Q16)-1)*100)</f>
        <v>19.3377500671549</v>
      </c>
    </row>
    <row r="17" spans="2:23" ht="13.5" thickTop="1">
      <c r="B17" s="109" t="s">
        <v>21</v>
      </c>
      <c r="C17" s="49">
        <f>+BKK!C17+DMK!C17+CNX!C17+HDY!C17+HKT!C17+CEI!C17</f>
        <v>11294</v>
      </c>
      <c r="D17" s="50">
        <f>+BKK!D17+DMK!D17+CNX!D17+HDY!D17+HKT!D17+CEI!D17</f>
        <v>11253</v>
      </c>
      <c r="E17" s="30">
        <f>C17+D17</f>
        <v>22547</v>
      </c>
      <c r="F17" s="49">
        <f>+BKK!F17+DMK!F17+CNX!F17+HDY!F17+HKT!F17+CEI!F17</f>
        <v>13365</v>
      </c>
      <c r="G17" s="50">
        <f>+BKK!G17+DMK!G17+CNX!G17+HDY!G17+HKT!G17+CEI!G17</f>
        <v>13301</v>
      </c>
      <c r="H17" s="43">
        <f>+BKK!H17+DMK!H17+CNX!H17+HDY!H17+HKT!H17+CEI!H17</f>
        <v>26666</v>
      </c>
      <c r="I17" s="31">
        <f t="shared" si="0"/>
        <v>18.268505787909707</v>
      </c>
      <c r="J17" s="17"/>
      <c r="K17" s="17"/>
      <c r="L17" s="109" t="s">
        <v>21</v>
      </c>
      <c r="M17" s="33">
        <f>+BKK!M17+DMK!M17+CNX!M17+HDY!M17+HKT!M17+CEI!M17</f>
        <v>1887041</v>
      </c>
      <c r="N17" s="34">
        <f>+BKK!N17+DMK!N17+CNX!N17+HDY!N17+HKT!N17+CEI!N17</f>
        <v>1946217</v>
      </c>
      <c r="O17" s="94">
        <f>SUM(M17:N17)</f>
        <v>3833258</v>
      </c>
      <c r="P17" s="35">
        <f>+BKK!P17+DMK!P17+CNX!P17+HDY!P17+HKT!P17+CEI!P17</f>
        <v>104128</v>
      </c>
      <c r="Q17" s="97">
        <f>+O17+P17</f>
        <v>3937386</v>
      </c>
      <c r="R17" s="33">
        <f>+BKK!R17+DMK!R17+CNX!R17+HDY!R17+HKT!R17+CEI!R17</f>
        <v>2218651</v>
      </c>
      <c r="S17" s="34">
        <f>+BKK!S17+DMK!S17+CNX!S17+HDY!S17+HKT!S17+CEI!S17</f>
        <v>2299959</v>
      </c>
      <c r="T17" s="94">
        <f>+R17+S17</f>
        <v>4518610</v>
      </c>
      <c r="U17" s="35">
        <f>+BKK!U17+DMK!U17+CNX!U17+HDY!U17+HKT!U17+CEI!U17</f>
        <v>95346</v>
      </c>
      <c r="V17" s="99">
        <f>+T17+U17</f>
        <v>4613956</v>
      </c>
      <c r="W17" s="31">
        <f t="shared" si="1"/>
        <v>17.183227654083201</v>
      </c>
    </row>
    <row r="18" spans="2:23">
      <c r="B18" s="109" t="s">
        <v>67</v>
      </c>
      <c r="C18" s="49">
        <f>+BKK!C18+DMK!C18+CNX!C18+HDY!C18+HKT!C18+CEI!C18</f>
        <v>11060</v>
      </c>
      <c r="D18" s="50">
        <f>+BKK!D18+DMK!D18+CNX!D18+HDY!D18+HKT!D18+CEI!D18</f>
        <v>11018</v>
      </c>
      <c r="E18" s="30">
        <f>C18+D18</f>
        <v>22078</v>
      </c>
      <c r="F18" s="49">
        <f>+BKK!F18+DMK!F18+CNX!F18+HDY!F18+HKT!F18+CEI!F18</f>
        <v>13345</v>
      </c>
      <c r="G18" s="50">
        <f>+BKK!G18+DMK!G18+CNX!G18+HDY!G18+HKT!G18+CEI!G18</f>
        <v>13286</v>
      </c>
      <c r="H18" s="43">
        <f>+BKK!H18+DMK!H18+CNX!H18+HDY!H18+HKT!H18+CEI!H18</f>
        <v>26631</v>
      </c>
      <c r="I18" s="31">
        <f t="shared" si="0"/>
        <v>20.622338979980071</v>
      </c>
      <c r="J18" s="17"/>
      <c r="K18" s="17"/>
      <c r="L18" s="109" t="s">
        <v>67</v>
      </c>
      <c r="M18" s="33">
        <f>+BKK!M18+DMK!M18+CNX!M18+HDY!M18+HKT!M18+CEI!M18</f>
        <v>1669084</v>
      </c>
      <c r="N18" s="34">
        <f>+BKK!N18+DMK!N18+CNX!N18+HDY!N18+HKT!N18+CEI!N18</f>
        <v>1730758</v>
      </c>
      <c r="O18" s="94">
        <f>SUM(M18:N18)</f>
        <v>3399842</v>
      </c>
      <c r="P18" s="35">
        <f>+BKK!P18+DMK!P18+CNX!P18+HDY!P18+HKT!P18+CEI!P18</f>
        <v>110707</v>
      </c>
      <c r="Q18" s="97">
        <f>O18+P18</f>
        <v>3510549</v>
      </c>
      <c r="R18" s="33">
        <f>+BKK!R18+DMK!R18+CNX!R18+HDY!R18+HKT!R18+CEI!R18</f>
        <v>2021750</v>
      </c>
      <c r="S18" s="34">
        <f>+BKK!S18+DMK!S18+CNX!S18+HDY!S18+HKT!S18+CEI!S18</f>
        <v>2096444</v>
      </c>
      <c r="T18" s="94">
        <f>+BKK!T18+DMK!T18+CNX!T18+HDY!T18+HKT!T18+CEI!T18</f>
        <v>4118194</v>
      </c>
      <c r="U18" s="35">
        <f>+BKK!U18+DMK!U18+CNX!U18+HDY!U18+HKT!U18+CEI!U18</f>
        <v>98968</v>
      </c>
      <c r="V18" s="99">
        <f>+BKK!V18+DMK!V18+CNX!V18+HDY!V18+HKT!V18+CEI!V18</f>
        <v>4217162</v>
      </c>
      <c r="W18" s="31">
        <f t="shared" si="1"/>
        <v>20.128276232577868</v>
      </c>
    </row>
    <row r="19" spans="2:23" ht="13.5" thickBot="1">
      <c r="B19" s="109" t="s">
        <v>22</v>
      </c>
      <c r="C19" s="49">
        <f>+BKK!C19+DMK!C19+CNX!C19+HDY!C19+HKT!C19+CEI!C19</f>
        <v>10527</v>
      </c>
      <c r="D19" s="50">
        <f>+BKK!D19+DMK!D19+CNX!D19+HDY!D19+HKT!D19+CEI!D19</f>
        <v>10505</v>
      </c>
      <c r="E19" s="30">
        <f>C19+D19</f>
        <v>21032</v>
      </c>
      <c r="F19" s="49">
        <f>+BKK!F19+DMK!F19+CNX!F19+HDY!F19+HKT!F19+CEI!F19</f>
        <v>12906</v>
      </c>
      <c r="G19" s="50">
        <f>+BKK!G19+DMK!G19+CNX!G19+HDY!G19+HKT!G19+CEI!G19</f>
        <v>12854</v>
      </c>
      <c r="H19" s="43">
        <f>+BKK!H19+DMK!H19+CNX!H19+HDY!H19+HKT!H19+CEI!H19</f>
        <v>25760</v>
      </c>
      <c r="I19" s="31">
        <f>IF(E19=0,0,((H19/E19)-1)*100)</f>
        <v>22.48003042982123</v>
      </c>
      <c r="J19" s="51"/>
      <c r="K19" s="17"/>
      <c r="L19" s="109" t="s">
        <v>22</v>
      </c>
      <c r="M19" s="33">
        <f>+BKK!M19+DMK!M19+CNX!M19+HDY!M19+HKT!M19+CEI!M19</f>
        <v>1723285</v>
      </c>
      <c r="N19" s="34">
        <f>+BKK!N19+DMK!N19+CNX!N19+HDY!N19+HKT!N19+CEI!N19</f>
        <v>1644026</v>
      </c>
      <c r="O19" s="95">
        <f>SUM(M19:N19)</f>
        <v>3367311</v>
      </c>
      <c r="P19" s="52">
        <f>+BKK!P19+DMK!P19+CNX!P19+HDY!P19+HKT!P19+CEI!P19</f>
        <v>114690</v>
      </c>
      <c r="Q19" s="97">
        <f>O19+P19</f>
        <v>3482001</v>
      </c>
      <c r="R19" s="33">
        <f>+BKK!R19+DMK!R19+CNX!R19+HDY!R19+HKT!R19+CEI!R19</f>
        <v>2094742</v>
      </c>
      <c r="S19" s="34">
        <f>+BKK!S19+DMK!S19+CNX!S19+HDY!S19+HKT!S19+CEI!S19</f>
        <v>2019719</v>
      </c>
      <c r="T19" s="95">
        <f>+BKK!T19+DMK!T19+CNX!T19+HDY!T19+HKT!T19+CEI!T19</f>
        <v>4114461</v>
      </c>
      <c r="U19" s="52">
        <f>+BKK!U19+DMK!U19+CNX!U19+HDY!U19+HKT!U19+CEI!U19</f>
        <v>111019</v>
      </c>
      <c r="V19" s="99">
        <f>+BKK!V19+DMK!V19+CNX!V19+HDY!V19+HKT!V19+CEI!V19</f>
        <v>4225480</v>
      </c>
      <c r="W19" s="31">
        <f>IF(Q19=0,0,((V19/Q19)-1)*100)</f>
        <v>21.352061645013887</v>
      </c>
    </row>
    <row r="20" spans="2:23" ht="15.75" customHeight="1" thickTop="1" thickBot="1">
      <c r="B20" s="180" t="s">
        <v>23</v>
      </c>
      <c r="C20" s="53">
        <f>+C17+C18+C19</f>
        <v>32881</v>
      </c>
      <c r="D20" s="54">
        <f t="shared" ref="D20:H20" si="5">+D17+D18+D19</f>
        <v>32776</v>
      </c>
      <c r="E20" s="55">
        <f t="shared" si="5"/>
        <v>65657</v>
      </c>
      <c r="F20" s="56">
        <f t="shared" si="5"/>
        <v>39616</v>
      </c>
      <c r="G20" s="57">
        <f t="shared" si="5"/>
        <v>39441</v>
      </c>
      <c r="H20" s="57">
        <f t="shared" si="5"/>
        <v>79057</v>
      </c>
      <c r="I20" s="41">
        <f t="shared" si="0"/>
        <v>20.409095755212704</v>
      </c>
      <c r="J20" s="58"/>
      <c r="K20" s="59"/>
      <c r="L20" s="171" t="s">
        <v>23</v>
      </c>
      <c r="M20" s="104">
        <f t="shared" ref="M20:V20" si="6">+M17+M18+M19</f>
        <v>5279410</v>
      </c>
      <c r="N20" s="104">
        <f t="shared" si="6"/>
        <v>5321001</v>
      </c>
      <c r="O20" s="105">
        <f t="shared" si="6"/>
        <v>10600411</v>
      </c>
      <c r="P20" s="105">
        <f t="shared" si="6"/>
        <v>329525</v>
      </c>
      <c r="Q20" s="105">
        <f t="shared" si="6"/>
        <v>10929936</v>
      </c>
      <c r="R20" s="104">
        <f t="shared" si="6"/>
        <v>6335143</v>
      </c>
      <c r="S20" s="104">
        <f t="shared" si="6"/>
        <v>6416122</v>
      </c>
      <c r="T20" s="105">
        <f t="shared" si="6"/>
        <v>12751265</v>
      </c>
      <c r="U20" s="105">
        <f t="shared" si="6"/>
        <v>305333</v>
      </c>
      <c r="V20" s="105">
        <f t="shared" si="6"/>
        <v>13056598</v>
      </c>
      <c r="W20" s="106">
        <f t="shared" si="1"/>
        <v>19.457222805330243</v>
      </c>
    </row>
    <row r="21" spans="2:23" ht="13.5" thickTop="1">
      <c r="B21" s="109" t="s">
        <v>24</v>
      </c>
      <c r="C21" s="33">
        <f>+BKK!C21+DMK!C21+CNX!C21+HDY!C21+HKT!C21+CEI!C21</f>
        <v>11348</v>
      </c>
      <c r="D21" s="42">
        <f>+BKK!D21+DMK!D21+CNX!D21+HDY!D21+HKT!D21+CEI!D21</f>
        <v>11318</v>
      </c>
      <c r="E21" s="60">
        <f>C21+D21</f>
        <v>22666</v>
      </c>
      <c r="F21" s="33">
        <f>+BKK!F21+DMK!F21+CNX!F21+HDY!F21+HKT!F21+CEI!F21</f>
        <v>13870</v>
      </c>
      <c r="G21" s="42">
        <f>+BKK!G21+DMK!G21+CNX!G21+HDY!G21+HKT!G21+CEI!G21</f>
        <v>13806</v>
      </c>
      <c r="H21" s="61">
        <f>+BKK!H21+DMK!H21+CNX!H21+HDY!H21+HKT!H21+CEI!H21</f>
        <v>27676</v>
      </c>
      <c r="I21" s="31">
        <f t="shared" si="0"/>
        <v>22.103591282096534</v>
      </c>
      <c r="J21" s="17"/>
      <c r="K21" s="17"/>
      <c r="L21" s="109" t="s">
        <v>25</v>
      </c>
      <c r="M21" s="33">
        <f>+BKK!M21+DMK!M21+CNX!M21+HDY!M21+HKT!M21+CEI!M21</f>
        <v>1914719</v>
      </c>
      <c r="N21" s="34">
        <f>+BKK!N21+DMK!N21+CNX!N21+HDY!N21+HKT!N21+CEI!N21</f>
        <v>1870626</v>
      </c>
      <c r="O21" s="95">
        <f>SUM(M21:N21)</f>
        <v>3785345</v>
      </c>
      <c r="P21" s="62">
        <f>+BKK!P21+DMK!P21+CNX!P21+HDY!P21+HKT!P21+CEI!P21</f>
        <v>127200</v>
      </c>
      <c r="Q21" s="97">
        <f>O21+P21</f>
        <v>3912545</v>
      </c>
      <c r="R21" s="33">
        <f>+BKK!R21+DMK!R21+CNX!R21+HDY!R21+HKT!R21+CEI!R21</f>
        <v>2241921</v>
      </c>
      <c r="S21" s="34">
        <f>+BKK!S21+DMK!S21+CNX!S21+HDY!S21+HKT!S21+CEI!S21</f>
        <v>2166235</v>
      </c>
      <c r="T21" s="95">
        <f>+BKK!T21+DMK!T21+CNX!T21+HDY!T21+HKT!T21+CEI!T21</f>
        <v>4408156</v>
      </c>
      <c r="U21" s="62">
        <f>+BKK!U21+DMK!U21+CNX!U21+HDY!U21+HKT!U21+CEI!U21</f>
        <v>121438</v>
      </c>
      <c r="V21" s="99">
        <f>+BKK!V21+DMK!V21+CNX!V21+HDY!V21+HKT!V21+CEI!V21</f>
        <v>4529594</v>
      </c>
      <c r="W21" s="31">
        <f t="shared" si="1"/>
        <v>15.771039055141856</v>
      </c>
    </row>
    <row r="22" spans="2:23">
      <c r="B22" s="109" t="s">
        <v>26</v>
      </c>
      <c r="C22" s="33">
        <f>+BKK!C22+DMK!C22+CNX!C22+HDY!C22+HKT!C22+CEI!C22</f>
        <v>11620</v>
      </c>
      <c r="D22" s="42">
        <f>+BKK!D22+DMK!D22+CNX!D22+HDY!D22+HKT!D22+CEI!D22</f>
        <v>11578</v>
      </c>
      <c r="E22" s="63">
        <f>C22+D22</f>
        <v>23198</v>
      </c>
      <c r="F22" s="33">
        <f>+BKK!F22+DMK!F22+CNX!F22+HDY!F22+HKT!F22+CEI!F22</f>
        <v>14329</v>
      </c>
      <c r="G22" s="42">
        <f>+BKK!G22+DMK!G22+CNX!G22+HDY!G22+HKT!G22+CEI!G22</f>
        <v>14267</v>
      </c>
      <c r="H22" s="63">
        <f>+BKK!H22+DMK!H22+CNX!H22+HDY!H22+HKT!H22+CEI!H22</f>
        <v>28596</v>
      </c>
      <c r="I22" s="31">
        <f t="shared" si="0"/>
        <v>23.269247348909381</v>
      </c>
      <c r="J22" s="17"/>
      <c r="K22" s="17"/>
      <c r="L22" s="109" t="s">
        <v>26</v>
      </c>
      <c r="M22" s="33">
        <f>+BKK!M22+DMK!M22+CNX!M22+HDY!M22+HKT!M22+CEI!M22</f>
        <v>1932321</v>
      </c>
      <c r="N22" s="34">
        <f>+BKK!N22+DMK!N22+CNX!N22+HDY!N22+HKT!N22+CEI!N22</f>
        <v>1989071</v>
      </c>
      <c r="O22" s="95">
        <f>SUM(M22:N22)</f>
        <v>3921392</v>
      </c>
      <c r="P22" s="35">
        <f>+BKK!P22+DMK!P22+CNX!P22+HDY!P22+HKT!P22+CEI!P22</f>
        <v>112946</v>
      </c>
      <c r="Q22" s="97">
        <f>O22+P22</f>
        <v>4034338</v>
      </c>
      <c r="R22" s="33">
        <f>+BKK!R22+DMK!R22+CNX!R22+HDY!R22+HKT!R22+CEI!R22</f>
        <v>2304095</v>
      </c>
      <c r="S22" s="34">
        <f>+BKK!S22+DMK!S22+CNX!S22+HDY!S22+HKT!S22+CEI!S22</f>
        <v>2397755</v>
      </c>
      <c r="T22" s="95">
        <f>+BKK!T22+DMK!T22+CNX!T22+HDY!T22+HKT!T22+CEI!T22</f>
        <v>4701850</v>
      </c>
      <c r="U22" s="35">
        <f>+BKK!U22+DMK!U22+CNX!U22+HDY!U22+HKT!U22+CEI!U22</f>
        <v>116301</v>
      </c>
      <c r="V22" s="99">
        <f>+BKK!V22+DMK!V22+CNX!V22+HDY!V22+HKT!V22+CEI!V22</f>
        <v>4818151</v>
      </c>
      <c r="W22" s="31">
        <f>IF(Q22=0,0,((V22/Q22)-1)*100)</f>
        <v>19.428540692425877</v>
      </c>
    </row>
    <row r="23" spans="2:23" ht="13.5" thickBot="1">
      <c r="B23" s="109" t="s">
        <v>27</v>
      </c>
      <c r="C23" s="33">
        <f>+BKK!C23+DMK!C23+CNX!C23+HDY!C23+HKT!C23+CEI!C23</f>
        <v>11178</v>
      </c>
      <c r="D23" s="64">
        <f>+BKK!D23+DMK!D23+CNX!D23+HDY!D23+HKT!D23+CEI!D23</f>
        <v>11120</v>
      </c>
      <c r="E23" s="65">
        <f>C23+D23</f>
        <v>22298</v>
      </c>
      <c r="F23" s="33">
        <f>+BKK!F23+DMK!F23+CNX!F23+HDY!F23+HKT!F23+CEI!F23</f>
        <v>13412</v>
      </c>
      <c r="G23" s="64">
        <f>+BKK!G23+DMK!G23+CNX!G23+HDY!G23+HKT!G23+CEI!G23</f>
        <v>13341</v>
      </c>
      <c r="H23" s="65">
        <f>+BKK!H23+DMK!H23+CNX!H23+HDY!H23+HKT!H23+CEI!H23</f>
        <v>26753</v>
      </c>
      <c r="I23" s="66">
        <f t="shared" si="0"/>
        <v>19.979370347116344</v>
      </c>
      <c r="J23" s="17"/>
      <c r="K23" s="17"/>
      <c r="L23" s="109" t="s">
        <v>27</v>
      </c>
      <c r="M23" s="33">
        <f>+BKK!M23+DMK!M23+CNX!M23+HDY!M23+HKT!M23+CEI!M23</f>
        <v>1719913</v>
      </c>
      <c r="N23" s="34">
        <f>+BKK!N23+DMK!N23+CNX!N23+HDY!N23+HKT!N23+CEI!N23</f>
        <v>1731155</v>
      </c>
      <c r="O23" s="95">
        <f>SUM(M23:N23)</f>
        <v>3451068</v>
      </c>
      <c r="P23" s="52">
        <f>+BKK!P23+DMK!P23+CNX!P23+HDY!P23+HKT!P23+CEI!P23</f>
        <v>121070</v>
      </c>
      <c r="Q23" s="97">
        <f>O23+P23</f>
        <v>3572138</v>
      </c>
      <c r="R23" s="33">
        <f>+BKK!R23+DMK!R23+CNX!R23+HDY!R23+HKT!R23+CEI!R23</f>
        <v>2070066</v>
      </c>
      <c r="S23" s="34">
        <f>+BKK!S23+DMK!S23+CNX!S23+HDY!S23+HKT!S23+CEI!S23</f>
        <v>2080984</v>
      </c>
      <c r="T23" s="95">
        <f>+BKK!T23+DMK!T23+CNX!T23+HDY!T23+HKT!T23+CEI!T23</f>
        <v>4151050</v>
      </c>
      <c r="U23" s="52">
        <f>+BKK!U23+DMK!U23+CNX!U23+HDY!U23+HKT!U23+CEI!U23</f>
        <v>114415</v>
      </c>
      <c r="V23" s="99">
        <f>+BKK!V23+DMK!V23+CNX!V23+HDY!V23+HKT!V23+CEI!V23</f>
        <v>4265465</v>
      </c>
      <c r="W23" s="31">
        <f t="shared" ref="W23:W26" si="7">IF(Q23=0,0,((V23/Q23)-1)*100)</f>
        <v>19.409300536541419</v>
      </c>
    </row>
    <row r="24" spans="2:23" ht="14.25" thickTop="1" thickBot="1">
      <c r="B24" s="178" t="s">
        <v>28</v>
      </c>
      <c r="C24" s="56">
        <f>+C21+C22+C23</f>
        <v>34146</v>
      </c>
      <c r="D24" s="67">
        <f t="shared" ref="D24:H24" si="8">+D21+D22+D23</f>
        <v>34016</v>
      </c>
      <c r="E24" s="56">
        <f t="shared" si="8"/>
        <v>68162</v>
      </c>
      <c r="F24" s="56">
        <f t="shared" si="8"/>
        <v>41611</v>
      </c>
      <c r="G24" s="67">
        <f t="shared" si="8"/>
        <v>41414</v>
      </c>
      <c r="H24" s="56">
        <f t="shared" si="8"/>
        <v>83025</v>
      </c>
      <c r="I24" s="41">
        <f t="shared" si="0"/>
        <v>21.805404770986758</v>
      </c>
      <c r="J24" s="17"/>
      <c r="K24" s="17"/>
      <c r="L24" s="170" t="s">
        <v>28</v>
      </c>
      <c r="M24" s="100">
        <f t="shared" ref="M24:V24" si="9">+M21+M22+M23</f>
        <v>5566953</v>
      </c>
      <c r="N24" s="101">
        <f t="shared" si="9"/>
        <v>5590852</v>
      </c>
      <c r="O24" s="100">
        <f t="shared" si="9"/>
        <v>11157805</v>
      </c>
      <c r="P24" s="100">
        <f t="shared" si="9"/>
        <v>361216</v>
      </c>
      <c r="Q24" s="100">
        <f t="shared" si="9"/>
        <v>11519021</v>
      </c>
      <c r="R24" s="100">
        <f t="shared" si="9"/>
        <v>6616082</v>
      </c>
      <c r="S24" s="101">
        <f t="shared" si="9"/>
        <v>6644974</v>
      </c>
      <c r="T24" s="100">
        <f t="shared" si="9"/>
        <v>13261056</v>
      </c>
      <c r="U24" s="100">
        <f t="shared" si="9"/>
        <v>352154</v>
      </c>
      <c r="V24" s="100">
        <f t="shared" si="9"/>
        <v>13613210</v>
      </c>
      <c r="W24" s="103">
        <f t="shared" si="7"/>
        <v>18.180268965565727</v>
      </c>
    </row>
    <row r="25" spans="2:23" ht="14.25" thickTop="1" thickBot="1">
      <c r="B25" s="178" t="s">
        <v>68</v>
      </c>
      <c r="C25" s="38">
        <f>+C16+C20+C24</f>
        <v>102015</v>
      </c>
      <c r="D25" s="39">
        <f t="shared" ref="D25:H25" si="10">+D16+D20+D24</f>
        <v>101730</v>
      </c>
      <c r="E25" s="40">
        <f t="shared" si="10"/>
        <v>203745</v>
      </c>
      <c r="F25" s="38">
        <f t="shared" si="10"/>
        <v>121118</v>
      </c>
      <c r="G25" s="39">
        <f t="shared" si="10"/>
        <v>120542</v>
      </c>
      <c r="H25" s="40">
        <f t="shared" si="10"/>
        <v>241660</v>
      </c>
      <c r="I25" s="41">
        <f t="shared" si="0"/>
        <v>18.609045620751431</v>
      </c>
      <c r="J25" s="17"/>
      <c r="K25" s="17"/>
      <c r="L25" s="170" t="s">
        <v>68</v>
      </c>
      <c r="M25" s="100">
        <f t="shared" ref="M25:V25" si="11">+M16+M20+M24</f>
        <v>16650905</v>
      </c>
      <c r="N25" s="101">
        <f t="shared" si="11"/>
        <v>16893078</v>
      </c>
      <c r="O25" s="100">
        <f t="shared" si="11"/>
        <v>33543983</v>
      </c>
      <c r="P25" s="100">
        <f t="shared" si="11"/>
        <v>1052261</v>
      </c>
      <c r="Q25" s="100">
        <f t="shared" si="11"/>
        <v>34596244</v>
      </c>
      <c r="R25" s="100">
        <f t="shared" si="11"/>
        <v>19961824</v>
      </c>
      <c r="S25" s="101">
        <f t="shared" si="11"/>
        <v>20257663</v>
      </c>
      <c r="T25" s="100">
        <f t="shared" si="11"/>
        <v>40219487</v>
      </c>
      <c r="U25" s="100">
        <f t="shared" si="11"/>
        <v>946620</v>
      </c>
      <c r="V25" s="102">
        <f t="shared" si="11"/>
        <v>41166107</v>
      </c>
      <c r="W25" s="103">
        <f t="shared" si="7"/>
        <v>18.99010482178354</v>
      </c>
    </row>
    <row r="26" spans="2:23" ht="14.25" thickTop="1" thickBot="1">
      <c r="B26" s="178" t="s">
        <v>9</v>
      </c>
      <c r="C26" s="56">
        <f>+C20+C16+C24+C12</f>
        <v>134449</v>
      </c>
      <c r="D26" s="67">
        <f t="shared" ref="D26:H26" si="12">+D20+D16+D24+D12</f>
        <v>134138</v>
      </c>
      <c r="E26" s="56">
        <f t="shared" si="12"/>
        <v>268587</v>
      </c>
      <c r="F26" s="56">
        <f t="shared" si="12"/>
        <v>158538</v>
      </c>
      <c r="G26" s="67">
        <f t="shared" si="12"/>
        <v>157981</v>
      </c>
      <c r="H26" s="56">
        <f t="shared" si="12"/>
        <v>316519</v>
      </c>
      <c r="I26" s="41">
        <f t="shared" si="0"/>
        <v>17.845986589075412</v>
      </c>
      <c r="J26" s="17"/>
      <c r="K26" s="17"/>
      <c r="L26" s="170" t="s">
        <v>9</v>
      </c>
      <c r="M26" s="100">
        <f t="shared" ref="M26:V26" si="13">+M20+M16+M24+M12</f>
        <v>21478767</v>
      </c>
      <c r="N26" s="101">
        <f t="shared" si="13"/>
        <v>21392161</v>
      </c>
      <c r="O26" s="100">
        <f t="shared" si="13"/>
        <v>42870928</v>
      </c>
      <c r="P26" s="100">
        <f t="shared" si="13"/>
        <v>1446981</v>
      </c>
      <c r="Q26" s="100">
        <f t="shared" si="13"/>
        <v>44317909</v>
      </c>
      <c r="R26" s="100">
        <f t="shared" si="13"/>
        <v>26561753</v>
      </c>
      <c r="S26" s="101">
        <f t="shared" si="13"/>
        <v>26438180</v>
      </c>
      <c r="T26" s="100">
        <f t="shared" si="13"/>
        <v>52999933</v>
      </c>
      <c r="U26" s="100">
        <f t="shared" si="13"/>
        <v>1264644</v>
      </c>
      <c r="V26" s="100">
        <f t="shared" si="13"/>
        <v>54264577</v>
      </c>
      <c r="W26" s="103">
        <f t="shared" si="7"/>
        <v>22.443901854665562</v>
      </c>
    </row>
    <row r="27" spans="2:23" ht="14.25" thickTop="1" thickBot="1">
      <c r="B27" s="172" t="s">
        <v>62</v>
      </c>
      <c r="C27" s="17"/>
      <c r="D27" s="17"/>
      <c r="E27" s="17"/>
      <c r="F27" s="17"/>
      <c r="G27" s="17"/>
      <c r="H27" s="17"/>
      <c r="I27" s="18"/>
      <c r="J27" s="17"/>
      <c r="K27" s="17"/>
      <c r="L27" s="172" t="s">
        <v>62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</row>
    <row r="28" spans="2:23" ht="13.5" thickTop="1">
      <c r="B28" s="188" t="s">
        <v>29</v>
      </c>
      <c r="C28" s="189"/>
      <c r="D28" s="189"/>
      <c r="E28" s="189"/>
      <c r="F28" s="189"/>
      <c r="G28" s="189"/>
      <c r="H28" s="189"/>
      <c r="I28" s="190"/>
      <c r="J28" s="17"/>
      <c r="K28" s="17"/>
      <c r="L28" s="191" t="s">
        <v>30</v>
      </c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23" ht="13.5" thickBot="1">
      <c r="B29" s="194" t="s">
        <v>31</v>
      </c>
      <c r="C29" s="195"/>
      <c r="D29" s="195"/>
      <c r="E29" s="195"/>
      <c r="F29" s="195"/>
      <c r="G29" s="195"/>
      <c r="H29" s="195"/>
      <c r="I29" s="196"/>
      <c r="J29" s="17"/>
      <c r="K29" s="17"/>
      <c r="L29" s="197" t="s">
        <v>32</v>
      </c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23" ht="14.25" thickTop="1" thickBot="1">
      <c r="B30" s="169"/>
      <c r="C30" s="17"/>
      <c r="D30" s="17"/>
      <c r="E30" s="17"/>
      <c r="F30" s="17"/>
      <c r="G30" s="17"/>
      <c r="H30" s="17"/>
      <c r="I30" s="18"/>
      <c r="J30" s="17"/>
      <c r="K30" s="17"/>
      <c r="L30" s="16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</row>
    <row r="31" spans="2:23" ht="14.25" thickTop="1" thickBot="1">
      <c r="B31" s="107"/>
      <c r="C31" s="203" t="s">
        <v>64</v>
      </c>
      <c r="D31" s="204"/>
      <c r="E31" s="205"/>
      <c r="F31" s="206" t="s">
        <v>65</v>
      </c>
      <c r="G31" s="207"/>
      <c r="H31" s="208"/>
      <c r="I31" s="108" t="s">
        <v>4</v>
      </c>
      <c r="J31" s="17"/>
      <c r="K31" s="17"/>
      <c r="L31" s="107"/>
      <c r="M31" s="200" t="s">
        <v>64</v>
      </c>
      <c r="N31" s="201"/>
      <c r="O31" s="201"/>
      <c r="P31" s="201"/>
      <c r="Q31" s="202"/>
      <c r="R31" s="200" t="s">
        <v>65</v>
      </c>
      <c r="S31" s="201"/>
      <c r="T31" s="201"/>
      <c r="U31" s="201"/>
      <c r="V31" s="202"/>
      <c r="W31" s="108" t="s">
        <v>4</v>
      </c>
    </row>
    <row r="32" spans="2:23" ht="13.5" thickTop="1">
      <c r="B32" s="109" t="s">
        <v>5</v>
      </c>
      <c r="C32" s="110"/>
      <c r="D32" s="122"/>
      <c r="E32" s="123"/>
      <c r="F32" s="110"/>
      <c r="G32" s="122"/>
      <c r="H32" s="123"/>
      <c r="I32" s="115" t="s">
        <v>6</v>
      </c>
      <c r="J32" s="17"/>
      <c r="K32" s="17"/>
      <c r="L32" s="109" t="s">
        <v>5</v>
      </c>
      <c r="M32" s="110"/>
      <c r="N32" s="111"/>
      <c r="O32" s="112"/>
      <c r="P32" s="113"/>
      <c r="Q32" s="114"/>
      <c r="R32" s="110"/>
      <c r="S32" s="111"/>
      <c r="T32" s="112"/>
      <c r="U32" s="113"/>
      <c r="V32" s="112"/>
      <c r="W32" s="115" t="s">
        <v>6</v>
      </c>
    </row>
    <row r="33" spans="2:23" ht="13.5" thickBot="1">
      <c r="B33" s="116"/>
      <c r="C33" s="124" t="s">
        <v>7</v>
      </c>
      <c r="D33" s="125" t="s">
        <v>8</v>
      </c>
      <c r="E33" s="184" t="s">
        <v>9</v>
      </c>
      <c r="F33" s="124" t="s">
        <v>7</v>
      </c>
      <c r="G33" s="125" t="s">
        <v>8</v>
      </c>
      <c r="H33" s="184" t="s">
        <v>9</v>
      </c>
      <c r="I33" s="121"/>
      <c r="J33" s="17"/>
      <c r="K33" s="17"/>
      <c r="L33" s="116"/>
      <c r="M33" s="117" t="s">
        <v>10</v>
      </c>
      <c r="N33" s="118" t="s">
        <v>11</v>
      </c>
      <c r="O33" s="119" t="s">
        <v>12</v>
      </c>
      <c r="P33" s="120" t="s">
        <v>13</v>
      </c>
      <c r="Q33" s="185" t="s">
        <v>9</v>
      </c>
      <c r="R33" s="117" t="s">
        <v>10</v>
      </c>
      <c r="S33" s="118" t="s">
        <v>11</v>
      </c>
      <c r="T33" s="119" t="s">
        <v>12</v>
      </c>
      <c r="U33" s="120" t="s">
        <v>13</v>
      </c>
      <c r="V33" s="119" t="s">
        <v>9</v>
      </c>
      <c r="W33" s="121"/>
    </row>
    <row r="34" spans="2:23" ht="5.25" customHeight="1" thickTop="1">
      <c r="B34" s="109"/>
      <c r="C34" s="20"/>
      <c r="D34" s="21"/>
      <c r="E34" s="22"/>
      <c r="F34" s="20"/>
      <c r="G34" s="21"/>
      <c r="H34" s="22"/>
      <c r="I34" s="23"/>
      <c r="J34" s="17"/>
      <c r="K34" s="17"/>
      <c r="L34" s="109"/>
      <c r="M34" s="24"/>
      <c r="N34" s="25"/>
      <c r="O34" s="93"/>
      <c r="P34" s="26"/>
      <c r="Q34" s="96"/>
      <c r="R34" s="24"/>
      <c r="S34" s="25"/>
      <c r="T34" s="93"/>
      <c r="U34" s="26"/>
      <c r="V34" s="98"/>
      <c r="W34" s="27"/>
    </row>
    <row r="35" spans="2:23">
      <c r="B35" s="109" t="s">
        <v>14</v>
      </c>
      <c r="C35" s="28">
        <f>+BKK!C35+DMK!C35+CNX!C35+HDY!C35+HKT!C35+CEI!C35</f>
        <v>8495</v>
      </c>
      <c r="D35" s="29">
        <f>+BKK!D35+DMK!D35+CNX!D35+HDY!D35+HKT!D35+CEI!D35</f>
        <v>8549</v>
      </c>
      <c r="E35" s="30">
        <f>C35+D35</f>
        <v>17044</v>
      </c>
      <c r="F35" s="28">
        <f>+BKK!F35+DMK!F35+CNX!F35+HDY!F35+HKT!F35+CEI!F35</f>
        <v>9456</v>
      </c>
      <c r="G35" s="29">
        <f>+BKK!G35+DMK!G35+CNX!G35+HDY!G35+HKT!G35+CEI!G35</f>
        <v>9446</v>
      </c>
      <c r="H35" s="30">
        <f>F35+G35</f>
        <v>18902</v>
      </c>
      <c r="I35" s="31">
        <f t="shared" ref="I35:I52" si="14">IF(E35=0,0,((H35/E35)-1)*100)</f>
        <v>10.901196902135645</v>
      </c>
      <c r="J35" s="17"/>
      <c r="K35" s="32"/>
      <c r="L35" s="109" t="s">
        <v>14</v>
      </c>
      <c r="M35" s="33">
        <f>+BKK!M35+DMK!M35+CNX!M35+HDY!M35+HKT!M35+CEI!M35</f>
        <v>1049450</v>
      </c>
      <c r="N35" s="34">
        <f>+BKK!N35+DMK!N35+CNX!N35+HDY!N35+HKT!N35+CEI!N35</f>
        <v>1068959</v>
      </c>
      <c r="O35" s="94">
        <f>M35+N35</f>
        <v>2118409</v>
      </c>
      <c r="P35" s="35">
        <f>+BKK!P35+DMK!P35+CNX!P35+HDY!P35+HKT!P35+CEI!P35</f>
        <v>1078</v>
      </c>
      <c r="Q35" s="97">
        <f>O35+P35</f>
        <v>2119487</v>
      </c>
      <c r="R35" s="33">
        <f>+BKK!R35+DMK!R35+CNX!R35+HDY!R35+HKT!R35+CEI!R35</f>
        <v>1222308</v>
      </c>
      <c r="S35" s="34">
        <f>+BKK!S35+DMK!S35+CNX!S35+HDY!S35+HKT!S35+CEI!S35</f>
        <v>1220116</v>
      </c>
      <c r="T35" s="94">
        <f>SUM(R35:S35)</f>
        <v>2442424</v>
      </c>
      <c r="U35" s="35">
        <f>+BKK!U35+DMK!U35+CNX!U35+HDY!U35+HKT!U35+CEI!U35</f>
        <v>513</v>
      </c>
      <c r="V35" s="99">
        <f>T35+U35</f>
        <v>2442937</v>
      </c>
      <c r="W35" s="31">
        <f t="shared" ref="W35:W47" si="15">IF(Q35=0,0,((V35/Q35)-1)*100)</f>
        <v>15.260768289685188</v>
      </c>
    </row>
    <row r="36" spans="2:23">
      <c r="B36" s="109" t="s">
        <v>15</v>
      </c>
      <c r="C36" s="28">
        <f>+BKK!C36+DMK!C36+CNX!C36+HDY!C36+HKT!C36+CEI!C36</f>
        <v>7607</v>
      </c>
      <c r="D36" s="29">
        <f>+BKK!D36+DMK!D36+CNX!D36+HDY!D36+HKT!D36+CEI!D36</f>
        <v>7598</v>
      </c>
      <c r="E36" s="30">
        <f>C36+D36</f>
        <v>15205</v>
      </c>
      <c r="F36" s="28">
        <f>+BKK!F36+DMK!F36+CNX!F36+HDY!F36+HKT!F36+CEI!F36</f>
        <v>9460</v>
      </c>
      <c r="G36" s="29">
        <f>+BKK!G36+DMK!G36+CNX!G36+HDY!G36+HKT!G36+CEI!G36</f>
        <v>9434</v>
      </c>
      <c r="H36" s="30">
        <f>F36+G36</f>
        <v>18894</v>
      </c>
      <c r="I36" s="31">
        <f t="shared" si="14"/>
        <v>24.261756001315348</v>
      </c>
      <c r="J36" s="17"/>
      <c r="K36" s="32"/>
      <c r="L36" s="109" t="s">
        <v>15</v>
      </c>
      <c r="M36" s="33">
        <f>+BKK!M36+DMK!M36+CNX!M36+HDY!M36+HKT!M36+CEI!M36</f>
        <v>992424</v>
      </c>
      <c r="N36" s="34">
        <f>+BKK!N36+DMK!N36+CNX!N36+HDY!N36+HKT!N36+CEI!N36</f>
        <v>980237</v>
      </c>
      <c r="O36" s="94">
        <f>M36+N36</f>
        <v>1972661</v>
      </c>
      <c r="P36" s="35">
        <f>+BKK!P36+DMK!P36+CNX!P36+HDY!P36+HKT!P36+CEI!P36</f>
        <v>837</v>
      </c>
      <c r="Q36" s="97">
        <f>O36+P36</f>
        <v>1973498</v>
      </c>
      <c r="R36" s="33">
        <f>+BKK!R36+DMK!R36+CNX!R36+HDY!R36+HKT!R36+CEI!R36</f>
        <v>1247597</v>
      </c>
      <c r="S36" s="34">
        <f>+BKK!S36+DMK!S36+CNX!S36+HDY!S36+HKT!S36+CEI!S36</f>
        <v>1244426</v>
      </c>
      <c r="T36" s="94">
        <f>SUM(R36:S36)</f>
        <v>2492023</v>
      </c>
      <c r="U36" s="35">
        <f>+BKK!U36+DMK!U36+CNX!U36+HDY!U36+HKT!U36+CEI!U36</f>
        <v>1040</v>
      </c>
      <c r="V36" s="99">
        <f>T36+U36</f>
        <v>2493063</v>
      </c>
      <c r="W36" s="31">
        <f t="shared" si="15"/>
        <v>26.327110541789246</v>
      </c>
    </row>
    <row r="37" spans="2:23" ht="13.5" thickBot="1">
      <c r="B37" s="116" t="s">
        <v>16</v>
      </c>
      <c r="C37" s="36">
        <f>+BKK!C37+DMK!C37+CNX!C37+HDY!C37+HKT!C37+CEI!C37</f>
        <v>8747</v>
      </c>
      <c r="D37" s="37">
        <f>+BKK!D37+DMK!D37+CNX!D37+HDY!D37+HKT!D37+CEI!D37</f>
        <v>8754</v>
      </c>
      <c r="E37" s="30">
        <f>C37+D37</f>
        <v>17501</v>
      </c>
      <c r="F37" s="36">
        <f>+BKK!F37+DMK!F37+CNX!F37+HDY!F37+HKT!F37+CEI!F37</f>
        <v>10569</v>
      </c>
      <c r="G37" s="37">
        <f>+BKK!G37+DMK!G37+CNX!G37+HDY!G37+HKT!G37+CEI!G37</f>
        <v>10527</v>
      </c>
      <c r="H37" s="30">
        <f>F37+G37</f>
        <v>21096</v>
      </c>
      <c r="I37" s="31">
        <f t="shared" si="14"/>
        <v>20.541683332380998</v>
      </c>
      <c r="J37" s="17"/>
      <c r="K37" s="32"/>
      <c r="L37" s="116" t="s">
        <v>16</v>
      </c>
      <c r="M37" s="33">
        <f>+BKK!M37+DMK!M37+CNX!M37+HDY!M37+HKT!M37+CEI!M37</f>
        <v>1160025</v>
      </c>
      <c r="N37" s="34">
        <f>+BKK!N37+DMK!N37+CNX!N37+HDY!N37+HKT!N37+CEI!N37</f>
        <v>1201319</v>
      </c>
      <c r="O37" s="94">
        <f>M37+N37</f>
        <v>2361344</v>
      </c>
      <c r="P37" s="35">
        <f>+BKK!P37+DMK!P37+CNX!P37+HDY!P37+HKT!P37+CEI!P37</f>
        <v>1619</v>
      </c>
      <c r="Q37" s="97">
        <f>O37+P37</f>
        <v>2362963</v>
      </c>
      <c r="R37" s="33">
        <f>+BKK!R37+DMK!R37+CNX!R37+HDY!R37+HKT!R37+CEI!R37</f>
        <v>1350936</v>
      </c>
      <c r="S37" s="34">
        <f>+BKK!S37+DMK!S37+CNX!S37+HDY!S37+HKT!S37+CEI!S37</f>
        <v>1402093</v>
      </c>
      <c r="T37" s="94">
        <f>SUM(R37:S37)</f>
        <v>2753029</v>
      </c>
      <c r="U37" s="35">
        <f>+BKK!U37+DMK!U37+CNX!U37+HDY!U37+HKT!U37+CEI!U37</f>
        <v>1081</v>
      </c>
      <c r="V37" s="99">
        <f>T37+U37</f>
        <v>2754110</v>
      </c>
      <c r="W37" s="31">
        <f t="shared" si="15"/>
        <v>16.553242687253245</v>
      </c>
    </row>
    <row r="38" spans="2:23" ht="14.25" thickTop="1" thickBot="1">
      <c r="B38" s="178" t="s">
        <v>17</v>
      </c>
      <c r="C38" s="38">
        <f t="shared" ref="C38:H38" si="16">C37+C36+C35</f>
        <v>24849</v>
      </c>
      <c r="D38" s="39">
        <f t="shared" si="16"/>
        <v>24901</v>
      </c>
      <c r="E38" s="40">
        <f t="shared" si="16"/>
        <v>49750</v>
      </c>
      <c r="F38" s="38">
        <f t="shared" si="16"/>
        <v>29485</v>
      </c>
      <c r="G38" s="39">
        <f t="shared" si="16"/>
        <v>29407</v>
      </c>
      <c r="H38" s="40">
        <f t="shared" si="16"/>
        <v>58892</v>
      </c>
      <c r="I38" s="41">
        <f t="shared" si="14"/>
        <v>18.375879396984928</v>
      </c>
      <c r="J38" s="17"/>
      <c r="K38" s="17"/>
      <c r="L38" s="170" t="s">
        <v>17</v>
      </c>
      <c r="M38" s="100">
        <f>+M35+M36+M37</f>
        <v>3201899</v>
      </c>
      <c r="N38" s="101">
        <f>+N35+N36+N37</f>
        <v>3250515</v>
      </c>
      <c r="O38" s="100">
        <f>+O35+O36+O37</f>
        <v>6452414</v>
      </c>
      <c r="P38" s="100">
        <f>+P35+P36+P37</f>
        <v>3534</v>
      </c>
      <c r="Q38" s="100">
        <f>Q37+Q35+Q36</f>
        <v>6455948</v>
      </c>
      <c r="R38" s="100">
        <f>+R35+R36+R37</f>
        <v>3820841</v>
      </c>
      <c r="S38" s="101">
        <f>+S35+S36+S37</f>
        <v>3866635</v>
      </c>
      <c r="T38" s="100">
        <f>+T35+T36+T37</f>
        <v>7687476</v>
      </c>
      <c r="U38" s="100">
        <f>+U35+U36+U37</f>
        <v>2634</v>
      </c>
      <c r="V38" s="102">
        <f>+V35+V36+V37</f>
        <v>7690110</v>
      </c>
      <c r="W38" s="103">
        <f t="shared" si="15"/>
        <v>19.116665747617546</v>
      </c>
    </row>
    <row r="39" spans="2:23" ht="13.5" thickTop="1">
      <c r="B39" s="109" t="s">
        <v>18</v>
      </c>
      <c r="C39" s="28">
        <f>+BKK!C39+DMK!C39+CNX!C39+HDY!C39+HKT!C39+CEI!C39</f>
        <v>9133</v>
      </c>
      <c r="D39" s="29">
        <f>+BKK!D39+DMK!D39+CNX!D39+HDY!D39+HKT!D39+CEI!D39</f>
        <v>9139</v>
      </c>
      <c r="E39" s="30">
        <f>C39+D39</f>
        <v>18272</v>
      </c>
      <c r="F39" s="28">
        <f>+BKK!F39+DMK!F39+CNX!F39+HDY!F39+HKT!F39+CEI!F39</f>
        <v>10726</v>
      </c>
      <c r="G39" s="29">
        <f>+BKK!G39+DMK!G39+CNX!G39+HDY!G39+HKT!G39+CEI!G39</f>
        <v>10795</v>
      </c>
      <c r="H39" s="30">
        <f>F39+G39</f>
        <v>21521</v>
      </c>
      <c r="I39" s="31">
        <f t="shared" si="14"/>
        <v>17.781304728546399</v>
      </c>
      <c r="J39" s="17"/>
      <c r="K39" s="17"/>
      <c r="L39" s="109" t="s">
        <v>18</v>
      </c>
      <c r="M39" s="33">
        <f>+BKK!M39+DMK!M39+CNX!M39+HDY!M39+HKT!M39+CEI!M39</f>
        <v>1319662</v>
      </c>
      <c r="N39" s="34">
        <f>+BKK!N39+DMK!N39+CNX!N39+HDY!N39+HKT!N39+CEI!N39</f>
        <v>1290107</v>
      </c>
      <c r="O39" s="94">
        <f>M39+N39</f>
        <v>2609769</v>
      </c>
      <c r="P39" s="35">
        <f>+BKK!P39+DMK!P39+CNX!P39+HDY!P39+HKT!P39+CEI!P39</f>
        <v>951</v>
      </c>
      <c r="Q39" s="97">
        <f>O39+P39</f>
        <v>2610720</v>
      </c>
      <c r="R39" s="33">
        <f>+BKK!R39+DMK!R39+CNX!R39+HDY!R39+HKT!R39+CEI!R39</f>
        <v>1444840</v>
      </c>
      <c r="S39" s="34">
        <f>+BKK!S39+DMK!S39+CNX!S39+HDY!S39+HKT!S39+CEI!S39</f>
        <v>1410387</v>
      </c>
      <c r="T39" s="94">
        <f>R39+S39</f>
        <v>2855227</v>
      </c>
      <c r="U39" s="35">
        <f>+BKK!U39+DMK!U39+CNX!U39+HDY!U39+HKT!U39+CEI!U39</f>
        <v>1044</v>
      </c>
      <c r="V39" s="99">
        <f>T39+U39</f>
        <v>2856271</v>
      </c>
      <c r="W39" s="31">
        <f t="shared" si="15"/>
        <v>9.405489673346823</v>
      </c>
    </row>
    <row r="40" spans="2:23">
      <c r="B40" s="109" t="s">
        <v>19</v>
      </c>
      <c r="C40" s="33">
        <f>+BKK!C40+DMK!C40+CNX!C40+HDY!C40+HKT!C40+CEI!C40</f>
        <v>8457</v>
      </c>
      <c r="D40" s="42">
        <f>+BKK!D40+DMK!D40+CNX!D40+HDY!D40+HKT!D40+CEI!D40</f>
        <v>8474</v>
      </c>
      <c r="E40" s="30">
        <f>C40+D40</f>
        <v>16931</v>
      </c>
      <c r="F40" s="33">
        <f>+BKK!F40+DMK!F40+CNX!F40+HDY!F40+HKT!F40+CEI!F40</f>
        <v>10030</v>
      </c>
      <c r="G40" s="42">
        <f>+BKK!G40+DMK!G40+CNX!G40+HDY!G40+HKT!G40+CEI!G40</f>
        <v>10102</v>
      </c>
      <c r="H40" s="43">
        <f>F40+G40</f>
        <v>20132</v>
      </c>
      <c r="I40" s="31">
        <f>IF(E40=0,0,((H40/E40)-1)*100)</f>
        <v>18.906148485027472</v>
      </c>
      <c r="J40" s="17"/>
      <c r="K40" s="17"/>
      <c r="L40" s="109" t="s">
        <v>19</v>
      </c>
      <c r="M40" s="33">
        <f>+BKK!M40+DMK!M40+CNX!M40+HDY!M40+HKT!M40+CEI!M40</f>
        <v>1204698</v>
      </c>
      <c r="N40" s="34">
        <f>+BKK!N40+DMK!N40+CNX!N40+HDY!N40+HKT!N40+CEI!N40</f>
        <v>1198412</v>
      </c>
      <c r="O40" s="94">
        <f>M40+N40</f>
        <v>2403110</v>
      </c>
      <c r="P40" s="35">
        <f>+BKK!P40+DMK!P40+CNX!P40+HDY!P40+HKT!P40+CEI!P40</f>
        <v>679</v>
      </c>
      <c r="Q40" s="97">
        <f>O40+P40</f>
        <v>2403789</v>
      </c>
      <c r="R40" s="33">
        <f>+BKK!R40+DMK!R40+CNX!R40+HDY!R40+HKT!R40+CEI!R40</f>
        <v>1367175</v>
      </c>
      <c r="S40" s="34">
        <f>+BKK!S40+DMK!S40+CNX!S40+HDY!S40+HKT!S40+CEI!S40</f>
        <v>1359277</v>
      </c>
      <c r="T40" s="94">
        <f>R40+S40</f>
        <v>2726452</v>
      </c>
      <c r="U40" s="35">
        <f>+BKK!U40+DMK!U40+CNX!U40+HDY!U40+HKT!U40+CEI!U40</f>
        <v>1645</v>
      </c>
      <c r="V40" s="99">
        <f>T40+U40</f>
        <v>2728097</v>
      </c>
      <c r="W40" s="31">
        <f>IF(Q40=0,0,((V40/Q40)-1)*100)</f>
        <v>13.491533574702274</v>
      </c>
    </row>
    <row r="41" spans="2:23" ht="13.5" thickBot="1">
      <c r="B41" s="109" t="s">
        <v>20</v>
      </c>
      <c r="C41" s="33">
        <f>+BKK!C41+DMK!C41+CNX!C41+HDY!C41+HKT!C41+CEI!C41</f>
        <v>9386</v>
      </c>
      <c r="D41" s="42">
        <f>+BKK!D41+DMK!D41+CNX!D41+HDY!D41+HKT!D41+CEI!D41</f>
        <v>9378</v>
      </c>
      <c r="E41" s="30">
        <f>C41+D41</f>
        <v>18764</v>
      </c>
      <c r="F41" s="33">
        <f>+BKK!F41+DMK!F41+CNX!F41+HDY!F41+HKT!F41+CEI!F41</f>
        <v>10811</v>
      </c>
      <c r="G41" s="42">
        <f>+BKK!G41+DMK!G41+CNX!G41+HDY!G41+HKT!G41+CEI!G41</f>
        <v>10874</v>
      </c>
      <c r="H41" s="43">
        <f>F41+G41</f>
        <v>21685</v>
      </c>
      <c r="I41" s="31">
        <f t="shared" si="14"/>
        <v>15.567043274355141</v>
      </c>
      <c r="J41" s="17"/>
      <c r="K41" s="17"/>
      <c r="L41" s="109" t="s">
        <v>20</v>
      </c>
      <c r="M41" s="33">
        <f>+BKK!M41+DMK!M41+CNX!M41+HDY!M41+HKT!M41+CEI!M41</f>
        <v>1239813</v>
      </c>
      <c r="N41" s="34">
        <f>+BKK!N41+DMK!N41+CNX!N41+HDY!N41+HKT!N41+CEI!N41</f>
        <v>1219801</v>
      </c>
      <c r="O41" s="94">
        <f>M41+N41</f>
        <v>2459614</v>
      </c>
      <c r="P41" s="35">
        <f>+BKK!P41+DMK!P41+CNX!P41+HDY!P41+HKT!P41+CEI!P41</f>
        <v>990</v>
      </c>
      <c r="Q41" s="97">
        <f>O41+P41</f>
        <v>2460604</v>
      </c>
      <c r="R41" s="33">
        <f>+BKK!R41+DMK!R41+CNX!R41+HDY!R41+HKT!R41+CEI!R41</f>
        <v>1489363</v>
      </c>
      <c r="S41" s="34">
        <f>+BKK!S41+DMK!S41+CNX!S41+HDY!S41+HKT!S41+CEI!S41</f>
        <v>1477786</v>
      </c>
      <c r="T41" s="94">
        <f>R41+S41</f>
        <v>2967149</v>
      </c>
      <c r="U41" s="35">
        <f>+BKK!U41+DMK!U41+CNX!U41+HDY!U41+HKT!U41+CEI!U41</f>
        <v>1144</v>
      </c>
      <c r="V41" s="99">
        <f>T41+U41</f>
        <v>2968293</v>
      </c>
      <c r="W41" s="31">
        <f t="shared" si="15"/>
        <v>20.632698313097109</v>
      </c>
    </row>
    <row r="42" spans="2:23" ht="14.25" thickTop="1" thickBot="1">
      <c r="B42" s="179" t="s">
        <v>66</v>
      </c>
      <c r="C42" s="45">
        <f t="shared" ref="C42:H42" si="17">+C39+C40+C41</f>
        <v>26976</v>
      </c>
      <c r="D42" s="46">
        <f t="shared" si="17"/>
        <v>26991</v>
      </c>
      <c r="E42" s="47">
        <f t="shared" si="17"/>
        <v>53967</v>
      </c>
      <c r="F42" s="45">
        <f t="shared" si="17"/>
        <v>31567</v>
      </c>
      <c r="G42" s="46">
        <f t="shared" si="17"/>
        <v>31771</v>
      </c>
      <c r="H42" s="47">
        <f t="shared" si="17"/>
        <v>63338</v>
      </c>
      <c r="I42" s="48">
        <f>IF(E42=0,0,((H42/E42)-1)*100)</f>
        <v>17.364315229677384</v>
      </c>
      <c r="J42" s="17"/>
      <c r="K42" s="17"/>
      <c r="L42" s="170" t="s">
        <v>66</v>
      </c>
      <c r="M42" s="100">
        <f t="shared" ref="M42:V42" si="18">+M39+M40+M41</f>
        <v>3764173</v>
      </c>
      <c r="N42" s="101">
        <f t="shared" si="18"/>
        <v>3708320</v>
      </c>
      <c r="O42" s="100">
        <f t="shared" si="18"/>
        <v>7472493</v>
      </c>
      <c r="P42" s="100">
        <f t="shared" si="18"/>
        <v>2620</v>
      </c>
      <c r="Q42" s="100">
        <f t="shared" si="18"/>
        <v>7475113</v>
      </c>
      <c r="R42" s="100">
        <f t="shared" si="18"/>
        <v>4301378</v>
      </c>
      <c r="S42" s="101">
        <f t="shared" si="18"/>
        <v>4247450</v>
      </c>
      <c r="T42" s="100">
        <f t="shared" si="18"/>
        <v>8548828</v>
      </c>
      <c r="U42" s="100">
        <f t="shared" si="18"/>
        <v>3833</v>
      </c>
      <c r="V42" s="102">
        <f t="shared" si="18"/>
        <v>8552661</v>
      </c>
      <c r="W42" s="103">
        <f>IF(Q42=0,0,((V42/Q42)-1)*100)</f>
        <v>14.415139945041645</v>
      </c>
    </row>
    <row r="43" spans="2:23" ht="13.5" thickTop="1">
      <c r="B43" s="109" t="s">
        <v>33</v>
      </c>
      <c r="C43" s="49">
        <f>+BKK!C43+DMK!C43+CNX!C43+HDY!C43+HKT!C43+CEI!C43</f>
        <v>9356</v>
      </c>
      <c r="D43" s="50">
        <f>+BKK!D43+DMK!D43+CNX!D43+HDY!D43+HKT!D43+CEI!D43</f>
        <v>9392</v>
      </c>
      <c r="E43" s="30">
        <f>C43+D43</f>
        <v>18748</v>
      </c>
      <c r="F43" s="49">
        <f>+BKK!F43+DMK!F43+CNX!F43+HDY!F43+HKT!F43+CEI!F43</f>
        <v>10111</v>
      </c>
      <c r="G43" s="50">
        <f>+BKK!G43+DMK!G43+CNX!G43+HDY!G43+HKT!G43+CEI!G43</f>
        <v>10185</v>
      </c>
      <c r="H43" s="43">
        <f>+BKK!H43+DMK!H43+CNX!H43+HDY!H43+HKT!H43+CEI!H43</f>
        <v>20296</v>
      </c>
      <c r="I43" s="31">
        <f t="shared" si="14"/>
        <v>8.2568807339449499</v>
      </c>
      <c r="J43" s="17"/>
      <c r="K43" s="17"/>
      <c r="L43" s="109" t="s">
        <v>21</v>
      </c>
      <c r="M43" s="33">
        <f>+BKK!M43+DMK!M43+CNX!M43+HDY!M43+HKT!M43+CEI!M43</f>
        <v>1202215</v>
      </c>
      <c r="N43" s="34">
        <f>+BKK!N43+DMK!N43+CNX!N43+HDY!N43+HKT!N43+CEI!N43</f>
        <v>1194130</v>
      </c>
      <c r="O43" s="94">
        <f>SUM(M43:N43)</f>
        <v>2396345</v>
      </c>
      <c r="P43" s="35">
        <f>+BKK!P43+DMK!P43+CNX!P43+HDY!P43+HKT!P43+CEI!P43</f>
        <v>1027</v>
      </c>
      <c r="Q43" s="97">
        <f>O43+P43</f>
        <v>2397372</v>
      </c>
      <c r="R43" s="33">
        <f>+BKK!R43+DMK!R43+CNX!R43+HDY!R43+HKT!R43+CEI!R43</f>
        <v>1368510</v>
      </c>
      <c r="S43" s="34">
        <f>+BKK!S43+DMK!S43+CNX!S43+HDY!S43+HKT!S43+CEI!S43</f>
        <v>1356717</v>
      </c>
      <c r="T43" s="94">
        <f>+BKK!T43+DMK!T43+CNX!T43+HDY!T43+HKT!T43+CEI!T43</f>
        <v>2725227</v>
      </c>
      <c r="U43" s="35">
        <f>+BKK!U43+DMK!U43+CNX!U43+HDY!U43+HKT!U43+CEI!U43</f>
        <v>838</v>
      </c>
      <c r="V43" s="99">
        <f>+BKK!V43+DMK!V43+CNX!V43+HDY!V43+HKT!V43+CEI!V43</f>
        <v>2726065</v>
      </c>
      <c r="W43" s="31">
        <f t="shared" si="15"/>
        <v>13.710554724089551</v>
      </c>
    </row>
    <row r="44" spans="2:23">
      <c r="B44" s="109" t="s">
        <v>67</v>
      </c>
      <c r="C44" s="49">
        <f>+BKK!C44+DMK!C44+CNX!C44+HDY!C44+HKT!C44+CEI!C44</f>
        <v>8937</v>
      </c>
      <c r="D44" s="50">
        <f>+BKK!D44+DMK!D44+CNX!D44+HDY!D44+HKT!D44+CEI!D44</f>
        <v>8970</v>
      </c>
      <c r="E44" s="30">
        <f>C44+D44</f>
        <v>17907</v>
      </c>
      <c r="F44" s="49">
        <f>+BKK!F44+DMK!F44+CNX!F44+HDY!F44+HKT!F44+CEI!F44</f>
        <v>10093</v>
      </c>
      <c r="G44" s="50">
        <f>+BKK!G44+DMK!G44+CNX!G44+HDY!G44+HKT!G44+CEI!G44</f>
        <v>10167</v>
      </c>
      <c r="H44" s="43">
        <f>+BKK!H44+DMK!H44+CNX!H44+HDY!H44+HKT!H44+CEI!H44</f>
        <v>20260</v>
      </c>
      <c r="I44" s="31">
        <f t="shared" si="14"/>
        <v>13.140112805048298</v>
      </c>
      <c r="J44" s="17"/>
      <c r="K44" s="17"/>
      <c r="L44" s="109" t="s">
        <v>67</v>
      </c>
      <c r="M44" s="33">
        <f>+BKK!M44+DMK!M44+CNX!M44+HDY!M44+HKT!M44+CEI!M44</f>
        <v>1055017</v>
      </c>
      <c r="N44" s="34">
        <f>+BKK!N44+DMK!N44+CNX!N44+HDY!N44+HKT!N44+CEI!N44</f>
        <v>1042961</v>
      </c>
      <c r="O44" s="94">
        <f>SUM(M44:N44)</f>
        <v>2097978</v>
      </c>
      <c r="P44" s="35">
        <f>+BKK!P44+DMK!P44+CNX!P44+HDY!P44+HKT!P44+CEI!P44</f>
        <v>562</v>
      </c>
      <c r="Q44" s="97">
        <f>O44+P44</f>
        <v>2098540</v>
      </c>
      <c r="R44" s="33">
        <f>+BKK!R44+DMK!R44+CNX!R44+HDY!R44+HKT!R44+CEI!R44</f>
        <v>1280164</v>
      </c>
      <c r="S44" s="34">
        <f>+BKK!S44+DMK!S44+CNX!S44+HDY!S44+HKT!S44+CEI!S44</f>
        <v>1263006</v>
      </c>
      <c r="T44" s="94">
        <f>+BKK!T44+DMK!T44+CNX!T44+HDY!T44+HKT!T44+CEI!T44</f>
        <v>2543170</v>
      </c>
      <c r="U44" s="35">
        <f>+BKK!U44+DMK!U44+CNX!U44+HDY!U44+HKT!U44+CEI!U44</f>
        <v>1026</v>
      </c>
      <c r="V44" s="99">
        <f>+BKK!V44+DMK!V44+CNX!V44+HDY!V44+HKT!V44+CEI!V44</f>
        <v>2544196</v>
      </c>
      <c r="W44" s="31">
        <f t="shared" si="15"/>
        <v>21.236478694711568</v>
      </c>
    </row>
    <row r="45" spans="2:23" ht="13.5" thickBot="1">
      <c r="B45" s="109" t="s">
        <v>22</v>
      </c>
      <c r="C45" s="49">
        <f>+BKK!C45+DMK!C45+CNX!C45+HDY!C45+HKT!C45+CEI!C45</f>
        <v>8526</v>
      </c>
      <c r="D45" s="50">
        <f>+BKK!D45+DMK!D45+CNX!D45+HDY!D45+HKT!D45+CEI!D45</f>
        <v>8557</v>
      </c>
      <c r="E45" s="30">
        <f>C45+D45</f>
        <v>17083</v>
      </c>
      <c r="F45" s="49">
        <f>+BKK!F45+DMK!F45+CNX!F45+HDY!F45+HKT!F45+CEI!F45</f>
        <v>9757</v>
      </c>
      <c r="G45" s="50">
        <f>+BKK!G45+DMK!G45+CNX!G45+HDY!G45+HKT!G45+CEI!G45</f>
        <v>9816</v>
      </c>
      <c r="H45" s="43">
        <f>+BKK!H45+DMK!H45+CNX!H45+HDY!H45+HKT!H45+CEI!H45</f>
        <v>19573</v>
      </c>
      <c r="I45" s="31">
        <f t="shared" si="14"/>
        <v>14.575894163788572</v>
      </c>
      <c r="J45" s="17"/>
      <c r="K45" s="17"/>
      <c r="L45" s="109" t="s">
        <v>22</v>
      </c>
      <c r="M45" s="33">
        <f>+BKK!M45+DMK!M45+CNX!M45+HDY!M45+HKT!M45+CEI!M45</f>
        <v>994841</v>
      </c>
      <c r="N45" s="34">
        <f>+BKK!N45+DMK!N45+CNX!N45+HDY!N45+HKT!N45+CEI!N45</f>
        <v>994993</v>
      </c>
      <c r="O45" s="95">
        <f>SUM(M45:N45)</f>
        <v>1989834</v>
      </c>
      <c r="P45" s="52">
        <f>+BKK!P45+DMK!P45+CNX!P45+HDY!P45+HKT!P45+CEI!P45</f>
        <v>1271</v>
      </c>
      <c r="Q45" s="97">
        <f>O45+P45</f>
        <v>1991105</v>
      </c>
      <c r="R45" s="33">
        <f>+BKK!R45+DMK!R45+CNX!R45+HDY!R45+HKT!R45+CEI!R45</f>
        <v>1154614</v>
      </c>
      <c r="S45" s="34">
        <f>+BKK!S45+DMK!S45+CNX!S45+HDY!S45+HKT!S45+CEI!S45</f>
        <v>1157325</v>
      </c>
      <c r="T45" s="95">
        <f>+BKK!T45+DMK!T45+CNX!T45+HDY!T45+HKT!T45+CEI!T45</f>
        <v>2311939</v>
      </c>
      <c r="U45" s="52">
        <f>+BKK!U45+DMK!U45+CNX!U45+HDY!U45+HKT!U45+CEI!U45</f>
        <v>1473</v>
      </c>
      <c r="V45" s="99">
        <f>+BKK!V45+DMK!V45+CNX!V45+HDY!V45+HKT!V45+CEI!V45</f>
        <v>2313412</v>
      </c>
      <c r="W45" s="31">
        <f t="shared" si="15"/>
        <v>16.187343208921678</v>
      </c>
    </row>
    <row r="46" spans="2:23" ht="16.5" thickTop="1" thickBot="1">
      <c r="B46" s="180" t="s">
        <v>23</v>
      </c>
      <c r="C46" s="53">
        <f t="shared" ref="C46:H46" si="19">+C43+C44+C45</f>
        <v>26819</v>
      </c>
      <c r="D46" s="54">
        <f t="shared" si="19"/>
        <v>26919</v>
      </c>
      <c r="E46" s="55">
        <f t="shared" si="19"/>
        <v>53738</v>
      </c>
      <c r="F46" s="56">
        <f t="shared" si="19"/>
        <v>29961</v>
      </c>
      <c r="G46" s="57">
        <f t="shared" si="19"/>
        <v>30168</v>
      </c>
      <c r="H46" s="57">
        <f t="shared" si="19"/>
        <v>60129</v>
      </c>
      <c r="I46" s="41">
        <f t="shared" si="14"/>
        <v>11.892887714466482</v>
      </c>
      <c r="J46" s="58"/>
      <c r="K46" s="59"/>
      <c r="L46" s="171" t="s">
        <v>23</v>
      </c>
      <c r="M46" s="104">
        <f t="shared" ref="M46:V46" si="20">+M43+M44+M45</f>
        <v>3252073</v>
      </c>
      <c r="N46" s="104">
        <f t="shared" si="20"/>
        <v>3232084</v>
      </c>
      <c r="O46" s="105">
        <f t="shared" si="20"/>
        <v>6484157</v>
      </c>
      <c r="P46" s="105">
        <f t="shared" si="20"/>
        <v>2860</v>
      </c>
      <c r="Q46" s="105">
        <f t="shared" si="20"/>
        <v>6487017</v>
      </c>
      <c r="R46" s="104">
        <f t="shared" si="20"/>
        <v>3803288</v>
      </c>
      <c r="S46" s="104">
        <f t="shared" si="20"/>
        <v>3777048</v>
      </c>
      <c r="T46" s="105">
        <f t="shared" si="20"/>
        <v>7580336</v>
      </c>
      <c r="U46" s="105">
        <f t="shared" si="20"/>
        <v>3337</v>
      </c>
      <c r="V46" s="105">
        <f t="shared" si="20"/>
        <v>7583673</v>
      </c>
      <c r="W46" s="106">
        <f t="shared" si="15"/>
        <v>16.905397349814244</v>
      </c>
    </row>
    <row r="47" spans="2:23" ht="13.5" thickTop="1">
      <c r="B47" s="109" t="s">
        <v>24</v>
      </c>
      <c r="C47" s="33">
        <f>+BKK!C47+DMK!C47+CNX!C47+HDY!C47+HKT!C47+CEI!C47</f>
        <v>9204</v>
      </c>
      <c r="D47" s="42">
        <f>+BKK!D47+DMK!D47+CNX!D47+HDY!D47+HKT!D47+CEI!D47</f>
        <v>9235</v>
      </c>
      <c r="E47" s="60">
        <f>C47+D47</f>
        <v>18439</v>
      </c>
      <c r="F47" s="33">
        <f>+BKK!F47+DMK!F47+CNX!F47+HDY!F47+HKT!F47+CEI!F47</f>
        <v>10014</v>
      </c>
      <c r="G47" s="42">
        <f>+BKK!G47+DMK!G47+CNX!G47+HDY!G47+HKT!G47+CEI!G47</f>
        <v>10073</v>
      </c>
      <c r="H47" s="61">
        <f>+BKK!H47+DMK!H47+CNX!H47+HDY!H47+HKT!H47+CEI!H47</f>
        <v>20087</v>
      </c>
      <c r="I47" s="31">
        <f t="shared" si="14"/>
        <v>8.9375779597592029</v>
      </c>
      <c r="J47" s="17"/>
      <c r="K47" s="17"/>
      <c r="L47" s="109" t="s">
        <v>25</v>
      </c>
      <c r="M47" s="33">
        <f>+BKK!M47+DMK!M47+CNX!M47+HDY!M47+HKT!M47+CEI!M47</f>
        <v>1123713</v>
      </c>
      <c r="N47" s="34">
        <f>+BKK!N47+DMK!N47+CNX!N47+HDY!N47+HKT!N47+CEI!N47</f>
        <v>1135510</v>
      </c>
      <c r="O47" s="95">
        <f>SUM(M47:N47)</f>
        <v>2259223</v>
      </c>
      <c r="P47" s="62">
        <f>+BKK!P47+DMK!P47+CNX!P47+HDY!P47+HKT!P47+CEI!P47</f>
        <v>1582</v>
      </c>
      <c r="Q47" s="97">
        <f>O47+P47</f>
        <v>2260805</v>
      </c>
      <c r="R47" s="33">
        <f>+BKK!R47+DMK!R47+CNX!R47+HDY!R47+HKT!R47+CEI!R47</f>
        <v>1304339</v>
      </c>
      <c r="S47" s="34">
        <f>+BKK!S47+DMK!S47+CNX!S47+HDY!S47+HKT!S47+CEI!S47</f>
        <v>1313478</v>
      </c>
      <c r="T47" s="95">
        <f>+BKK!T47+DMK!T47+CNX!T47+HDY!T47+HKT!T47+CEI!T47</f>
        <v>2617817</v>
      </c>
      <c r="U47" s="62">
        <f>+BKK!U47+DMK!U47+CNX!U47+HDY!U47+HKT!U47+CEI!U47</f>
        <v>1799</v>
      </c>
      <c r="V47" s="99">
        <f>+BKK!V47+DMK!V47+CNX!V47+HDY!V47+HKT!V47+CEI!V47</f>
        <v>2619616</v>
      </c>
      <c r="W47" s="31">
        <f t="shared" si="15"/>
        <v>15.870939775876302</v>
      </c>
    </row>
    <row r="48" spans="2:23">
      <c r="B48" s="109" t="s">
        <v>26</v>
      </c>
      <c r="C48" s="33">
        <f>+BKK!C48+DMK!C48+CNX!C48+HDY!C48+HKT!C48+CEI!C48</f>
        <v>9191</v>
      </c>
      <c r="D48" s="42">
        <f>+BKK!D48+DMK!D48+CNX!D48+HDY!D48+HKT!D48+CEI!D48</f>
        <v>9214</v>
      </c>
      <c r="E48" s="63">
        <f>C48+D48</f>
        <v>18405</v>
      </c>
      <c r="F48" s="33">
        <f>+BKK!F48+DMK!F48+CNX!F48+HDY!F48+HKT!F48+CEI!F48</f>
        <v>10341</v>
      </c>
      <c r="G48" s="42">
        <f>+BKK!G48+DMK!G48+CNX!G48+HDY!G48+HKT!G48+CEI!G48</f>
        <v>10395</v>
      </c>
      <c r="H48" s="63">
        <f>+BKK!H48+DMK!H48+CNX!H48+HDY!H48+HKT!H48+CEI!H48</f>
        <v>20736</v>
      </c>
      <c r="I48" s="31">
        <f t="shared" si="14"/>
        <v>12.665036674816621</v>
      </c>
      <c r="J48" s="17"/>
      <c r="K48" s="17"/>
      <c r="L48" s="109" t="s">
        <v>26</v>
      </c>
      <c r="M48" s="33">
        <f>+BKK!M48+DMK!M48+CNX!M48+HDY!M48+HKT!M48+CEI!M48</f>
        <v>1241804</v>
      </c>
      <c r="N48" s="34">
        <f>+BKK!N48+DMK!N48+CNX!N48+HDY!N48+HKT!N48+CEI!N48</f>
        <v>1222704</v>
      </c>
      <c r="O48" s="95">
        <f>SUM(M48:N48)</f>
        <v>2464508</v>
      </c>
      <c r="P48" s="35">
        <f>+BKK!P48+DMK!P48+CNX!P48+HDY!P48+HKT!P48+CEI!P48</f>
        <v>3025</v>
      </c>
      <c r="Q48" s="97">
        <f>O48+P48</f>
        <v>2467533</v>
      </c>
      <c r="R48" s="33">
        <f>+BKK!R48+DMK!R48+CNX!R48+HDY!R48+HKT!R48+CEI!R48</f>
        <v>1437554</v>
      </c>
      <c r="S48" s="34">
        <f>+BKK!S48+DMK!S48+CNX!S48+HDY!S48+HKT!S48+CEI!S48</f>
        <v>1417878</v>
      </c>
      <c r="T48" s="95">
        <f>+BKK!T48+DMK!T48+CNX!T48+HDY!T48+HKT!T48+CEI!T48</f>
        <v>2855432</v>
      </c>
      <c r="U48" s="35">
        <f>+BKK!U48+DMK!U48+CNX!U48+HDY!U48+HKT!U48+CEI!U48</f>
        <v>3291</v>
      </c>
      <c r="V48" s="99">
        <f>+BKK!V48+DMK!V48+CNX!V48+HDY!V48+HKT!V48+CEI!V48</f>
        <v>2858723</v>
      </c>
      <c r="W48" s="31">
        <f>IF(Q48=0,0,((V48/Q48)-1)*100)</f>
        <v>15.853486052668808</v>
      </c>
    </row>
    <row r="49" spans="2:23" ht="13.5" thickBot="1">
      <c r="B49" s="109" t="s">
        <v>27</v>
      </c>
      <c r="C49" s="33">
        <f>+BKK!C49+DMK!C49+CNX!C49+HDY!C49+HKT!C49+CEI!C49</f>
        <v>8696</v>
      </c>
      <c r="D49" s="64">
        <f>+BKK!D49+DMK!D49+CNX!D49+HDY!D49+HKT!D49+CEI!D49</f>
        <v>8753</v>
      </c>
      <c r="E49" s="65">
        <f>C49+D49</f>
        <v>17449</v>
      </c>
      <c r="F49" s="33">
        <f>+BKK!F49+DMK!F49+CNX!F49+HDY!F49+HKT!F49+CEI!F49</f>
        <v>9825</v>
      </c>
      <c r="G49" s="64">
        <f>+BKK!G49+DMK!G49+CNX!G49+HDY!G49+HKT!G49+CEI!G49</f>
        <v>9897</v>
      </c>
      <c r="H49" s="65">
        <f>+BKK!H49+DMK!H49+CNX!H49+HDY!H49+HKT!H49+CEI!H49</f>
        <v>19722</v>
      </c>
      <c r="I49" s="66">
        <f t="shared" si="14"/>
        <v>13.026534471889505</v>
      </c>
      <c r="J49" s="17"/>
      <c r="K49" s="17"/>
      <c r="L49" s="109" t="s">
        <v>27</v>
      </c>
      <c r="M49" s="33">
        <f>+BKK!M49+DMK!M49+CNX!M49+HDY!M49+HKT!M49+CEI!M49</f>
        <v>1028744</v>
      </c>
      <c r="N49" s="34">
        <f>+BKK!N49+DMK!N49+CNX!N49+HDY!N49+HKT!N49+CEI!N49</f>
        <v>1027763</v>
      </c>
      <c r="O49" s="95">
        <f>SUM(M49:N49)</f>
        <v>2056507</v>
      </c>
      <c r="P49" s="52">
        <f>+BKK!P49+DMK!P49+CNX!P49+HDY!P49+HKT!P49+CEI!P49</f>
        <v>472</v>
      </c>
      <c r="Q49" s="97">
        <f>O49+P49</f>
        <v>2056979</v>
      </c>
      <c r="R49" s="33">
        <f>+BKK!R49+DMK!R49+CNX!R49+HDY!R49+HKT!R49+CEI!R49</f>
        <v>1283047</v>
      </c>
      <c r="S49" s="34">
        <f>+BKK!S49+DMK!S49+CNX!S49+HDY!S49+HKT!S49+CEI!S49</f>
        <v>1281016</v>
      </c>
      <c r="T49" s="95">
        <f>+BKK!T49+DMK!T49+CNX!T49+HDY!T49+HKT!T49+CEI!T49</f>
        <v>2564063</v>
      </c>
      <c r="U49" s="52">
        <f>+BKK!U49+DMK!U49+CNX!U49+HDY!U49+HKT!U49+CEI!U49</f>
        <v>1539</v>
      </c>
      <c r="V49" s="99">
        <f>+BKK!V49+DMK!V49+CNX!V49+HDY!V49+HKT!V49+CEI!V49</f>
        <v>2565602</v>
      </c>
      <c r="W49" s="31">
        <f t="shared" ref="W49:W52" si="21">IF(Q49=0,0,((V49/Q49)-1)*100)</f>
        <v>24.726698716904739</v>
      </c>
    </row>
    <row r="50" spans="2:23" ht="14.25" thickTop="1" thickBot="1">
      <c r="B50" s="178" t="s">
        <v>28</v>
      </c>
      <c r="C50" s="56">
        <f t="shared" ref="C50:H50" si="22">+C47+C48+C49</f>
        <v>27091</v>
      </c>
      <c r="D50" s="67">
        <f t="shared" si="22"/>
        <v>27202</v>
      </c>
      <c r="E50" s="56">
        <f t="shared" si="22"/>
        <v>54293</v>
      </c>
      <c r="F50" s="56">
        <f t="shared" si="22"/>
        <v>30180</v>
      </c>
      <c r="G50" s="67">
        <f t="shared" si="22"/>
        <v>30365</v>
      </c>
      <c r="H50" s="56">
        <f t="shared" si="22"/>
        <v>60545</v>
      </c>
      <c r="I50" s="41">
        <f t="shared" si="14"/>
        <v>11.515296631241601</v>
      </c>
      <c r="J50" s="17"/>
      <c r="K50" s="17"/>
      <c r="L50" s="170" t="s">
        <v>28</v>
      </c>
      <c r="M50" s="100">
        <f t="shared" ref="M50:V50" si="23">+M47+M48+M49</f>
        <v>3394261</v>
      </c>
      <c r="N50" s="101">
        <f t="shared" si="23"/>
        <v>3385977</v>
      </c>
      <c r="O50" s="100">
        <f t="shared" si="23"/>
        <v>6780238</v>
      </c>
      <c r="P50" s="100">
        <f t="shared" si="23"/>
        <v>5079</v>
      </c>
      <c r="Q50" s="100">
        <f t="shared" si="23"/>
        <v>6785317</v>
      </c>
      <c r="R50" s="100">
        <f t="shared" si="23"/>
        <v>4024940</v>
      </c>
      <c r="S50" s="101">
        <f t="shared" si="23"/>
        <v>4012372</v>
      </c>
      <c r="T50" s="100">
        <f t="shared" si="23"/>
        <v>8037312</v>
      </c>
      <c r="U50" s="100">
        <f t="shared" si="23"/>
        <v>6629</v>
      </c>
      <c r="V50" s="100">
        <f t="shared" si="23"/>
        <v>8043941</v>
      </c>
      <c r="W50" s="103">
        <f t="shared" si="21"/>
        <v>18.549229166448676</v>
      </c>
    </row>
    <row r="51" spans="2:23" ht="14.25" thickTop="1" thickBot="1">
      <c r="B51" s="178" t="s">
        <v>68</v>
      </c>
      <c r="C51" s="38">
        <f t="shared" ref="C51:H51" si="24">+C42+C46+C50</f>
        <v>80886</v>
      </c>
      <c r="D51" s="39">
        <f t="shared" si="24"/>
        <v>81112</v>
      </c>
      <c r="E51" s="40">
        <f t="shared" si="24"/>
        <v>161998</v>
      </c>
      <c r="F51" s="38">
        <f t="shared" si="24"/>
        <v>91708</v>
      </c>
      <c r="G51" s="39">
        <f t="shared" si="24"/>
        <v>92304</v>
      </c>
      <c r="H51" s="40">
        <f t="shared" si="24"/>
        <v>184012</v>
      </c>
      <c r="I51" s="41">
        <f t="shared" si="14"/>
        <v>13.589056655020437</v>
      </c>
      <c r="J51" s="17"/>
      <c r="K51" s="17"/>
      <c r="L51" s="170" t="s">
        <v>68</v>
      </c>
      <c r="M51" s="100">
        <f t="shared" ref="M51:V51" si="25">+M42+M46+M50</f>
        <v>10410507</v>
      </c>
      <c r="N51" s="101">
        <f t="shared" si="25"/>
        <v>10326381</v>
      </c>
      <c r="O51" s="100">
        <f t="shared" si="25"/>
        <v>20736888</v>
      </c>
      <c r="P51" s="100">
        <f t="shared" si="25"/>
        <v>10559</v>
      </c>
      <c r="Q51" s="100">
        <f t="shared" si="25"/>
        <v>20747447</v>
      </c>
      <c r="R51" s="100">
        <f t="shared" si="25"/>
        <v>12129606</v>
      </c>
      <c r="S51" s="101">
        <f t="shared" si="25"/>
        <v>12036870</v>
      </c>
      <c r="T51" s="100">
        <f t="shared" si="25"/>
        <v>24166476</v>
      </c>
      <c r="U51" s="100">
        <f t="shared" si="25"/>
        <v>13799</v>
      </c>
      <c r="V51" s="102">
        <f t="shared" si="25"/>
        <v>24180275</v>
      </c>
      <c r="W51" s="103">
        <f t="shared" si="21"/>
        <v>16.545785127201441</v>
      </c>
    </row>
    <row r="52" spans="2:23" ht="14.25" thickTop="1" thickBot="1">
      <c r="B52" s="178" t="s">
        <v>9</v>
      </c>
      <c r="C52" s="56">
        <f t="shared" ref="C52:H52" si="26">+C46+C42+C50+C38</f>
        <v>105735</v>
      </c>
      <c r="D52" s="67">
        <f t="shared" si="26"/>
        <v>106013</v>
      </c>
      <c r="E52" s="56">
        <f t="shared" si="26"/>
        <v>211748</v>
      </c>
      <c r="F52" s="56">
        <f t="shared" si="26"/>
        <v>121193</v>
      </c>
      <c r="G52" s="67">
        <f t="shared" si="26"/>
        <v>121711</v>
      </c>
      <c r="H52" s="56">
        <f t="shared" si="26"/>
        <v>242904</v>
      </c>
      <c r="I52" s="41">
        <f t="shared" si="14"/>
        <v>14.713716304286217</v>
      </c>
      <c r="J52" s="17"/>
      <c r="K52" s="17"/>
      <c r="L52" s="170" t="s">
        <v>9</v>
      </c>
      <c r="M52" s="100">
        <f t="shared" ref="M52:V52" si="27">+M46+M42+M50+M38</f>
        <v>13612406</v>
      </c>
      <c r="N52" s="101">
        <f t="shared" si="27"/>
        <v>13576896</v>
      </c>
      <c r="O52" s="100">
        <f t="shared" si="27"/>
        <v>27189302</v>
      </c>
      <c r="P52" s="100">
        <f t="shared" si="27"/>
        <v>14093</v>
      </c>
      <c r="Q52" s="100">
        <f t="shared" si="27"/>
        <v>27203395</v>
      </c>
      <c r="R52" s="100">
        <f t="shared" si="27"/>
        <v>15950447</v>
      </c>
      <c r="S52" s="101">
        <f t="shared" si="27"/>
        <v>15903505</v>
      </c>
      <c r="T52" s="100">
        <f t="shared" si="27"/>
        <v>31853952</v>
      </c>
      <c r="U52" s="100">
        <f t="shared" si="27"/>
        <v>16433</v>
      </c>
      <c r="V52" s="100">
        <f t="shared" si="27"/>
        <v>31870385</v>
      </c>
      <c r="W52" s="103">
        <f t="shared" si="21"/>
        <v>17.155910135481257</v>
      </c>
    </row>
    <row r="53" spans="2:23" ht="14.25" thickTop="1" thickBot="1">
      <c r="B53" s="172" t="s">
        <v>62</v>
      </c>
      <c r="C53" s="17"/>
      <c r="D53" s="17"/>
      <c r="E53" s="17"/>
      <c r="F53" s="17"/>
      <c r="G53" s="17"/>
      <c r="H53" s="17"/>
      <c r="I53" s="18"/>
      <c r="J53" s="17"/>
      <c r="K53" s="17"/>
      <c r="L53" s="172" t="s">
        <v>62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</row>
    <row r="54" spans="2:23" ht="13.5" thickTop="1">
      <c r="B54" s="188" t="s">
        <v>34</v>
      </c>
      <c r="C54" s="189"/>
      <c r="D54" s="189"/>
      <c r="E54" s="189"/>
      <c r="F54" s="189"/>
      <c r="G54" s="189"/>
      <c r="H54" s="189"/>
      <c r="I54" s="190"/>
      <c r="J54" s="17"/>
      <c r="K54" s="17"/>
      <c r="L54" s="191" t="s">
        <v>35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3"/>
    </row>
    <row r="55" spans="2:23" ht="13.5" thickBot="1">
      <c r="B55" s="194" t="s">
        <v>36</v>
      </c>
      <c r="C55" s="195"/>
      <c r="D55" s="195"/>
      <c r="E55" s="195"/>
      <c r="F55" s="195"/>
      <c r="G55" s="195"/>
      <c r="H55" s="195"/>
      <c r="I55" s="196"/>
      <c r="J55" s="17"/>
      <c r="K55" s="17"/>
      <c r="L55" s="197" t="s">
        <v>37</v>
      </c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9"/>
    </row>
    <row r="56" spans="2:23" ht="14.25" thickTop="1" thickBot="1">
      <c r="B56" s="169"/>
      <c r="C56" s="17"/>
      <c r="D56" s="17"/>
      <c r="E56" s="17"/>
      <c r="F56" s="17"/>
      <c r="G56" s="17"/>
      <c r="H56" s="17"/>
      <c r="I56" s="18"/>
      <c r="J56" s="17"/>
      <c r="K56" s="17"/>
      <c r="L56" s="16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8"/>
    </row>
    <row r="57" spans="2:23" ht="14.25" thickTop="1" thickBot="1">
      <c r="B57" s="107"/>
      <c r="C57" s="203" t="s">
        <v>64</v>
      </c>
      <c r="D57" s="204"/>
      <c r="E57" s="205"/>
      <c r="F57" s="206" t="s">
        <v>65</v>
      </c>
      <c r="G57" s="207"/>
      <c r="H57" s="208"/>
      <c r="I57" s="108" t="s">
        <v>4</v>
      </c>
      <c r="J57" s="17"/>
      <c r="K57" s="17"/>
      <c r="L57" s="107"/>
      <c r="M57" s="200" t="s">
        <v>64</v>
      </c>
      <c r="N57" s="201"/>
      <c r="O57" s="201"/>
      <c r="P57" s="201"/>
      <c r="Q57" s="202"/>
      <c r="R57" s="200" t="s">
        <v>65</v>
      </c>
      <c r="S57" s="201"/>
      <c r="T57" s="201"/>
      <c r="U57" s="201"/>
      <c r="V57" s="202"/>
      <c r="W57" s="108" t="s">
        <v>4</v>
      </c>
    </row>
    <row r="58" spans="2:23" ht="13.5" thickTop="1">
      <c r="B58" s="109" t="s">
        <v>5</v>
      </c>
      <c r="C58" s="110"/>
      <c r="D58" s="122"/>
      <c r="E58" s="123"/>
      <c r="F58" s="110"/>
      <c r="G58" s="122"/>
      <c r="H58" s="123"/>
      <c r="I58" s="115" t="s">
        <v>6</v>
      </c>
      <c r="J58" s="17"/>
      <c r="K58" s="17"/>
      <c r="L58" s="109" t="s">
        <v>5</v>
      </c>
      <c r="M58" s="110"/>
      <c r="N58" s="111"/>
      <c r="O58" s="112"/>
      <c r="P58" s="113"/>
      <c r="Q58" s="114"/>
      <c r="R58" s="110"/>
      <c r="S58" s="111"/>
      <c r="T58" s="112"/>
      <c r="U58" s="113"/>
      <c r="V58" s="112"/>
      <c r="W58" s="115" t="s">
        <v>6</v>
      </c>
    </row>
    <row r="59" spans="2:23" ht="13.5" thickBot="1">
      <c r="B59" s="116" t="s">
        <v>38</v>
      </c>
      <c r="C59" s="124" t="s">
        <v>7</v>
      </c>
      <c r="D59" s="125" t="s">
        <v>8</v>
      </c>
      <c r="E59" s="184" t="s">
        <v>9</v>
      </c>
      <c r="F59" s="124" t="s">
        <v>7</v>
      </c>
      <c r="G59" s="125" t="s">
        <v>8</v>
      </c>
      <c r="H59" s="184" t="s">
        <v>9</v>
      </c>
      <c r="I59" s="121"/>
      <c r="J59" s="17"/>
      <c r="K59" s="17"/>
      <c r="L59" s="116"/>
      <c r="M59" s="117" t="s">
        <v>10</v>
      </c>
      <c r="N59" s="118" t="s">
        <v>11</v>
      </c>
      <c r="O59" s="119" t="s">
        <v>12</v>
      </c>
      <c r="P59" s="120" t="s">
        <v>13</v>
      </c>
      <c r="Q59" s="185" t="s">
        <v>9</v>
      </c>
      <c r="R59" s="117" t="s">
        <v>10</v>
      </c>
      <c r="S59" s="118" t="s">
        <v>11</v>
      </c>
      <c r="T59" s="119" t="s">
        <v>12</v>
      </c>
      <c r="U59" s="120" t="s">
        <v>13</v>
      </c>
      <c r="V59" s="119" t="s">
        <v>9</v>
      </c>
      <c r="W59" s="121"/>
    </row>
    <row r="60" spans="2:23" ht="5.25" customHeight="1" thickTop="1">
      <c r="B60" s="109"/>
      <c r="C60" s="20"/>
      <c r="D60" s="21"/>
      <c r="E60" s="22"/>
      <c r="F60" s="20"/>
      <c r="G60" s="21"/>
      <c r="H60" s="22"/>
      <c r="I60" s="23"/>
      <c r="J60" s="17"/>
      <c r="K60" s="17"/>
      <c r="L60" s="109"/>
      <c r="M60" s="24"/>
      <c r="N60" s="25"/>
      <c r="O60" s="93"/>
      <c r="P60" s="26"/>
      <c r="Q60" s="96"/>
      <c r="R60" s="24"/>
      <c r="S60" s="25"/>
      <c r="T60" s="93"/>
      <c r="U60" s="26"/>
      <c r="V60" s="98"/>
      <c r="W60" s="27"/>
    </row>
    <row r="61" spans="2:23">
      <c r="B61" s="109" t="s">
        <v>14</v>
      </c>
      <c r="C61" s="28">
        <f t="shared" ref="C61:H63" si="28">+C9+C35</f>
        <v>19581</v>
      </c>
      <c r="D61" s="29">
        <f t="shared" si="28"/>
        <v>19631</v>
      </c>
      <c r="E61" s="30">
        <f t="shared" si="28"/>
        <v>39212</v>
      </c>
      <c r="F61" s="28">
        <f t="shared" si="28"/>
        <v>21364</v>
      </c>
      <c r="G61" s="29">
        <f t="shared" si="28"/>
        <v>21354</v>
      </c>
      <c r="H61" s="30">
        <f t="shared" si="28"/>
        <v>42718</v>
      </c>
      <c r="I61" s="31">
        <f t="shared" ref="I61:I75" si="29">IF(E61=0,0,((H61/E61)-1)*100)</f>
        <v>8.9411404672039119</v>
      </c>
      <c r="J61" s="17"/>
      <c r="K61" s="32"/>
      <c r="L61" s="109" t="s">
        <v>14</v>
      </c>
      <c r="M61" s="33">
        <f t="shared" ref="M61:V61" si="30">+M9+M35</f>
        <v>2666331</v>
      </c>
      <c r="N61" s="34">
        <f t="shared" si="30"/>
        <v>2708637</v>
      </c>
      <c r="O61" s="94">
        <f t="shared" si="30"/>
        <v>5374968</v>
      </c>
      <c r="P61" s="35">
        <f t="shared" si="30"/>
        <v>151025</v>
      </c>
      <c r="Q61" s="97">
        <f t="shared" si="30"/>
        <v>5525993</v>
      </c>
      <c r="R61" s="33">
        <f t="shared" si="30"/>
        <v>3193643</v>
      </c>
      <c r="S61" s="34">
        <f t="shared" si="30"/>
        <v>3122449</v>
      </c>
      <c r="T61" s="94">
        <f t="shared" si="30"/>
        <v>6316092</v>
      </c>
      <c r="U61" s="35">
        <f t="shared" si="30"/>
        <v>118031</v>
      </c>
      <c r="V61" s="99">
        <f t="shared" si="30"/>
        <v>6434123</v>
      </c>
      <c r="W61" s="31">
        <f t="shared" ref="W61:W73" si="31">IF(Q61=0,0,((V61/Q61)-1)*100)</f>
        <v>16.433788461186971</v>
      </c>
    </row>
    <row r="62" spans="2:23">
      <c r="B62" s="109" t="s">
        <v>15</v>
      </c>
      <c r="C62" s="28">
        <f t="shared" si="28"/>
        <v>17686</v>
      </c>
      <c r="D62" s="29">
        <f t="shared" si="28"/>
        <v>17689</v>
      </c>
      <c r="E62" s="30">
        <f t="shared" si="28"/>
        <v>35375</v>
      </c>
      <c r="F62" s="28">
        <f t="shared" si="28"/>
        <v>21819</v>
      </c>
      <c r="G62" s="29">
        <f t="shared" si="28"/>
        <v>21796</v>
      </c>
      <c r="H62" s="30">
        <f t="shared" si="28"/>
        <v>43615</v>
      </c>
      <c r="I62" s="31">
        <f t="shared" si="29"/>
        <v>23.293286219081267</v>
      </c>
      <c r="J62" s="17"/>
      <c r="K62" s="32"/>
      <c r="L62" s="109" t="s">
        <v>15</v>
      </c>
      <c r="M62" s="33">
        <f t="shared" ref="M62:V62" si="32">+M10+M36</f>
        <v>2361151</v>
      </c>
      <c r="N62" s="34">
        <f t="shared" si="32"/>
        <v>2247045</v>
      </c>
      <c r="O62" s="94">
        <f t="shared" si="32"/>
        <v>4608196</v>
      </c>
      <c r="P62" s="35">
        <f t="shared" si="32"/>
        <v>120726</v>
      </c>
      <c r="Q62" s="97">
        <f t="shared" si="32"/>
        <v>4728922</v>
      </c>
      <c r="R62" s="33">
        <f t="shared" si="32"/>
        <v>3460157</v>
      </c>
      <c r="S62" s="34">
        <f t="shared" si="32"/>
        <v>3307401</v>
      </c>
      <c r="T62" s="94">
        <f t="shared" si="32"/>
        <v>6767558</v>
      </c>
      <c r="U62" s="35">
        <f t="shared" si="32"/>
        <v>99000</v>
      </c>
      <c r="V62" s="99">
        <f t="shared" si="32"/>
        <v>6866558</v>
      </c>
      <c r="W62" s="31">
        <f t="shared" si="31"/>
        <v>45.20345228785758</v>
      </c>
    </row>
    <row r="63" spans="2:23" ht="13.5" thickBot="1">
      <c r="B63" s="116" t="s">
        <v>16</v>
      </c>
      <c r="C63" s="36">
        <f t="shared" si="28"/>
        <v>20016</v>
      </c>
      <c r="D63" s="37">
        <f t="shared" si="28"/>
        <v>19989</v>
      </c>
      <c r="E63" s="30">
        <f t="shared" si="28"/>
        <v>40005</v>
      </c>
      <c r="F63" s="36">
        <f t="shared" si="28"/>
        <v>23722</v>
      </c>
      <c r="G63" s="37">
        <f t="shared" si="28"/>
        <v>23696</v>
      </c>
      <c r="H63" s="30">
        <f t="shared" si="28"/>
        <v>47418</v>
      </c>
      <c r="I63" s="31">
        <f t="shared" si="29"/>
        <v>18.530183727034121</v>
      </c>
      <c r="J63" s="17"/>
      <c r="K63" s="32"/>
      <c r="L63" s="116" t="s">
        <v>16</v>
      </c>
      <c r="M63" s="33">
        <f t="shared" ref="M63:V63" si="33">+M11+M37</f>
        <v>3002279</v>
      </c>
      <c r="N63" s="34">
        <f t="shared" si="33"/>
        <v>2793916</v>
      </c>
      <c r="O63" s="94">
        <f t="shared" si="33"/>
        <v>5796195</v>
      </c>
      <c r="P63" s="35">
        <f t="shared" si="33"/>
        <v>126503</v>
      </c>
      <c r="Q63" s="97">
        <f t="shared" si="33"/>
        <v>5922698</v>
      </c>
      <c r="R63" s="33">
        <f t="shared" si="33"/>
        <v>3766970</v>
      </c>
      <c r="S63" s="34">
        <f t="shared" si="33"/>
        <v>3617302</v>
      </c>
      <c r="T63" s="94">
        <f t="shared" si="33"/>
        <v>7384272</v>
      </c>
      <c r="U63" s="35">
        <f t="shared" si="33"/>
        <v>103627</v>
      </c>
      <c r="V63" s="99">
        <f t="shared" si="33"/>
        <v>7487899</v>
      </c>
      <c r="W63" s="31">
        <f t="shared" si="31"/>
        <v>26.427162080524781</v>
      </c>
    </row>
    <row r="64" spans="2:23" ht="14.25" thickTop="1" thickBot="1">
      <c r="B64" s="178" t="s">
        <v>17</v>
      </c>
      <c r="C64" s="38">
        <f>C63+C61+C62</f>
        <v>57283</v>
      </c>
      <c r="D64" s="39">
        <f>D63+D61+D62</f>
        <v>57309</v>
      </c>
      <c r="E64" s="40">
        <f>+E61+E62+E63</f>
        <v>114592</v>
      </c>
      <c r="F64" s="38">
        <f>F63+F61+F62</f>
        <v>66905</v>
      </c>
      <c r="G64" s="39">
        <f>G63+G61+G62</f>
        <v>66846</v>
      </c>
      <c r="H64" s="40">
        <f>+H61+H62+H63</f>
        <v>133751</v>
      </c>
      <c r="I64" s="41">
        <f>IF(E64=0,0,((H64/E64)-1)*100)</f>
        <v>16.719317229824071</v>
      </c>
      <c r="J64" s="17"/>
      <c r="K64" s="17"/>
      <c r="L64" s="170" t="s">
        <v>17</v>
      </c>
      <c r="M64" s="100">
        <f t="shared" ref="M64:V64" si="34">+M61+M62+M63</f>
        <v>8029761</v>
      </c>
      <c r="N64" s="101">
        <f t="shared" si="34"/>
        <v>7749598</v>
      </c>
      <c r="O64" s="100">
        <f t="shared" si="34"/>
        <v>15779359</v>
      </c>
      <c r="P64" s="100">
        <f t="shared" si="34"/>
        <v>398254</v>
      </c>
      <c r="Q64" s="100">
        <f t="shared" si="34"/>
        <v>16177613</v>
      </c>
      <c r="R64" s="100">
        <f t="shared" si="34"/>
        <v>10420770</v>
      </c>
      <c r="S64" s="101">
        <f t="shared" si="34"/>
        <v>10047152</v>
      </c>
      <c r="T64" s="100">
        <f t="shared" si="34"/>
        <v>20467922</v>
      </c>
      <c r="U64" s="100">
        <f t="shared" si="34"/>
        <v>320658</v>
      </c>
      <c r="V64" s="102">
        <f t="shared" si="34"/>
        <v>20788580</v>
      </c>
      <c r="W64" s="103">
        <f>IF(Q64=0,0,((V64/Q64)-1)*100)</f>
        <v>28.502146762937141</v>
      </c>
    </row>
    <row r="65" spans="2:23" ht="13.5" thickTop="1">
      <c r="B65" s="109" t="s">
        <v>18</v>
      </c>
      <c r="C65" s="28">
        <f t="shared" ref="C65:H67" si="35">+C13+C39</f>
        <v>21244</v>
      </c>
      <c r="D65" s="29">
        <f t="shared" si="35"/>
        <v>21240</v>
      </c>
      <c r="E65" s="30">
        <f t="shared" si="35"/>
        <v>42484</v>
      </c>
      <c r="F65" s="28">
        <f t="shared" si="35"/>
        <v>24169</v>
      </c>
      <c r="G65" s="29">
        <f t="shared" si="35"/>
        <v>24188</v>
      </c>
      <c r="H65" s="30">
        <f t="shared" si="35"/>
        <v>48357</v>
      </c>
      <c r="I65" s="31">
        <f t="shared" si="29"/>
        <v>13.824027869315515</v>
      </c>
      <c r="J65" s="17"/>
      <c r="K65" s="17"/>
      <c r="L65" s="109" t="s">
        <v>18</v>
      </c>
      <c r="M65" s="33">
        <f t="shared" ref="M65:V65" si="36">+M13+M39</f>
        <v>3311014</v>
      </c>
      <c r="N65" s="34">
        <f t="shared" si="36"/>
        <v>3275601</v>
      </c>
      <c r="O65" s="94">
        <f t="shared" si="36"/>
        <v>6586615</v>
      </c>
      <c r="P65" s="35">
        <f t="shared" si="36"/>
        <v>131191</v>
      </c>
      <c r="Q65" s="97">
        <f t="shared" si="36"/>
        <v>6717806</v>
      </c>
      <c r="R65" s="33">
        <f t="shared" si="36"/>
        <v>3789907</v>
      </c>
      <c r="S65" s="34">
        <f t="shared" si="36"/>
        <v>3775875</v>
      </c>
      <c r="T65" s="94">
        <f t="shared" si="36"/>
        <v>7565782</v>
      </c>
      <c r="U65" s="35">
        <f t="shared" si="36"/>
        <v>99646</v>
      </c>
      <c r="V65" s="99">
        <f t="shared" si="36"/>
        <v>7665428</v>
      </c>
      <c r="W65" s="31">
        <f t="shared" si="31"/>
        <v>14.106123338482824</v>
      </c>
    </row>
    <row r="66" spans="2:23">
      <c r="B66" s="109" t="s">
        <v>19</v>
      </c>
      <c r="C66" s="33">
        <f t="shared" si="35"/>
        <v>19528</v>
      </c>
      <c r="D66" s="42">
        <f t="shared" si="35"/>
        <v>19502</v>
      </c>
      <c r="E66" s="30">
        <f t="shared" si="35"/>
        <v>39030</v>
      </c>
      <c r="F66" s="33">
        <f t="shared" si="35"/>
        <v>22888</v>
      </c>
      <c r="G66" s="42">
        <f t="shared" si="35"/>
        <v>22888</v>
      </c>
      <c r="H66" s="43">
        <f t="shared" si="35"/>
        <v>45776</v>
      </c>
      <c r="I66" s="31">
        <f t="shared" si="29"/>
        <v>17.284140404816807</v>
      </c>
      <c r="J66" s="17"/>
      <c r="K66" s="17"/>
      <c r="L66" s="109" t="s">
        <v>19</v>
      </c>
      <c r="M66" s="33">
        <f t="shared" ref="M66:V66" si="37">+M14+M40</f>
        <v>3064925</v>
      </c>
      <c r="N66" s="34">
        <f t="shared" si="37"/>
        <v>3119747</v>
      </c>
      <c r="O66" s="94">
        <f t="shared" si="37"/>
        <v>6184672</v>
      </c>
      <c r="P66" s="35">
        <f t="shared" si="37"/>
        <v>111115</v>
      </c>
      <c r="Q66" s="97">
        <f t="shared" si="37"/>
        <v>6295787</v>
      </c>
      <c r="R66" s="33">
        <f t="shared" si="37"/>
        <v>3628327</v>
      </c>
      <c r="S66" s="34">
        <f t="shared" si="37"/>
        <v>3675094</v>
      </c>
      <c r="T66" s="94">
        <f t="shared" si="37"/>
        <v>7303421</v>
      </c>
      <c r="U66" s="35">
        <f t="shared" si="37"/>
        <v>93071</v>
      </c>
      <c r="V66" s="99">
        <f t="shared" si="37"/>
        <v>7396492</v>
      </c>
      <c r="W66" s="31">
        <f t="shared" si="31"/>
        <v>17.483199479270816</v>
      </c>
    </row>
    <row r="67" spans="2:23" ht="13.5" thickBot="1">
      <c r="B67" s="109" t="s">
        <v>20</v>
      </c>
      <c r="C67" s="33">
        <f t="shared" si="35"/>
        <v>21192</v>
      </c>
      <c r="D67" s="42">
        <f t="shared" si="35"/>
        <v>21187</v>
      </c>
      <c r="E67" s="30">
        <f t="shared" si="35"/>
        <v>42379</v>
      </c>
      <c r="F67" s="33">
        <f t="shared" si="35"/>
        <v>24401</v>
      </c>
      <c r="G67" s="42">
        <f t="shared" si="35"/>
        <v>24382</v>
      </c>
      <c r="H67" s="43">
        <f t="shared" si="35"/>
        <v>48783</v>
      </c>
      <c r="I67" s="31">
        <f t="shared" si="29"/>
        <v>15.111257934354283</v>
      </c>
      <c r="J67" s="17"/>
      <c r="K67" s="17"/>
      <c r="L67" s="109" t="s">
        <v>20</v>
      </c>
      <c r="M67" s="33">
        <f t="shared" ref="M67:V67" si="38">+M15+M41</f>
        <v>3192776</v>
      </c>
      <c r="N67" s="34">
        <f t="shared" si="38"/>
        <v>3294197</v>
      </c>
      <c r="O67" s="94">
        <f t="shared" si="38"/>
        <v>6486973</v>
      </c>
      <c r="P67" s="35">
        <f t="shared" si="38"/>
        <v>121834</v>
      </c>
      <c r="Q67" s="97">
        <f t="shared" si="38"/>
        <v>6608807</v>
      </c>
      <c r="R67" s="33">
        <f t="shared" si="38"/>
        <v>3893743</v>
      </c>
      <c r="S67" s="34">
        <f t="shared" si="38"/>
        <v>3993048</v>
      </c>
      <c r="T67" s="94">
        <f t="shared" si="38"/>
        <v>7886791</v>
      </c>
      <c r="U67" s="35">
        <f t="shared" si="38"/>
        <v>100249</v>
      </c>
      <c r="V67" s="99">
        <f t="shared" si="38"/>
        <v>7987040</v>
      </c>
      <c r="W67" s="31">
        <f t="shared" si="31"/>
        <v>20.854490076650745</v>
      </c>
    </row>
    <row r="68" spans="2:23" ht="14.25" thickTop="1" thickBot="1">
      <c r="B68" s="179" t="s">
        <v>66</v>
      </c>
      <c r="C68" s="45">
        <f t="shared" ref="C68" si="39">+C65+C66+C67</f>
        <v>61964</v>
      </c>
      <c r="D68" s="46">
        <f t="shared" ref="D68" si="40">+D65+D66+D67</f>
        <v>61929</v>
      </c>
      <c r="E68" s="47">
        <f t="shared" ref="E68" si="41">+E65+E66+E67</f>
        <v>123893</v>
      </c>
      <c r="F68" s="45">
        <f t="shared" ref="F68" si="42">+F65+F66+F67</f>
        <v>71458</v>
      </c>
      <c r="G68" s="46">
        <f t="shared" ref="G68" si="43">+G65+G66+G67</f>
        <v>71458</v>
      </c>
      <c r="H68" s="47">
        <f t="shared" ref="H68" si="44">+H65+H66+H67</f>
        <v>142916</v>
      </c>
      <c r="I68" s="48">
        <f>IF(E68=0,0,((H68/E68)-1)*100)</f>
        <v>15.354378374888</v>
      </c>
      <c r="J68" s="17"/>
      <c r="K68" s="17"/>
      <c r="L68" s="170" t="s">
        <v>66</v>
      </c>
      <c r="M68" s="100">
        <f t="shared" ref="M68" si="45">+M65+M66+M67</f>
        <v>9568715</v>
      </c>
      <c r="N68" s="101">
        <f t="shared" ref="N68" si="46">+N65+N66+N67</f>
        <v>9689545</v>
      </c>
      <c r="O68" s="100">
        <f t="shared" ref="O68" si="47">+O65+O66+O67</f>
        <v>19258260</v>
      </c>
      <c r="P68" s="100">
        <f t="shared" ref="P68" si="48">+P65+P66+P67</f>
        <v>364140</v>
      </c>
      <c r="Q68" s="100">
        <f t="shared" ref="Q68" si="49">+Q65+Q66+Q67</f>
        <v>19622400</v>
      </c>
      <c r="R68" s="100">
        <f t="shared" ref="R68" si="50">+R65+R66+R67</f>
        <v>11311977</v>
      </c>
      <c r="S68" s="101">
        <f t="shared" ref="S68" si="51">+S65+S66+S67</f>
        <v>11444017</v>
      </c>
      <c r="T68" s="100">
        <f t="shared" ref="T68" si="52">+T65+T66+T67</f>
        <v>22755994</v>
      </c>
      <c r="U68" s="100">
        <f t="shared" ref="U68" si="53">+U65+U66+U67</f>
        <v>292966</v>
      </c>
      <c r="V68" s="102">
        <f t="shared" ref="V68" si="54">+V65+V66+V67</f>
        <v>23048960</v>
      </c>
      <c r="W68" s="103">
        <f>IF(Q68=0,0,((V68/Q68)-1)*100)</f>
        <v>17.462491846053485</v>
      </c>
    </row>
    <row r="69" spans="2:23" ht="13.5" thickTop="1">
      <c r="B69" s="109" t="s">
        <v>21</v>
      </c>
      <c r="C69" s="49">
        <f t="shared" ref="C69:H69" si="55">+C17+C43</f>
        <v>20650</v>
      </c>
      <c r="D69" s="50">
        <f t="shared" si="55"/>
        <v>20645</v>
      </c>
      <c r="E69" s="30">
        <f t="shared" si="55"/>
        <v>41295</v>
      </c>
      <c r="F69" s="49">
        <f t="shared" si="55"/>
        <v>23476</v>
      </c>
      <c r="G69" s="50">
        <f t="shared" si="55"/>
        <v>23486</v>
      </c>
      <c r="H69" s="43">
        <f t="shared" si="55"/>
        <v>46962</v>
      </c>
      <c r="I69" s="31">
        <f t="shared" si="29"/>
        <v>13.723211042499095</v>
      </c>
      <c r="J69" s="17"/>
      <c r="K69" s="17"/>
      <c r="L69" s="109" t="s">
        <v>21</v>
      </c>
      <c r="M69" s="33">
        <f t="shared" ref="M69:V69" si="56">+M17+M43</f>
        <v>3089256</v>
      </c>
      <c r="N69" s="34">
        <f t="shared" si="56"/>
        <v>3140347</v>
      </c>
      <c r="O69" s="94">
        <f t="shared" si="56"/>
        <v>6229603</v>
      </c>
      <c r="P69" s="35">
        <f t="shared" si="56"/>
        <v>105155</v>
      </c>
      <c r="Q69" s="97">
        <f t="shared" si="56"/>
        <v>6334758</v>
      </c>
      <c r="R69" s="33">
        <f t="shared" si="56"/>
        <v>3587161</v>
      </c>
      <c r="S69" s="34">
        <f t="shared" si="56"/>
        <v>3656676</v>
      </c>
      <c r="T69" s="94">
        <f t="shared" si="56"/>
        <v>7243837</v>
      </c>
      <c r="U69" s="35">
        <f t="shared" si="56"/>
        <v>96184</v>
      </c>
      <c r="V69" s="99">
        <f t="shared" si="56"/>
        <v>7340021</v>
      </c>
      <c r="W69" s="31">
        <f t="shared" si="31"/>
        <v>15.869003993522712</v>
      </c>
    </row>
    <row r="70" spans="2:23">
      <c r="B70" s="109" t="s">
        <v>67</v>
      </c>
      <c r="C70" s="49">
        <f t="shared" ref="C70:E71" si="57">+C18+C44</f>
        <v>19997</v>
      </c>
      <c r="D70" s="50">
        <f t="shared" si="57"/>
        <v>19988</v>
      </c>
      <c r="E70" s="30">
        <f t="shared" si="57"/>
        <v>39985</v>
      </c>
      <c r="F70" s="49">
        <f>+BKK!F70+DMK!F70+CNX!F70+HDY!F70+HKT!F70+CEI!F70</f>
        <v>23438</v>
      </c>
      <c r="G70" s="50">
        <f>+BKK!G70+DMK!G70+CNX!G70+HDY!G70+HKT!G70+CEI!G70</f>
        <v>23453</v>
      </c>
      <c r="H70" s="43">
        <f>+BKK!H70+DMK!H70+CNX!H70+HDY!H70+HKT!H70+CEI!H70</f>
        <v>46891</v>
      </c>
      <c r="I70" s="31">
        <f t="shared" si="29"/>
        <v>17.271476803801434</v>
      </c>
      <c r="J70" s="17"/>
      <c r="K70" s="17"/>
      <c r="L70" s="109" t="s">
        <v>67</v>
      </c>
      <c r="M70" s="33">
        <f t="shared" ref="M70:Q71" si="58">+M18+M44</f>
        <v>2724101</v>
      </c>
      <c r="N70" s="34">
        <f t="shared" si="58"/>
        <v>2773719</v>
      </c>
      <c r="O70" s="94">
        <f t="shared" si="58"/>
        <v>5497820</v>
      </c>
      <c r="P70" s="35">
        <f t="shared" si="58"/>
        <v>111269</v>
      </c>
      <c r="Q70" s="97">
        <f t="shared" si="58"/>
        <v>5609089</v>
      </c>
      <c r="R70" s="33">
        <f>+BKK!R70+DMK!R70+CNX!R70+HDY!R70+HKT!R70+CEI!R70</f>
        <v>3301914</v>
      </c>
      <c r="S70" s="34">
        <f>+BKK!S70+DMK!S70+CNX!S70+HDY!S70+HKT!S70+CEI!S70</f>
        <v>3359450</v>
      </c>
      <c r="T70" s="94">
        <f>+BKK!T70+DMK!T70+CNX!T70+HDY!T70+HKT!T70+CEI!T70</f>
        <v>6661364</v>
      </c>
      <c r="U70" s="35">
        <f>+BKK!U70+DMK!U70+CNX!U70+HDY!U70+HKT!U70+CEI!U70</f>
        <v>99994</v>
      </c>
      <c r="V70" s="99">
        <f>+BKK!V70+DMK!V70+CNX!V70+HDY!V70+HKT!V70+CEI!V70</f>
        <v>6761358</v>
      </c>
      <c r="W70" s="31">
        <f t="shared" si="31"/>
        <v>20.542890298228468</v>
      </c>
    </row>
    <row r="71" spans="2:23" ht="13.5" thickBot="1">
      <c r="B71" s="109" t="s">
        <v>22</v>
      </c>
      <c r="C71" s="49">
        <f t="shared" si="57"/>
        <v>19053</v>
      </c>
      <c r="D71" s="50">
        <f t="shared" si="57"/>
        <v>19062</v>
      </c>
      <c r="E71" s="30">
        <f t="shared" si="57"/>
        <v>38115</v>
      </c>
      <c r="F71" s="49">
        <f>+BKK!F71+DMK!F71+CNX!F71+HDY!F71+HKT!F71+CEI!F71</f>
        <v>22663</v>
      </c>
      <c r="G71" s="50">
        <f>+BKK!G71+DMK!G71+CNX!G71+HDY!G71+HKT!G71+CEI!G71</f>
        <v>22670</v>
      </c>
      <c r="H71" s="43">
        <f>+BKK!H71+DMK!H71+CNX!H71+HDY!H71+HKT!H71+CEI!H71</f>
        <v>45333</v>
      </c>
      <c r="I71" s="31">
        <f t="shared" si="29"/>
        <v>18.937426210153486</v>
      </c>
      <c r="J71" s="17"/>
      <c r="K71" s="17"/>
      <c r="L71" s="109" t="s">
        <v>22</v>
      </c>
      <c r="M71" s="33">
        <f t="shared" si="58"/>
        <v>2718126</v>
      </c>
      <c r="N71" s="34">
        <f t="shared" si="58"/>
        <v>2639019</v>
      </c>
      <c r="O71" s="95">
        <f t="shared" si="58"/>
        <v>5357145</v>
      </c>
      <c r="P71" s="52">
        <f t="shared" si="58"/>
        <v>115961</v>
      </c>
      <c r="Q71" s="97">
        <f t="shared" si="58"/>
        <v>5473106</v>
      </c>
      <c r="R71" s="33">
        <f>+BKK!R71+DMK!R71+CNX!R71+HDY!R71+HKT!R71+CEI!R71</f>
        <v>3249356</v>
      </c>
      <c r="S71" s="34">
        <f>+BKK!S71+DMK!S71+CNX!S71+HDY!S71+HKT!S71+CEI!S71</f>
        <v>3177044</v>
      </c>
      <c r="T71" s="95">
        <f>+BKK!T71+DMK!T71+CNX!T71+HDY!T71+HKT!T71+CEI!T71</f>
        <v>6426400</v>
      </c>
      <c r="U71" s="52">
        <f>+BKK!U71+DMK!U71+CNX!U71+HDY!U71+HKT!U71+CEI!U71</f>
        <v>112492</v>
      </c>
      <c r="V71" s="99">
        <f>+BKK!V71+DMK!V71+CNX!V71+HDY!V71+HKT!V71+CEI!V71</f>
        <v>6538892</v>
      </c>
      <c r="W71" s="31">
        <f t="shared" si="31"/>
        <v>19.473147423053749</v>
      </c>
    </row>
    <row r="72" spans="2:23" ht="16.5" thickTop="1" thickBot="1">
      <c r="B72" s="180" t="s">
        <v>23</v>
      </c>
      <c r="C72" s="53">
        <f t="shared" ref="C72:H72" si="59">+C69+C70+C71</f>
        <v>59700</v>
      </c>
      <c r="D72" s="54">
        <f t="shared" si="59"/>
        <v>59695</v>
      </c>
      <c r="E72" s="55">
        <f t="shared" si="59"/>
        <v>119395</v>
      </c>
      <c r="F72" s="56">
        <f t="shared" si="59"/>
        <v>69577</v>
      </c>
      <c r="G72" s="57">
        <f t="shared" si="59"/>
        <v>69609</v>
      </c>
      <c r="H72" s="57">
        <f t="shared" si="59"/>
        <v>139186</v>
      </c>
      <c r="I72" s="41">
        <f>IF(E72=0,0,((H72/E72)-1)*100)</f>
        <v>16.576071024749783</v>
      </c>
      <c r="J72" s="58"/>
      <c r="K72" s="59"/>
      <c r="L72" s="171" t="s">
        <v>23</v>
      </c>
      <c r="M72" s="104">
        <f t="shared" ref="M72:V72" si="60">+M69+M70+M71</f>
        <v>8531483</v>
      </c>
      <c r="N72" s="104">
        <f t="shared" si="60"/>
        <v>8553085</v>
      </c>
      <c r="O72" s="105">
        <f t="shared" si="60"/>
        <v>17084568</v>
      </c>
      <c r="P72" s="105">
        <f t="shared" si="60"/>
        <v>332385</v>
      </c>
      <c r="Q72" s="105">
        <f t="shared" si="60"/>
        <v>17416953</v>
      </c>
      <c r="R72" s="104">
        <f t="shared" si="60"/>
        <v>10138431</v>
      </c>
      <c r="S72" s="104">
        <f t="shared" si="60"/>
        <v>10193170</v>
      </c>
      <c r="T72" s="105">
        <f t="shared" si="60"/>
        <v>20331601</v>
      </c>
      <c r="U72" s="105">
        <f t="shared" si="60"/>
        <v>308670</v>
      </c>
      <c r="V72" s="105">
        <f t="shared" si="60"/>
        <v>20640271</v>
      </c>
      <c r="W72" s="106">
        <f t="shared" si="31"/>
        <v>18.506784740132211</v>
      </c>
    </row>
    <row r="73" spans="2:23" ht="13.5" thickTop="1">
      <c r="B73" s="109" t="s">
        <v>25</v>
      </c>
      <c r="C73" s="33">
        <f t="shared" ref="C73:E75" si="61">+C21+C47</f>
        <v>20552</v>
      </c>
      <c r="D73" s="42">
        <f t="shared" si="61"/>
        <v>20553</v>
      </c>
      <c r="E73" s="60">
        <f t="shared" si="61"/>
        <v>41105</v>
      </c>
      <c r="F73" s="33">
        <f>+BKK!F73+DMK!F73+CNX!F73+HDY!F73+HKT!F73+CEI!F73</f>
        <v>23884</v>
      </c>
      <c r="G73" s="42">
        <f>+BKK!G73+DMK!G73+CNX!G73+HDY!G73+HKT!G73+CEI!G73</f>
        <v>23879</v>
      </c>
      <c r="H73" s="61">
        <f>+BKK!H73+DMK!H73+CNX!H73+HDY!H73+HKT!H73+CEI!H73</f>
        <v>47763</v>
      </c>
      <c r="I73" s="31">
        <f t="shared" si="29"/>
        <v>16.197542877995375</v>
      </c>
      <c r="J73" s="17"/>
      <c r="K73" s="17"/>
      <c r="L73" s="109" t="s">
        <v>25</v>
      </c>
      <c r="M73" s="33">
        <f t="shared" ref="M73:Q75" si="62">+M21+M47</f>
        <v>3038432</v>
      </c>
      <c r="N73" s="34">
        <f t="shared" si="62"/>
        <v>3006136</v>
      </c>
      <c r="O73" s="95">
        <f t="shared" si="62"/>
        <v>6044568</v>
      </c>
      <c r="P73" s="62">
        <f t="shared" si="62"/>
        <v>128782</v>
      </c>
      <c r="Q73" s="97">
        <f t="shared" si="62"/>
        <v>6173350</v>
      </c>
      <c r="R73" s="33">
        <f>+BKK!R73+DMK!R73+CNX!R73+HDY!R73+HKT!R73+CEI!R73</f>
        <v>3546260</v>
      </c>
      <c r="S73" s="34">
        <f>+BKK!S73+DMK!S73+CNX!S73+HDY!S73+HKT!S73+CEI!S73</f>
        <v>3479713</v>
      </c>
      <c r="T73" s="95">
        <f>+BKK!T73+DMK!T73+CNX!T73+HDY!T73+HKT!T73+CEI!T73</f>
        <v>7025973</v>
      </c>
      <c r="U73" s="62">
        <f>+BKK!U73+DMK!U73+CNX!U73+HDY!U73+HKT!U73+CEI!U73</f>
        <v>123237</v>
      </c>
      <c r="V73" s="99">
        <f>+BKK!V73+DMK!V73+CNX!V73+HDY!V73+HKT!V73+CEI!V73</f>
        <v>7149210</v>
      </c>
      <c r="W73" s="31">
        <f t="shared" si="31"/>
        <v>15.80762470943653</v>
      </c>
    </row>
    <row r="74" spans="2:23">
      <c r="B74" s="109" t="s">
        <v>26</v>
      </c>
      <c r="C74" s="33">
        <f t="shared" si="61"/>
        <v>20811</v>
      </c>
      <c r="D74" s="42">
        <f t="shared" si="61"/>
        <v>20792</v>
      </c>
      <c r="E74" s="63">
        <f t="shared" si="61"/>
        <v>41603</v>
      </c>
      <c r="F74" s="33">
        <f t="shared" ref="F74:H75" si="63">+F22+F48</f>
        <v>24670</v>
      </c>
      <c r="G74" s="42">
        <f t="shared" si="63"/>
        <v>24662</v>
      </c>
      <c r="H74" s="63">
        <f t="shared" si="63"/>
        <v>49332</v>
      </c>
      <c r="I74" s="31">
        <f t="shared" si="29"/>
        <v>18.577987164387189</v>
      </c>
      <c r="J74" s="17"/>
      <c r="K74" s="17"/>
      <c r="L74" s="109" t="s">
        <v>26</v>
      </c>
      <c r="M74" s="33">
        <f t="shared" si="62"/>
        <v>3174125</v>
      </c>
      <c r="N74" s="34">
        <f t="shared" si="62"/>
        <v>3211775</v>
      </c>
      <c r="O74" s="95">
        <f t="shared" si="62"/>
        <v>6385900</v>
      </c>
      <c r="P74" s="35">
        <f t="shared" si="62"/>
        <v>115971</v>
      </c>
      <c r="Q74" s="97">
        <f t="shared" si="62"/>
        <v>6501871</v>
      </c>
      <c r="R74" s="33">
        <f t="shared" ref="R74:V75" si="64">+R22+R48</f>
        <v>3741649</v>
      </c>
      <c r="S74" s="34">
        <f t="shared" si="64"/>
        <v>3815633</v>
      </c>
      <c r="T74" s="95">
        <f t="shared" si="64"/>
        <v>7557282</v>
      </c>
      <c r="U74" s="35">
        <f t="shared" si="64"/>
        <v>119592</v>
      </c>
      <c r="V74" s="99">
        <f t="shared" si="64"/>
        <v>7676874</v>
      </c>
      <c r="W74" s="31">
        <f>IF(Q74=0,0,((V74/Q74)-1)*100)</f>
        <v>18.07176734204663</v>
      </c>
    </row>
    <row r="75" spans="2:23" ht="13.5" thickBot="1">
      <c r="B75" s="109" t="s">
        <v>27</v>
      </c>
      <c r="C75" s="33">
        <f t="shared" si="61"/>
        <v>19874</v>
      </c>
      <c r="D75" s="64">
        <f t="shared" si="61"/>
        <v>19873</v>
      </c>
      <c r="E75" s="65">
        <f t="shared" si="61"/>
        <v>39747</v>
      </c>
      <c r="F75" s="33">
        <f t="shared" si="63"/>
        <v>23237</v>
      </c>
      <c r="G75" s="64">
        <f t="shared" si="63"/>
        <v>23238</v>
      </c>
      <c r="H75" s="65">
        <f t="shared" si="63"/>
        <v>46475</v>
      </c>
      <c r="I75" s="66">
        <f t="shared" si="29"/>
        <v>16.927063677761844</v>
      </c>
      <c r="J75" s="17"/>
      <c r="K75" s="17"/>
      <c r="L75" s="109" t="s">
        <v>27</v>
      </c>
      <c r="M75" s="33">
        <f t="shared" si="62"/>
        <v>2748657</v>
      </c>
      <c r="N75" s="34">
        <f t="shared" si="62"/>
        <v>2758918</v>
      </c>
      <c r="O75" s="95">
        <f t="shared" si="62"/>
        <v>5507575</v>
      </c>
      <c r="P75" s="52">
        <f t="shared" si="62"/>
        <v>121542</v>
      </c>
      <c r="Q75" s="97">
        <f t="shared" si="62"/>
        <v>5629117</v>
      </c>
      <c r="R75" s="33">
        <f t="shared" si="64"/>
        <v>3353113</v>
      </c>
      <c r="S75" s="34">
        <f t="shared" si="64"/>
        <v>3362000</v>
      </c>
      <c r="T75" s="95">
        <f t="shared" si="64"/>
        <v>6715113</v>
      </c>
      <c r="U75" s="52">
        <f t="shared" si="64"/>
        <v>115954</v>
      </c>
      <c r="V75" s="99">
        <f t="shared" si="64"/>
        <v>6831067</v>
      </c>
      <c r="W75" s="31">
        <f t="shared" ref="W75:W78" si="65">IF(Q75=0,0,((V75/Q75)-1)*100)</f>
        <v>21.352371961712645</v>
      </c>
    </row>
    <row r="76" spans="2:23" ht="14.25" thickTop="1" thickBot="1">
      <c r="B76" s="178" t="s">
        <v>28</v>
      </c>
      <c r="C76" s="56">
        <f t="shared" ref="C76:H76" si="66">+C73+C74+C75</f>
        <v>61237</v>
      </c>
      <c r="D76" s="67">
        <f t="shared" si="66"/>
        <v>61218</v>
      </c>
      <c r="E76" s="56">
        <f t="shared" si="66"/>
        <v>122455</v>
      </c>
      <c r="F76" s="56">
        <f t="shared" si="66"/>
        <v>71791</v>
      </c>
      <c r="G76" s="67">
        <f t="shared" si="66"/>
        <v>71779</v>
      </c>
      <c r="H76" s="56">
        <f t="shared" si="66"/>
        <v>143570</v>
      </c>
      <c r="I76" s="41">
        <f>IF(E76=0,0,((H76/E76)-1)*100)</f>
        <v>17.243068882446622</v>
      </c>
      <c r="J76" s="17"/>
      <c r="K76" s="17"/>
      <c r="L76" s="170" t="s">
        <v>28</v>
      </c>
      <c r="M76" s="100">
        <f t="shared" ref="M76:V76" si="67">+M73+M74+M75</f>
        <v>8961214</v>
      </c>
      <c r="N76" s="101">
        <f t="shared" si="67"/>
        <v>8976829</v>
      </c>
      <c r="O76" s="100">
        <f t="shared" si="67"/>
        <v>17938043</v>
      </c>
      <c r="P76" s="100">
        <f t="shared" si="67"/>
        <v>366295</v>
      </c>
      <c r="Q76" s="100">
        <f t="shared" si="67"/>
        <v>18304338</v>
      </c>
      <c r="R76" s="100">
        <f t="shared" si="67"/>
        <v>10641022</v>
      </c>
      <c r="S76" s="101">
        <f t="shared" si="67"/>
        <v>10657346</v>
      </c>
      <c r="T76" s="100">
        <f t="shared" si="67"/>
        <v>21298368</v>
      </c>
      <c r="U76" s="100">
        <f t="shared" si="67"/>
        <v>358783</v>
      </c>
      <c r="V76" s="100">
        <f t="shared" si="67"/>
        <v>21657151</v>
      </c>
      <c r="W76" s="103">
        <f t="shared" si="65"/>
        <v>18.317040474230751</v>
      </c>
    </row>
    <row r="77" spans="2:23" ht="14.25" thickTop="1" thickBot="1">
      <c r="B77" s="178" t="s">
        <v>68</v>
      </c>
      <c r="C77" s="38">
        <f t="shared" ref="C77:H77" si="68">+C68+C72+C76</f>
        <v>182901</v>
      </c>
      <c r="D77" s="39">
        <f t="shared" si="68"/>
        <v>182842</v>
      </c>
      <c r="E77" s="40">
        <f t="shared" si="68"/>
        <v>365743</v>
      </c>
      <c r="F77" s="38">
        <f t="shared" si="68"/>
        <v>212826</v>
      </c>
      <c r="G77" s="39">
        <f t="shared" si="68"/>
        <v>212846</v>
      </c>
      <c r="H77" s="40">
        <f t="shared" si="68"/>
        <v>425672</v>
      </c>
      <c r="I77" s="41">
        <f>IF(E77=0,0,((H77/E77)-1)*100)</f>
        <v>16.385549415846647</v>
      </c>
      <c r="J77" s="17"/>
      <c r="K77" s="17"/>
      <c r="L77" s="170" t="s">
        <v>68</v>
      </c>
      <c r="M77" s="100">
        <f t="shared" ref="M77:V77" si="69">+M68+M72+M76</f>
        <v>27061412</v>
      </c>
      <c r="N77" s="101">
        <f t="shared" si="69"/>
        <v>27219459</v>
      </c>
      <c r="O77" s="100">
        <f t="shared" si="69"/>
        <v>54280871</v>
      </c>
      <c r="P77" s="100">
        <f t="shared" si="69"/>
        <v>1062820</v>
      </c>
      <c r="Q77" s="100">
        <f t="shared" si="69"/>
        <v>55343691</v>
      </c>
      <c r="R77" s="100">
        <f t="shared" si="69"/>
        <v>32091430</v>
      </c>
      <c r="S77" s="101">
        <f t="shared" si="69"/>
        <v>32294533</v>
      </c>
      <c r="T77" s="100">
        <f t="shared" si="69"/>
        <v>64385963</v>
      </c>
      <c r="U77" s="100">
        <f t="shared" si="69"/>
        <v>960419</v>
      </c>
      <c r="V77" s="102">
        <f t="shared" si="69"/>
        <v>65346382</v>
      </c>
      <c r="W77" s="103">
        <f t="shared" si="65"/>
        <v>18.073769239568783</v>
      </c>
    </row>
    <row r="78" spans="2:23" ht="14.25" thickTop="1" thickBot="1">
      <c r="B78" s="178" t="s">
        <v>9</v>
      </c>
      <c r="C78" s="56">
        <f t="shared" ref="C78:H78" si="70">+C72+C68+C76+C64</f>
        <v>240184</v>
      </c>
      <c r="D78" s="67">
        <f t="shared" si="70"/>
        <v>240151</v>
      </c>
      <c r="E78" s="56">
        <f t="shared" si="70"/>
        <v>480335</v>
      </c>
      <c r="F78" s="56">
        <f t="shared" si="70"/>
        <v>279731</v>
      </c>
      <c r="G78" s="67">
        <f t="shared" si="70"/>
        <v>279692</v>
      </c>
      <c r="H78" s="56">
        <f t="shared" si="70"/>
        <v>559423</v>
      </c>
      <c r="I78" s="41">
        <f>IF(E78=0,0,((H78/E78)-1)*100)</f>
        <v>16.465175346372838</v>
      </c>
      <c r="J78" s="17"/>
      <c r="K78" s="17"/>
      <c r="L78" s="170" t="s">
        <v>9</v>
      </c>
      <c r="M78" s="100">
        <f t="shared" ref="M78:V78" si="71">+M72+M68+M76+M64</f>
        <v>35091173</v>
      </c>
      <c r="N78" s="101">
        <f t="shared" si="71"/>
        <v>34969057</v>
      </c>
      <c r="O78" s="100">
        <f t="shared" si="71"/>
        <v>70060230</v>
      </c>
      <c r="P78" s="100">
        <f t="shared" si="71"/>
        <v>1461074</v>
      </c>
      <c r="Q78" s="100">
        <f t="shared" si="71"/>
        <v>71521304</v>
      </c>
      <c r="R78" s="100">
        <f t="shared" si="71"/>
        <v>42512200</v>
      </c>
      <c r="S78" s="101">
        <f t="shared" si="71"/>
        <v>42341685</v>
      </c>
      <c r="T78" s="100">
        <f t="shared" si="71"/>
        <v>84853885</v>
      </c>
      <c r="U78" s="100">
        <f t="shared" si="71"/>
        <v>1281077</v>
      </c>
      <c r="V78" s="100">
        <f t="shared" si="71"/>
        <v>86134962</v>
      </c>
      <c r="W78" s="103">
        <f t="shared" si="65"/>
        <v>20.432594461644605</v>
      </c>
    </row>
    <row r="79" spans="2:23" ht="14.25" thickTop="1" thickBot="1">
      <c r="B79" s="172" t="s">
        <v>62</v>
      </c>
      <c r="C79" s="17"/>
      <c r="D79" s="17"/>
      <c r="E79" s="17"/>
      <c r="F79" s="17"/>
      <c r="G79" s="17"/>
      <c r="H79" s="17"/>
      <c r="I79" s="18"/>
      <c r="J79" s="17"/>
      <c r="K79" s="17"/>
      <c r="L79" s="172" t="s">
        <v>62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8"/>
    </row>
    <row r="80" spans="2:23" ht="13.5" thickTop="1">
      <c r="B80" s="169"/>
      <c r="C80" s="17"/>
      <c r="D80" s="17"/>
      <c r="E80" s="17"/>
      <c r="F80" s="17"/>
      <c r="G80" s="17"/>
      <c r="H80" s="17"/>
      <c r="I80" s="18"/>
      <c r="J80" s="17"/>
      <c r="K80" s="17"/>
      <c r="L80" s="209" t="s">
        <v>39</v>
      </c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1"/>
    </row>
    <row r="81" spans="1:26" ht="13.5" thickBot="1">
      <c r="B81" s="169"/>
      <c r="C81" s="17"/>
      <c r="D81" s="17"/>
      <c r="E81" s="17"/>
      <c r="F81" s="17"/>
      <c r="G81" s="17"/>
      <c r="H81" s="17"/>
      <c r="I81" s="18"/>
      <c r="J81" s="17"/>
      <c r="K81" s="17"/>
      <c r="L81" s="212" t="s">
        <v>40</v>
      </c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4"/>
    </row>
    <row r="82" spans="1:26" ht="14.25" thickTop="1" thickBot="1">
      <c r="B82" s="169"/>
      <c r="C82" s="17"/>
      <c r="D82" s="17"/>
      <c r="E82" s="17"/>
      <c r="F82" s="17"/>
      <c r="G82" s="17"/>
      <c r="H82" s="17"/>
      <c r="I82" s="18"/>
      <c r="J82" s="17"/>
      <c r="K82" s="17"/>
      <c r="L82" s="16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68" t="s">
        <v>41</v>
      </c>
    </row>
    <row r="83" spans="1:26" ht="14.25" thickTop="1" thickBot="1">
      <c r="B83" s="169"/>
      <c r="C83" s="17"/>
      <c r="D83" s="17"/>
      <c r="E83" s="17"/>
      <c r="F83" s="17"/>
      <c r="G83" s="17"/>
      <c r="H83" s="17"/>
      <c r="I83" s="18"/>
      <c r="J83" s="17"/>
      <c r="K83" s="17"/>
      <c r="L83" s="107"/>
      <c r="M83" s="221" t="s">
        <v>64</v>
      </c>
      <c r="N83" s="222"/>
      <c r="O83" s="222"/>
      <c r="P83" s="222"/>
      <c r="Q83" s="223"/>
      <c r="R83" s="221" t="s">
        <v>65</v>
      </c>
      <c r="S83" s="222"/>
      <c r="T83" s="222"/>
      <c r="U83" s="222"/>
      <c r="V83" s="223"/>
      <c r="W83" s="108" t="s">
        <v>4</v>
      </c>
    </row>
    <row r="84" spans="1:26" ht="13.5" thickTop="1">
      <c r="B84" s="169"/>
      <c r="C84" s="17"/>
      <c r="D84" s="17"/>
      <c r="E84" s="17"/>
      <c r="F84" s="17"/>
      <c r="G84" s="17"/>
      <c r="H84" s="17"/>
      <c r="I84" s="18"/>
      <c r="J84" s="17"/>
      <c r="K84" s="17"/>
      <c r="L84" s="109" t="s">
        <v>5</v>
      </c>
      <c r="M84" s="110"/>
      <c r="N84" s="111"/>
      <c r="O84" s="140"/>
      <c r="P84" s="113"/>
      <c r="Q84" s="141"/>
      <c r="R84" s="110"/>
      <c r="S84" s="111"/>
      <c r="T84" s="140"/>
      <c r="U84" s="113"/>
      <c r="V84" s="141"/>
      <c r="W84" s="115" t="s">
        <v>6</v>
      </c>
    </row>
    <row r="85" spans="1:26" ht="13.5" thickBot="1">
      <c r="B85" s="169"/>
      <c r="C85" s="17"/>
      <c r="D85" s="17"/>
      <c r="E85" s="17"/>
      <c r="F85" s="17"/>
      <c r="G85" s="17"/>
      <c r="H85" s="17"/>
      <c r="I85" s="18"/>
      <c r="J85" s="17"/>
      <c r="K85" s="17"/>
      <c r="L85" s="116"/>
      <c r="M85" s="117" t="s">
        <v>42</v>
      </c>
      <c r="N85" s="118" t="s">
        <v>43</v>
      </c>
      <c r="O85" s="142" t="s">
        <v>44</v>
      </c>
      <c r="P85" s="120" t="s">
        <v>13</v>
      </c>
      <c r="Q85" s="186" t="s">
        <v>9</v>
      </c>
      <c r="R85" s="117" t="s">
        <v>42</v>
      </c>
      <c r="S85" s="118" t="s">
        <v>43</v>
      </c>
      <c r="T85" s="142" t="s">
        <v>44</v>
      </c>
      <c r="U85" s="120" t="s">
        <v>13</v>
      </c>
      <c r="V85" s="186" t="s">
        <v>9</v>
      </c>
      <c r="W85" s="121"/>
    </row>
    <row r="86" spans="1:26" ht="4.5" customHeight="1" thickTop="1">
      <c r="B86" s="169"/>
      <c r="C86" s="17"/>
      <c r="D86" s="17"/>
      <c r="E86" s="17"/>
      <c r="F86" s="17"/>
      <c r="G86" s="17"/>
      <c r="H86" s="17"/>
      <c r="I86" s="18"/>
      <c r="J86" s="17"/>
      <c r="K86" s="17"/>
      <c r="L86" s="109"/>
      <c r="M86" s="24"/>
      <c r="N86" s="25"/>
      <c r="O86" s="126"/>
      <c r="P86" s="26"/>
      <c r="Q86" s="129"/>
      <c r="R86" s="24"/>
      <c r="S86" s="25"/>
      <c r="T86" s="126"/>
      <c r="U86" s="26"/>
      <c r="V86" s="131"/>
      <c r="W86" s="27"/>
    </row>
    <row r="87" spans="1:26">
      <c r="A87" s="4"/>
      <c r="B87" s="181"/>
      <c r="C87" s="69"/>
      <c r="D87" s="69"/>
      <c r="E87" s="69"/>
      <c r="F87" s="69"/>
      <c r="G87" s="69"/>
      <c r="H87" s="69"/>
      <c r="I87" s="70"/>
      <c r="J87" s="69"/>
      <c r="K87" s="17"/>
      <c r="L87" s="109" t="s">
        <v>14</v>
      </c>
      <c r="M87" s="33">
        <f>+BKK!M87+DMK!M87+CNX!M87+HDY!M87+HKT!M87+CEI!M87</f>
        <v>47449</v>
      </c>
      <c r="N87" s="34">
        <f>+BKK!N87+DMK!N87+CNX!N87+HDY!N87+HKT!N87+CEI!N87</f>
        <v>57749</v>
      </c>
      <c r="O87" s="127">
        <f>M87+N87</f>
        <v>105198</v>
      </c>
      <c r="P87" s="35">
        <f>+BKK!P87+DMK!P87+CNX!P87+HDY!P87+HKT!P87+CEI!P87</f>
        <v>3050</v>
      </c>
      <c r="Q87" s="130">
        <f>O87+P87</f>
        <v>108248</v>
      </c>
      <c r="R87" s="33">
        <f>+BKK!R87+DMK!R87+CNX!R87+HDY!R87+HKT!R87+CEI!R87</f>
        <v>48794</v>
      </c>
      <c r="S87" s="34">
        <f>+BKK!S87+DMK!S87+CNX!S87+HDY!S87+HKT!S87+CEI!S87</f>
        <v>57014</v>
      </c>
      <c r="T87" s="127">
        <f>R87+S87</f>
        <v>105808</v>
      </c>
      <c r="U87" s="35">
        <f>+BKK!U87+DMK!U87+CNX!U87+HDY!U87+HKT!U87+CEI!U87</f>
        <v>2765</v>
      </c>
      <c r="V87" s="132">
        <f>T87+U87</f>
        <v>108573</v>
      </c>
      <c r="W87" s="31">
        <f t="shared" ref="W87:W99" si="72">IF(Q87=0,0,((V87/Q87)-1)*100)</f>
        <v>0.30023649397679097</v>
      </c>
      <c r="Y87" s="5"/>
      <c r="Z87" s="5"/>
    </row>
    <row r="88" spans="1:26">
      <c r="A88" s="4"/>
      <c r="B88" s="181"/>
      <c r="C88" s="69"/>
      <c r="D88" s="69"/>
      <c r="E88" s="69"/>
      <c r="F88" s="69"/>
      <c r="G88" s="69"/>
      <c r="H88" s="69"/>
      <c r="I88" s="70"/>
      <c r="J88" s="69"/>
      <c r="K88" s="17"/>
      <c r="L88" s="109" t="s">
        <v>15</v>
      </c>
      <c r="M88" s="33">
        <f>+BKK!M88+DMK!M88+CNX!M88+HDY!M88+HKT!M88+CEI!M88</f>
        <v>47775</v>
      </c>
      <c r="N88" s="34">
        <f>+BKK!N88+DMK!N88+CNX!N88+HDY!N88+HKT!N88+CEI!N88</f>
        <v>52349</v>
      </c>
      <c r="O88" s="127">
        <f>M88+N88</f>
        <v>100124</v>
      </c>
      <c r="P88" s="35">
        <f>+BKK!P88+DMK!P88+CNX!P88+HDY!P88+HKT!P88+CEI!P88</f>
        <v>2817</v>
      </c>
      <c r="Q88" s="130">
        <f>O88+P88</f>
        <v>102941</v>
      </c>
      <c r="R88" s="33">
        <f>+BKK!R88+DMK!R88+CNX!R88+HDY!R88+HKT!R88+CEI!R88</f>
        <v>47270</v>
      </c>
      <c r="S88" s="34">
        <f>+BKK!S88+DMK!S88+CNX!S88+HDY!S88+HKT!S88+CEI!S88</f>
        <v>57508</v>
      </c>
      <c r="T88" s="127">
        <f>R88+S88</f>
        <v>104778</v>
      </c>
      <c r="U88" s="35">
        <f>+BKK!U88+DMK!U88+CNX!U88+HDY!U88+HKT!U88+CEI!U88</f>
        <v>2702</v>
      </c>
      <c r="V88" s="132">
        <f>T88+U88</f>
        <v>107480</v>
      </c>
      <c r="W88" s="31">
        <f t="shared" si="72"/>
        <v>4.409321844551739</v>
      </c>
    </row>
    <row r="89" spans="1:26" ht="13.5" thickBot="1">
      <c r="A89" s="4"/>
      <c r="B89" s="181"/>
      <c r="C89" s="69"/>
      <c r="D89" s="69"/>
      <c r="E89" s="69"/>
      <c r="F89" s="69"/>
      <c r="G89" s="69"/>
      <c r="H89" s="69"/>
      <c r="I89" s="70"/>
      <c r="J89" s="69"/>
      <c r="K89" s="17"/>
      <c r="L89" s="116" t="s">
        <v>16</v>
      </c>
      <c r="M89" s="33">
        <f>+BKK!M89+DMK!M89+CNX!M89+HDY!M89+HKT!M89+CEI!M89</f>
        <v>53054</v>
      </c>
      <c r="N89" s="34">
        <f>+BKK!N89+DMK!N89+CNX!N89+HDY!N89+HKT!N89+CEI!N89</f>
        <v>60279</v>
      </c>
      <c r="O89" s="127">
        <f>M89+N89</f>
        <v>113333</v>
      </c>
      <c r="P89" s="35">
        <f>+BKK!P89+DMK!P89+CNX!P89+HDY!P89+HKT!P89+CEI!P89</f>
        <v>2826</v>
      </c>
      <c r="Q89" s="130">
        <f>O89+P89</f>
        <v>116159</v>
      </c>
      <c r="R89" s="33">
        <f>+BKK!R89+DMK!R89+CNX!R89+HDY!R89+HKT!R89+CEI!R89</f>
        <v>46478</v>
      </c>
      <c r="S89" s="34">
        <f>+BKK!S89+DMK!S89+CNX!S89+HDY!S89+HKT!S89+CEI!S89</f>
        <v>57364</v>
      </c>
      <c r="T89" s="127">
        <f>R89+S89</f>
        <v>103842</v>
      </c>
      <c r="U89" s="35">
        <f>+BKK!U89+DMK!U89+CNX!U89+HDY!U89+HKT!U89+CEI!U89</f>
        <v>3285</v>
      </c>
      <c r="V89" s="132">
        <f>T89+U89</f>
        <v>107127</v>
      </c>
      <c r="W89" s="31">
        <f t="shared" si="72"/>
        <v>-7.7755490319303728</v>
      </c>
    </row>
    <row r="90" spans="1:26" ht="14.25" thickTop="1" thickBot="1">
      <c r="A90" s="4"/>
      <c r="B90" s="181"/>
      <c r="C90" s="69"/>
      <c r="D90" s="69"/>
      <c r="E90" s="69"/>
      <c r="F90" s="69"/>
      <c r="G90" s="69"/>
      <c r="H90" s="69"/>
      <c r="I90" s="70"/>
      <c r="J90" s="69"/>
      <c r="K90" s="17"/>
      <c r="L90" s="173" t="s">
        <v>17</v>
      </c>
      <c r="M90" s="133">
        <f t="shared" ref="M90:V90" si="73">M89+M88+M87</f>
        <v>148278</v>
      </c>
      <c r="N90" s="134">
        <f t="shared" si="73"/>
        <v>170377</v>
      </c>
      <c r="O90" s="133">
        <f t="shared" si="73"/>
        <v>318655</v>
      </c>
      <c r="P90" s="133">
        <f t="shared" si="73"/>
        <v>8693</v>
      </c>
      <c r="Q90" s="133">
        <f t="shared" si="73"/>
        <v>327348</v>
      </c>
      <c r="R90" s="133">
        <f t="shared" si="73"/>
        <v>142542</v>
      </c>
      <c r="S90" s="134">
        <f t="shared" si="73"/>
        <v>171886</v>
      </c>
      <c r="T90" s="133">
        <f t="shared" si="73"/>
        <v>314428</v>
      </c>
      <c r="U90" s="133">
        <f t="shared" si="73"/>
        <v>8752</v>
      </c>
      <c r="V90" s="135">
        <f t="shared" si="73"/>
        <v>323180</v>
      </c>
      <c r="W90" s="136">
        <f t="shared" si="72"/>
        <v>-1.2732627051333711</v>
      </c>
    </row>
    <row r="91" spans="1:26" ht="13.5" thickTop="1">
      <c r="A91" s="4"/>
      <c r="B91" s="181"/>
      <c r="C91" s="69"/>
      <c r="D91" s="69"/>
      <c r="E91" s="69"/>
      <c r="F91" s="69"/>
      <c r="G91" s="69"/>
      <c r="H91" s="69"/>
      <c r="I91" s="70"/>
      <c r="J91" s="69"/>
      <c r="K91" s="17"/>
      <c r="L91" s="109" t="s">
        <v>18</v>
      </c>
      <c r="M91" s="33">
        <f>+BKK!M91+DMK!M91+CNX!M91+HDY!M91+HKT!M91+CEI!M91</f>
        <v>46666</v>
      </c>
      <c r="N91" s="34">
        <f>+BKK!N91+DMK!N91+CNX!N91+HDY!N91+HKT!N91+CEI!N91</f>
        <v>59537</v>
      </c>
      <c r="O91" s="127">
        <f>M91+N91</f>
        <v>106203</v>
      </c>
      <c r="P91" s="35">
        <f>+BKK!P91+DMK!P91+CNX!P91+HDY!P91+HKT!P91+CEI!P91</f>
        <v>2502</v>
      </c>
      <c r="Q91" s="130">
        <f>O91+P91</f>
        <v>108705</v>
      </c>
      <c r="R91" s="33">
        <f>+BKK!R91+DMK!R91+CNX!R91+HDY!R91+HKT!R91+CEI!R91</f>
        <v>43622</v>
      </c>
      <c r="S91" s="34">
        <f>+BKK!S91+DMK!S91+CNX!S91+HDY!S91+HKT!S91+CEI!S91</f>
        <v>51772</v>
      </c>
      <c r="T91" s="127">
        <f>R91+S91</f>
        <v>95394</v>
      </c>
      <c r="U91" s="35">
        <f>+BKK!U91+DMK!U91+CNX!U91+HDY!U91+HKT!U91+CEI!U91</f>
        <v>2933</v>
      </c>
      <c r="V91" s="132">
        <f>T91+U91</f>
        <v>98327</v>
      </c>
      <c r="W91" s="31">
        <f t="shared" si="72"/>
        <v>-9.546938963249163</v>
      </c>
      <c r="Y91" s="5"/>
      <c r="Z91" s="5"/>
    </row>
    <row r="92" spans="1:26">
      <c r="A92" s="4"/>
      <c r="B92" s="181"/>
      <c r="C92" s="69"/>
      <c r="D92" s="69"/>
      <c r="E92" s="69"/>
      <c r="F92" s="69"/>
      <c r="G92" s="69"/>
      <c r="H92" s="69"/>
      <c r="I92" s="70"/>
      <c r="J92" s="69"/>
      <c r="K92" s="17"/>
      <c r="L92" s="109" t="s">
        <v>19</v>
      </c>
      <c r="M92" s="33">
        <f>+BKK!M92+DMK!M92+CNX!M92+HDY!M92+HKT!M92+CEI!M92</f>
        <v>50135</v>
      </c>
      <c r="N92" s="34">
        <f>+BKK!N92+DMK!N92+CNX!N92+HDY!N92+HKT!N92+CEI!N92</f>
        <v>60383</v>
      </c>
      <c r="O92" s="127">
        <f>M92+N92</f>
        <v>110518</v>
      </c>
      <c r="P92" s="35">
        <f>+BKK!P92+DMK!P92+CNX!P92+HDY!P92+HKT!P92+CEI!P92</f>
        <v>3017</v>
      </c>
      <c r="Q92" s="130">
        <f>O92+P92</f>
        <v>113535</v>
      </c>
      <c r="R92" s="33">
        <f>+BKK!R92+DMK!R92+CNX!R92+HDY!R92+HKT!R92+CEI!R92</f>
        <v>40959</v>
      </c>
      <c r="S92" s="34">
        <f>+BKK!S92+DMK!S92+CNX!S92+HDY!S92+HKT!S92+CEI!S92</f>
        <v>51127</v>
      </c>
      <c r="T92" s="127">
        <f>R92+S92</f>
        <v>92086</v>
      </c>
      <c r="U92" s="35">
        <f>+BKK!U92+DMK!U92+CNX!U92+HDY!U92+HKT!U92+CEI!U92</f>
        <v>2324</v>
      </c>
      <c r="V92" s="132">
        <f>T92+U92</f>
        <v>94410</v>
      </c>
      <c r="W92" s="31">
        <f>IF(Q92=0,0,((V92/Q92)-1)*100)</f>
        <v>-16.84502576298058</v>
      </c>
      <c r="Y92" s="5"/>
      <c r="Z92" s="5"/>
    </row>
    <row r="93" spans="1:26" ht="13.5" thickBot="1">
      <c r="A93" s="4"/>
      <c r="B93" s="181"/>
      <c r="C93" s="69"/>
      <c r="D93" s="69"/>
      <c r="E93" s="69"/>
      <c r="F93" s="69"/>
      <c r="G93" s="69"/>
      <c r="H93" s="69"/>
      <c r="I93" s="70"/>
      <c r="J93" s="69"/>
      <c r="K93" s="17"/>
      <c r="L93" s="109" t="s">
        <v>20</v>
      </c>
      <c r="M93" s="33">
        <f>+BKK!M93+DMK!M93+CNX!M93+HDY!M93+HKT!M93+CEI!M93</f>
        <v>55573</v>
      </c>
      <c r="N93" s="34">
        <f>+BKK!N93+DMK!N93+CNX!N93+HDY!N93+HKT!N93+CEI!N93</f>
        <v>68527</v>
      </c>
      <c r="O93" s="127">
        <f>M93+N93</f>
        <v>124100</v>
      </c>
      <c r="P93" s="35">
        <f>+BKK!P93+DMK!P93+CNX!P93+HDY!P93+HKT!P93+CEI!P93</f>
        <v>3050</v>
      </c>
      <c r="Q93" s="130">
        <f>O93+P93</f>
        <v>127150</v>
      </c>
      <c r="R93" s="33">
        <f>+BKK!R93+DMK!R93+CNX!R93+HDY!R93+HKT!R93+CEI!R93</f>
        <v>51905</v>
      </c>
      <c r="S93" s="34">
        <f>+BKK!S93+DMK!S93+CNX!S93+HDY!S93+HKT!S93+CEI!S93</f>
        <v>60833</v>
      </c>
      <c r="T93" s="127">
        <f>R93+S93</f>
        <v>112738</v>
      </c>
      <c r="U93" s="35">
        <f>+BKK!U93+DMK!U93+CNX!U93+HDY!U93+HKT!U93+CEI!U93</f>
        <v>3365</v>
      </c>
      <c r="V93" s="132">
        <f>T93+U93</f>
        <v>116103</v>
      </c>
      <c r="W93" s="31">
        <f t="shared" si="72"/>
        <v>-8.6881635863153779</v>
      </c>
    </row>
    <row r="94" spans="1:26" ht="14.25" thickTop="1" thickBot="1">
      <c r="A94" s="4"/>
      <c r="B94" s="181"/>
      <c r="C94" s="69"/>
      <c r="D94" s="69"/>
      <c r="E94" s="69"/>
      <c r="F94" s="69"/>
      <c r="G94" s="69"/>
      <c r="H94" s="69"/>
      <c r="I94" s="70"/>
      <c r="J94" s="69"/>
      <c r="K94" s="17"/>
      <c r="L94" s="173" t="s">
        <v>66</v>
      </c>
      <c r="M94" s="133">
        <f t="shared" ref="M94" si="74">+M91+M92+M93</f>
        <v>152374</v>
      </c>
      <c r="N94" s="134">
        <f t="shared" ref="N94" si="75">+N91+N92+N93</f>
        <v>188447</v>
      </c>
      <c r="O94" s="133">
        <f t="shared" ref="O94" si="76">+O91+O92+O93</f>
        <v>340821</v>
      </c>
      <c r="P94" s="133">
        <f t="shared" ref="P94" si="77">+P91+P92+P93</f>
        <v>8569</v>
      </c>
      <c r="Q94" s="133">
        <f t="shared" ref="Q94" si="78">+Q91+Q92+Q93</f>
        <v>349390</v>
      </c>
      <c r="R94" s="133">
        <f t="shared" ref="R94" si="79">+R91+R92+R93</f>
        <v>136486</v>
      </c>
      <c r="S94" s="134">
        <f t="shared" ref="S94" si="80">+S91+S92+S93</f>
        <v>163732</v>
      </c>
      <c r="T94" s="133">
        <f t="shared" ref="T94" si="81">+T91+T92+T93</f>
        <v>300218</v>
      </c>
      <c r="U94" s="133">
        <f t="shared" ref="U94" si="82">+U91+U92+U93</f>
        <v>8622</v>
      </c>
      <c r="V94" s="135">
        <f t="shared" ref="V94" si="83">+V91+V92+V93</f>
        <v>308840</v>
      </c>
      <c r="W94" s="136">
        <f>IF(Q94=0,0,((V94/Q94)-1)*100)</f>
        <v>-11.605941784252549</v>
      </c>
      <c r="Y94" s="5"/>
      <c r="Z94" s="5"/>
    </row>
    <row r="95" spans="1:26" ht="13.5" thickTop="1">
      <c r="A95" s="4"/>
      <c r="B95" s="181"/>
      <c r="C95" s="69"/>
      <c r="D95" s="69"/>
      <c r="E95" s="69"/>
      <c r="F95" s="69"/>
      <c r="G95" s="69"/>
      <c r="H95" s="69"/>
      <c r="I95" s="70"/>
      <c r="J95" s="69"/>
      <c r="K95" s="17"/>
      <c r="L95" s="109" t="s">
        <v>21</v>
      </c>
      <c r="M95" s="33">
        <f>+BKK!M95+DMK!M95+CNX!M95+HDY!M95+HKT!M95+CEI!M95</f>
        <v>49905</v>
      </c>
      <c r="N95" s="34">
        <f>+BKK!N95+DMK!N95+CNX!N95+HDY!N95+HKT!N95+CEI!N95</f>
        <v>61337</v>
      </c>
      <c r="O95" s="127">
        <f>M95+N95</f>
        <v>111242</v>
      </c>
      <c r="P95" s="35">
        <f>+BKK!P95+DMK!P95+CNX!P95+HDY!P95+HKT!P95+CEI!P95</f>
        <v>2861</v>
      </c>
      <c r="Q95" s="130">
        <f>O95+P95</f>
        <v>114103</v>
      </c>
      <c r="R95" s="33">
        <f>+BKK!R95+DMK!R95+CNX!R95+HDY!R95+HKT!R95+CEI!R95</f>
        <v>44814</v>
      </c>
      <c r="S95" s="34">
        <f>+BKK!S95+DMK!S95+CNX!S95+HDY!S95+HKT!S95+CEI!S95</f>
        <v>51974</v>
      </c>
      <c r="T95" s="127">
        <f>+BKK!T95+DMK!T95+CNX!T95+HDY!T95+HKT!T95+CEI!T95</f>
        <v>96788</v>
      </c>
      <c r="U95" s="35">
        <f>+BKK!U95+DMK!U95+CNX!U95+HDY!U95+HKT!U95+CEI!U95</f>
        <v>3048</v>
      </c>
      <c r="V95" s="132">
        <f>+BKK!V95+DMK!V95+CNX!V95+HDY!V95+HKT!V95+CEI!V95</f>
        <v>99836</v>
      </c>
      <c r="W95" s="31">
        <f t="shared" si="72"/>
        <v>-12.503615154728621</v>
      </c>
      <c r="Y95" s="5"/>
      <c r="Z95" s="5"/>
    </row>
    <row r="96" spans="1:26">
      <c r="A96" s="4"/>
      <c r="B96" s="181"/>
      <c r="C96" s="69"/>
      <c r="D96" s="69"/>
      <c r="E96" s="69"/>
      <c r="F96" s="69"/>
      <c r="G96" s="69"/>
      <c r="H96" s="69"/>
      <c r="I96" s="70"/>
      <c r="J96" s="69"/>
      <c r="K96" s="17"/>
      <c r="L96" s="109" t="s">
        <v>67</v>
      </c>
      <c r="M96" s="33">
        <f>+BKK!M96+DMK!M96+CNX!M96+HDY!M96+HKT!M96+CEI!M96</f>
        <v>49708</v>
      </c>
      <c r="N96" s="34">
        <f>+BKK!N96+DMK!N96+CNX!N96+HDY!N96+HKT!N96+CEI!N96</f>
        <v>65420</v>
      </c>
      <c r="O96" s="127">
        <f>M96+N96</f>
        <v>115128</v>
      </c>
      <c r="P96" s="35">
        <f>+BKK!P96+DMK!P96+CNX!P96+HDY!P96+HKT!P96+CEI!P96</f>
        <v>2721</v>
      </c>
      <c r="Q96" s="130">
        <f>O96+P96</f>
        <v>117849</v>
      </c>
      <c r="R96" s="33">
        <f>+BKK!R96+DMK!R96+CNX!R96+HDY!R96+HKT!R96+CEI!R96</f>
        <v>44221</v>
      </c>
      <c r="S96" s="34">
        <f>+BKK!S96+DMK!S96+CNX!S96+HDY!S96+HKT!S96+CEI!S96</f>
        <v>56226</v>
      </c>
      <c r="T96" s="127">
        <f>+BKK!T96+DMK!T96+CNX!T96+HDY!T96+HKT!T96+CEI!T96</f>
        <v>100447</v>
      </c>
      <c r="U96" s="35">
        <f>+BKK!U96+DMK!U96+CNX!U96+HDY!U96+HKT!U96+CEI!U96</f>
        <v>2879</v>
      </c>
      <c r="V96" s="132">
        <f>+BKK!V96+DMK!V96+CNX!V96+HDY!V96+HKT!V96+CEI!V96</f>
        <v>103326</v>
      </c>
      <c r="W96" s="31">
        <f t="shared" si="72"/>
        <v>-12.323396889239625</v>
      </c>
      <c r="Y96" s="5"/>
      <c r="Z96" s="5"/>
    </row>
    <row r="97" spans="1:26" ht="13.5" thickBot="1">
      <c r="A97" s="4"/>
      <c r="B97" s="181"/>
      <c r="C97" s="69"/>
      <c r="D97" s="69"/>
      <c r="E97" s="69"/>
      <c r="F97" s="69"/>
      <c r="G97" s="69"/>
      <c r="H97" s="69"/>
      <c r="I97" s="70"/>
      <c r="J97" s="69"/>
      <c r="K97" s="17"/>
      <c r="L97" s="109" t="s">
        <v>22</v>
      </c>
      <c r="M97" s="33">
        <f>+BKK!M97+DMK!M97+CNX!M97+HDY!M97+HKT!M97+CEI!M97</f>
        <v>48074</v>
      </c>
      <c r="N97" s="34">
        <f>+BKK!N97+DMK!N97+CNX!N97+HDY!N97+HKT!N97+CEI!N97</f>
        <v>61370</v>
      </c>
      <c r="O97" s="128">
        <f>M97+N97</f>
        <v>109444</v>
      </c>
      <c r="P97" s="52">
        <f>+BKK!P97+DMK!P97+CNX!P97+HDY!P97+HKT!P97+CEI!P97</f>
        <v>3087</v>
      </c>
      <c r="Q97" s="130">
        <f>O97+P97</f>
        <v>112531</v>
      </c>
      <c r="R97" s="33">
        <f>+BKK!R97+DMK!R97+CNX!R97+HDY!R97+HKT!R97+CEI!R97</f>
        <v>44821</v>
      </c>
      <c r="S97" s="34">
        <f>+BKK!S97+DMK!S97+CNX!S97+HDY!S97+HKT!S97+CEI!S97</f>
        <v>54436</v>
      </c>
      <c r="T97" s="128">
        <f>+BKK!T97+DMK!T97+CNX!T97+HDY!T97+HKT!T97+CEI!T97</f>
        <v>99257</v>
      </c>
      <c r="U97" s="52">
        <f>+BKK!U97+DMK!U97+CNX!U97+HDY!U97+HKT!U97+CEI!U97</f>
        <v>3376</v>
      </c>
      <c r="V97" s="132">
        <f>+BKK!V97+DMK!V97+CNX!V97+HDY!V97+HKT!V97+CEI!V97</f>
        <v>102633</v>
      </c>
      <c r="W97" s="31">
        <f t="shared" si="72"/>
        <v>-8.7957984910824631</v>
      </c>
      <c r="Y97" s="5"/>
      <c r="Z97" s="5"/>
    </row>
    <row r="98" spans="1:26" ht="14.25" thickTop="1" thickBot="1">
      <c r="A98" s="4"/>
      <c r="B98" s="181"/>
      <c r="C98" s="69"/>
      <c r="D98" s="69"/>
      <c r="E98" s="69"/>
      <c r="F98" s="69"/>
      <c r="G98" s="69"/>
      <c r="H98" s="69"/>
      <c r="I98" s="70"/>
      <c r="J98" s="69"/>
      <c r="K98" s="17"/>
      <c r="L98" s="174" t="s">
        <v>23</v>
      </c>
      <c r="M98" s="137">
        <f t="shared" ref="M98" si="84">+M95+M96+M97</f>
        <v>147687</v>
      </c>
      <c r="N98" s="137">
        <f t="shared" ref="N98" si="85">+N95+N96+N97</f>
        <v>188127</v>
      </c>
      <c r="O98" s="138">
        <f t="shared" ref="O98" si="86">+O95+O96+O97</f>
        <v>335814</v>
      </c>
      <c r="P98" s="138">
        <f t="shared" ref="P98" si="87">+P95+P96+P97</f>
        <v>8669</v>
      </c>
      <c r="Q98" s="138">
        <f t="shared" ref="Q98" si="88">+Q95+Q96+Q97</f>
        <v>344483</v>
      </c>
      <c r="R98" s="137">
        <f t="shared" ref="R98" si="89">+R95+R96+R97</f>
        <v>133856</v>
      </c>
      <c r="S98" s="137">
        <f t="shared" ref="S98" si="90">+S95+S96+S97</f>
        <v>162636</v>
      </c>
      <c r="T98" s="138">
        <f t="shared" ref="T98" si="91">+T95+T96+T97</f>
        <v>296492</v>
      </c>
      <c r="U98" s="138">
        <f t="shared" ref="U98" si="92">+U95+U96+U97</f>
        <v>9303</v>
      </c>
      <c r="V98" s="138">
        <f t="shared" ref="V98" si="93">+V95+V96+V97</f>
        <v>305795</v>
      </c>
      <c r="W98" s="139">
        <f t="shared" si="72"/>
        <v>-11.230742881361344</v>
      </c>
    </row>
    <row r="99" spans="1:26" ht="13.5" thickTop="1">
      <c r="A99" s="4"/>
      <c r="B99" s="181"/>
      <c r="C99" s="69"/>
      <c r="D99" s="69"/>
      <c r="E99" s="69"/>
      <c r="F99" s="69"/>
      <c r="G99" s="69"/>
      <c r="H99" s="69"/>
      <c r="I99" s="70"/>
      <c r="J99" s="69"/>
      <c r="K99" s="17"/>
      <c r="L99" s="109" t="s">
        <v>25</v>
      </c>
      <c r="M99" s="33">
        <f>+BKK!M99+DMK!M99+CNX!M99+HDY!M99+HKT!M99+CEI!M99</f>
        <v>49063</v>
      </c>
      <c r="N99" s="34">
        <f>+BKK!N99+DMK!N99+CNX!N99+HDY!N99+HKT!N99+CEI!N99</f>
        <v>58664</v>
      </c>
      <c r="O99" s="128">
        <f>M99+N99</f>
        <v>107727</v>
      </c>
      <c r="P99" s="62">
        <f>+BKK!P99+DMK!P99+CNX!P99+HDY!P99+HKT!P99+CEI!P99</f>
        <v>2893</v>
      </c>
      <c r="Q99" s="130">
        <f>O99+P99</f>
        <v>110620</v>
      </c>
      <c r="R99" s="33">
        <f>+BKK!R99+DMK!R99+CNX!R99+HDY!R99+HKT!R99+CEI!R99</f>
        <v>44464</v>
      </c>
      <c r="S99" s="34">
        <f>+BKK!S99+DMK!S99+CNX!S99+HDY!S99+HKT!S99+CEI!S99</f>
        <v>52798</v>
      </c>
      <c r="T99" s="128">
        <f>+BKK!T99+DMK!T99+CNX!T99+HDY!T99+HKT!T99+CEI!T99</f>
        <v>97262</v>
      </c>
      <c r="U99" s="62">
        <f>+BKK!U99+DMK!U99+CNX!U99+HDY!U99+HKT!U99+CEI!U99</f>
        <v>4067</v>
      </c>
      <c r="V99" s="132">
        <f>+BKK!V99+DMK!V99+CNX!V99+HDY!V99+HKT!V99+CEI!V99</f>
        <v>101329</v>
      </c>
      <c r="W99" s="31">
        <f t="shared" si="72"/>
        <v>-8.3990236846863127</v>
      </c>
    </row>
    <row r="100" spans="1:26">
      <c r="A100" s="4"/>
      <c r="B100" s="181"/>
      <c r="C100" s="69"/>
      <c r="D100" s="69"/>
      <c r="E100" s="69"/>
      <c r="F100" s="69"/>
      <c r="G100" s="69"/>
      <c r="H100" s="69"/>
      <c r="I100" s="70"/>
      <c r="J100" s="69"/>
      <c r="K100" s="17"/>
      <c r="L100" s="109" t="s">
        <v>26</v>
      </c>
      <c r="M100" s="33">
        <f>+BKK!M100+DMK!M100+CNX!M100+HDY!M100+HKT!M100+CEI!M100</f>
        <v>46617</v>
      </c>
      <c r="N100" s="34">
        <f>+BKK!N100+DMK!N100+CNX!N100+HDY!N100+HKT!N100+CEI!N100</f>
        <v>55023</v>
      </c>
      <c r="O100" s="128">
        <f>M100+N100</f>
        <v>101640</v>
      </c>
      <c r="P100" s="35">
        <f>+BKK!P100+DMK!P100+CNX!P100+HDY!P100+HKT!P100+CEI!P100</f>
        <v>2932</v>
      </c>
      <c r="Q100" s="130">
        <f>O100+P100</f>
        <v>104572</v>
      </c>
      <c r="R100" s="33">
        <f>+BKK!R100+DMK!R100+CNX!R100+HDY!R100+HKT!R100+CEI!R100</f>
        <v>43922</v>
      </c>
      <c r="S100" s="34">
        <f>+BKK!S100+DMK!S100+CNX!S100+HDY!S100+HKT!S100+CEI!S100</f>
        <v>52713</v>
      </c>
      <c r="T100" s="128">
        <f>+BKK!T100+DMK!T100+CNX!T100+HDY!T100+HKT!T100+CEI!T100</f>
        <v>96635</v>
      </c>
      <c r="U100" s="35">
        <f>+BKK!U100+DMK!U100+CNX!U100+HDY!U100+HKT!U100+CEI!U100</f>
        <v>4659</v>
      </c>
      <c r="V100" s="132">
        <f>+BKK!V100+DMK!V100+CNX!V100+HDY!V100+HKT!V100+CEI!V100</f>
        <v>101294</v>
      </c>
      <c r="W100" s="31">
        <f>IF(Q100=0,0,((V100/Q100)-1)*100)</f>
        <v>-3.1346823241403032</v>
      </c>
    </row>
    <row r="101" spans="1:26" ht="13.5" thickBot="1">
      <c r="A101" s="2"/>
      <c r="B101" s="181"/>
      <c r="C101" s="69"/>
      <c r="D101" s="69"/>
      <c r="E101" s="69"/>
      <c r="F101" s="69"/>
      <c r="G101" s="69"/>
      <c r="H101" s="69"/>
      <c r="I101" s="70"/>
      <c r="J101" s="19"/>
      <c r="K101" s="17"/>
      <c r="L101" s="109" t="s">
        <v>27</v>
      </c>
      <c r="M101" s="33">
        <f>+BKK!M101+DMK!M101+CNX!M101+HDY!M101+HKT!M101+CEI!M101</f>
        <v>49279</v>
      </c>
      <c r="N101" s="34">
        <f>+BKK!N101+DMK!N101+CNX!N101+HDY!N101+HKT!N101+CEI!N101</f>
        <v>57604</v>
      </c>
      <c r="O101" s="128">
        <f>M101+N101</f>
        <v>106883</v>
      </c>
      <c r="P101" s="35">
        <f>+BKK!P101+DMK!P101+CNX!P101+HDY!P101+HKT!P101+CEI!P101</f>
        <v>2839</v>
      </c>
      <c r="Q101" s="130">
        <f>O101+P101</f>
        <v>109722</v>
      </c>
      <c r="R101" s="33">
        <f>+BKK!R101+DMK!R101+CNX!R101+HDY!R101+HKT!R101+CEI!R101</f>
        <v>46944</v>
      </c>
      <c r="S101" s="34">
        <f>+BKK!S101+DMK!S101+CNX!S101+HDY!S101+HKT!S101+CEI!S101</f>
        <v>56163</v>
      </c>
      <c r="T101" s="128">
        <f>+BKK!T101+DMK!T101+CNX!T101+HDY!T101+HKT!T101+CEI!T101</f>
        <v>103107</v>
      </c>
      <c r="U101" s="35">
        <f>+BKK!U101+DMK!U101+CNX!U101+HDY!U101+HKT!U101+CEI!U101</f>
        <v>4238</v>
      </c>
      <c r="V101" s="132">
        <f>+BKK!V101+DMK!V101+CNX!V101+HDY!V101+HKT!V101+CEI!V101</f>
        <v>107345</v>
      </c>
      <c r="W101" s="31">
        <f t="shared" ref="W101:W104" si="94">IF(Q101=0,0,((V101/Q101)-1)*100)</f>
        <v>-2.1663841344488843</v>
      </c>
    </row>
    <row r="102" spans="1:26" ht="14.25" thickTop="1" thickBot="1">
      <c r="A102" s="4"/>
      <c r="B102" s="181"/>
      <c r="C102" s="69"/>
      <c r="D102" s="69"/>
      <c r="E102" s="69"/>
      <c r="F102" s="69"/>
      <c r="G102" s="69"/>
      <c r="H102" s="69"/>
      <c r="I102" s="70"/>
      <c r="J102" s="69"/>
      <c r="K102" s="17"/>
      <c r="L102" s="173" t="s">
        <v>28</v>
      </c>
      <c r="M102" s="133">
        <f t="shared" ref="M102:V102" si="95">+M99+M100+M101</f>
        <v>144959</v>
      </c>
      <c r="N102" s="134">
        <f t="shared" si="95"/>
        <v>171291</v>
      </c>
      <c r="O102" s="133">
        <f t="shared" si="95"/>
        <v>316250</v>
      </c>
      <c r="P102" s="133">
        <f t="shared" si="95"/>
        <v>8664</v>
      </c>
      <c r="Q102" s="133">
        <f t="shared" si="95"/>
        <v>324914</v>
      </c>
      <c r="R102" s="133">
        <f t="shared" si="95"/>
        <v>135330</v>
      </c>
      <c r="S102" s="134">
        <f t="shared" si="95"/>
        <v>161674</v>
      </c>
      <c r="T102" s="133">
        <f t="shared" si="95"/>
        <v>297004</v>
      </c>
      <c r="U102" s="133">
        <f t="shared" si="95"/>
        <v>12964</v>
      </c>
      <c r="V102" s="133">
        <f t="shared" si="95"/>
        <v>309968</v>
      </c>
      <c r="W102" s="136">
        <f t="shared" si="94"/>
        <v>-4.5999864579550298</v>
      </c>
    </row>
    <row r="103" spans="1:26" ht="14.25" thickTop="1" thickBot="1">
      <c r="A103" s="4"/>
      <c r="B103" s="181"/>
      <c r="C103" s="69"/>
      <c r="D103" s="69"/>
      <c r="E103" s="69"/>
      <c r="F103" s="69"/>
      <c r="G103" s="69"/>
      <c r="H103" s="69"/>
      <c r="I103" s="70"/>
      <c r="J103" s="69"/>
      <c r="K103" s="17"/>
      <c r="L103" s="173" t="s">
        <v>68</v>
      </c>
      <c r="M103" s="133">
        <f t="shared" ref="M103:V103" si="96">+M94+M98+M102</f>
        <v>445020</v>
      </c>
      <c r="N103" s="134">
        <f t="shared" si="96"/>
        <v>547865</v>
      </c>
      <c r="O103" s="133">
        <f t="shared" si="96"/>
        <v>992885</v>
      </c>
      <c r="P103" s="133">
        <f t="shared" si="96"/>
        <v>25902</v>
      </c>
      <c r="Q103" s="133">
        <f t="shared" si="96"/>
        <v>1018787</v>
      </c>
      <c r="R103" s="133">
        <f t="shared" si="96"/>
        <v>405672</v>
      </c>
      <c r="S103" s="134">
        <f t="shared" si="96"/>
        <v>488042</v>
      </c>
      <c r="T103" s="133">
        <f t="shared" si="96"/>
        <v>893714</v>
      </c>
      <c r="U103" s="133">
        <f t="shared" si="96"/>
        <v>30889</v>
      </c>
      <c r="V103" s="135">
        <f t="shared" si="96"/>
        <v>924603</v>
      </c>
      <c r="W103" s="136">
        <f t="shared" si="94"/>
        <v>-9.2447194555878696</v>
      </c>
      <c r="Y103" s="5"/>
      <c r="Z103" s="5"/>
    </row>
    <row r="104" spans="1:26" ht="14.25" thickTop="1" thickBot="1">
      <c r="A104" s="4"/>
      <c r="B104" s="181"/>
      <c r="C104" s="69"/>
      <c r="D104" s="69"/>
      <c r="E104" s="69"/>
      <c r="F104" s="69"/>
      <c r="G104" s="69"/>
      <c r="H104" s="69"/>
      <c r="I104" s="70"/>
      <c r="J104" s="69"/>
      <c r="K104" s="17"/>
      <c r="L104" s="173" t="s">
        <v>9</v>
      </c>
      <c r="M104" s="133">
        <f t="shared" ref="M104:V104" si="97">+M98+M94+M102+M90</f>
        <v>593298</v>
      </c>
      <c r="N104" s="134">
        <f t="shared" si="97"/>
        <v>718242</v>
      </c>
      <c r="O104" s="133">
        <f t="shared" si="97"/>
        <v>1311540</v>
      </c>
      <c r="P104" s="133">
        <f t="shared" si="97"/>
        <v>34595</v>
      </c>
      <c r="Q104" s="133">
        <f t="shared" si="97"/>
        <v>1346135</v>
      </c>
      <c r="R104" s="133">
        <f t="shared" si="97"/>
        <v>548214</v>
      </c>
      <c r="S104" s="134">
        <f t="shared" si="97"/>
        <v>659928</v>
      </c>
      <c r="T104" s="133">
        <f t="shared" si="97"/>
        <v>1208142</v>
      </c>
      <c r="U104" s="133">
        <f t="shared" si="97"/>
        <v>39641</v>
      </c>
      <c r="V104" s="133">
        <f t="shared" si="97"/>
        <v>1247783</v>
      </c>
      <c r="W104" s="136">
        <f t="shared" si="94"/>
        <v>-7.306250858940599</v>
      </c>
      <c r="Y104" s="5"/>
      <c r="Z104" s="5"/>
    </row>
    <row r="105" spans="1:26" ht="14.25" thickTop="1" thickBot="1">
      <c r="A105" s="4"/>
      <c r="B105" s="181"/>
      <c r="C105" s="69"/>
      <c r="D105" s="69"/>
      <c r="E105" s="69"/>
      <c r="F105" s="69"/>
      <c r="G105" s="69"/>
      <c r="H105" s="69"/>
      <c r="I105" s="70"/>
      <c r="J105" s="69"/>
      <c r="K105" s="17"/>
      <c r="L105" s="172" t="s">
        <v>62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8"/>
    </row>
    <row r="106" spans="1:26" ht="13.5" thickTop="1">
      <c r="B106" s="181"/>
      <c r="C106" s="69"/>
      <c r="D106" s="69"/>
      <c r="E106" s="69"/>
      <c r="F106" s="69"/>
      <c r="G106" s="69"/>
      <c r="H106" s="69"/>
      <c r="I106" s="70"/>
      <c r="J106" s="17"/>
      <c r="K106" s="17"/>
      <c r="L106" s="209" t="s">
        <v>45</v>
      </c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1"/>
    </row>
    <row r="107" spans="1:26" ht="13.5" thickBot="1">
      <c r="B107" s="181"/>
      <c r="C107" s="69"/>
      <c r="D107" s="69"/>
      <c r="E107" s="69"/>
      <c r="F107" s="69"/>
      <c r="G107" s="69"/>
      <c r="H107" s="69"/>
      <c r="I107" s="70"/>
      <c r="J107" s="17"/>
      <c r="K107" s="17"/>
      <c r="L107" s="212" t="s">
        <v>46</v>
      </c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4"/>
    </row>
    <row r="108" spans="1:26" ht="14.25" thickTop="1" thickBot="1">
      <c r="B108" s="181"/>
      <c r="C108" s="69"/>
      <c r="D108" s="69"/>
      <c r="E108" s="69"/>
      <c r="F108" s="69"/>
      <c r="G108" s="69"/>
      <c r="H108" s="69"/>
      <c r="I108" s="70"/>
      <c r="J108" s="17"/>
      <c r="K108" s="17"/>
      <c r="L108" s="16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68" t="s">
        <v>41</v>
      </c>
    </row>
    <row r="109" spans="1:26" ht="14.25" thickTop="1" thickBot="1">
      <c r="B109" s="181"/>
      <c r="C109" s="69"/>
      <c r="D109" s="69"/>
      <c r="E109" s="69"/>
      <c r="F109" s="69"/>
      <c r="G109" s="69"/>
      <c r="H109" s="69"/>
      <c r="I109" s="70"/>
      <c r="J109" s="17"/>
      <c r="K109" s="17"/>
      <c r="L109" s="107"/>
      <c r="M109" s="221" t="s">
        <v>64</v>
      </c>
      <c r="N109" s="222"/>
      <c r="O109" s="222"/>
      <c r="P109" s="222"/>
      <c r="Q109" s="223"/>
      <c r="R109" s="221" t="s">
        <v>65</v>
      </c>
      <c r="S109" s="222"/>
      <c r="T109" s="222"/>
      <c r="U109" s="222"/>
      <c r="V109" s="223"/>
      <c r="W109" s="108" t="s">
        <v>4</v>
      </c>
    </row>
    <row r="110" spans="1:26" ht="13.5" thickTop="1">
      <c r="B110" s="181"/>
      <c r="C110" s="69"/>
      <c r="D110" s="69"/>
      <c r="E110" s="69"/>
      <c r="F110" s="69"/>
      <c r="G110" s="69"/>
      <c r="H110" s="69"/>
      <c r="I110" s="70"/>
      <c r="J110" s="17"/>
      <c r="K110" s="17"/>
      <c r="L110" s="109" t="s">
        <v>5</v>
      </c>
      <c r="M110" s="110"/>
      <c r="N110" s="111"/>
      <c r="O110" s="140"/>
      <c r="P110" s="113"/>
      <c r="Q110" s="141"/>
      <c r="R110" s="110"/>
      <c r="S110" s="111"/>
      <c r="T110" s="140"/>
      <c r="U110" s="113"/>
      <c r="V110" s="141"/>
      <c r="W110" s="115" t="s">
        <v>6</v>
      </c>
    </row>
    <row r="111" spans="1:26" ht="13.5" thickBot="1">
      <c r="B111" s="181"/>
      <c r="C111" s="69"/>
      <c r="D111" s="69"/>
      <c r="E111" s="69"/>
      <c r="F111" s="69"/>
      <c r="G111" s="69"/>
      <c r="H111" s="69"/>
      <c r="I111" s="70"/>
      <c r="J111" s="17"/>
      <c r="K111" s="17"/>
      <c r="L111" s="116"/>
      <c r="M111" s="117" t="s">
        <v>42</v>
      </c>
      <c r="N111" s="118" t="s">
        <v>43</v>
      </c>
      <c r="O111" s="142" t="s">
        <v>44</v>
      </c>
      <c r="P111" s="120" t="s">
        <v>13</v>
      </c>
      <c r="Q111" s="186" t="s">
        <v>9</v>
      </c>
      <c r="R111" s="117" t="s">
        <v>42</v>
      </c>
      <c r="S111" s="118" t="s">
        <v>43</v>
      </c>
      <c r="T111" s="142" t="s">
        <v>44</v>
      </c>
      <c r="U111" s="120" t="s">
        <v>13</v>
      </c>
      <c r="V111" s="186" t="s">
        <v>9</v>
      </c>
      <c r="W111" s="121"/>
    </row>
    <row r="112" spans="1:26" ht="4.5" customHeight="1" thickTop="1">
      <c r="B112" s="181"/>
      <c r="C112" s="69"/>
      <c r="D112" s="69"/>
      <c r="E112" s="69"/>
      <c r="F112" s="69"/>
      <c r="G112" s="69"/>
      <c r="H112" s="69"/>
      <c r="I112" s="70"/>
      <c r="J112" s="17"/>
      <c r="K112" s="17"/>
      <c r="L112" s="109"/>
      <c r="M112" s="24"/>
      <c r="N112" s="25"/>
      <c r="O112" s="126"/>
      <c r="P112" s="26"/>
      <c r="Q112" s="129"/>
      <c r="R112" s="24"/>
      <c r="S112" s="25"/>
      <c r="T112" s="126"/>
      <c r="U112" s="26"/>
      <c r="V112" s="131"/>
      <c r="W112" s="27"/>
    </row>
    <row r="113" spans="2:26">
      <c r="B113" s="181"/>
      <c r="C113" s="69"/>
      <c r="D113" s="69"/>
      <c r="E113" s="69"/>
      <c r="F113" s="69"/>
      <c r="G113" s="69"/>
      <c r="H113" s="69"/>
      <c r="I113" s="70"/>
      <c r="J113" s="17"/>
      <c r="K113" s="17"/>
      <c r="L113" s="109" t="s">
        <v>14</v>
      </c>
      <c r="M113" s="33">
        <f>+BKK!M113+DMK!M113+CNX!M113+HDY!M113+HKT!M113+CEI!M113</f>
        <v>4975</v>
      </c>
      <c r="N113" s="34">
        <f>+BKK!N113+DMK!N113+CNX!N113+HDY!N113+HKT!N113+CEI!N113</f>
        <v>5989</v>
      </c>
      <c r="O113" s="127">
        <f>M113+N113</f>
        <v>10964</v>
      </c>
      <c r="P113" s="35">
        <f>+BKK!P113+DMK!P113+CNX!P113+HDY!P113+HKT!P113+CEI!P113</f>
        <v>12</v>
      </c>
      <c r="Q113" s="130">
        <f>O113+P113</f>
        <v>10976</v>
      </c>
      <c r="R113" s="33">
        <f>+BKK!R113+DMK!R113+CNX!R113+HDY!R113+HKT!R113+CEI!R113</f>
        <v>4376</v>
      </c>
      <c r="S113" s="34">
        <f>+BKK!S113+DMK!S113+CNX!S113+HDY!S113+HKT!S113+CEI!S113</f>
        <v>5483</v>
      </c>
      <c r="T113" s="127">
        <f>R113+S113</f>
        <v>9859</v>
      </c>
      <c r="U113" s="35">
        <f>+BKK!U113+DMK!U113+CNX!U113+HDY!U113+HKT!U113+CEI!U113</f>
        <v>0</v>
      </c>
      <c r="V113" s="132">
        <f>T113+U113</f>
        <v>9859</v>
      </c>
      <c r="W113" s="31">
        <f t="shared" ref="W113:W125" si="98">IF(Q113=0,0,((V113/Q113)-1)*100)</f>
        <v>-10.17674927113703</v>
      </c>
    </row>
    <row r="114" spans="2:26">
      <c r="B114" s="181"/>
      <c r="C114" s="69"/>
      <c r="D114" s="69"/>
      <c r="E114" s="69"/>
      <c r="F114" s="69"/>
      <c r="G114" s="69"/>
      <c r="H114" s="69"/>
      <c r="I114" s="70"/>
      <c r="J114" s="17"/>
      <c r="K114" s="17"/>
      <c r="L114" s="109" t="s">
        <v>15</v>
      </c>
      <c r="M114" s="33">
        <f>+BKK!M114+DMK!M114+CNX!M114+HDY!M114+HKT!M114+CEI!M114</f>
        <v>5022</v>
      </c>
      <c r="N114" s="34">
        <f>+BKK!N114+DMK!N114+CNX!N114+HDY!N114+HKT!N114+CEI!N114</f>
        <v>6620</v>
      </c>
      <c r="O114" s="127">
        <f>M114+N114</f>
        <v>11642</v>
      </c>
      <c r="P114" s="35">
        <f>+BKK!P114+DMK!P114+CNX!P114+HDY!P114+HKT!P114+CEI!P114</f>
        <v>3</v>
      </c>
      <c r="Q114" s="130">
        <f>O114+P114</f>
        <v>11645</v>
      </c>
      <c r="R114" s="33">
        <f>+BKK!R114+DMK!R114+CNX!R114+HDY!R114+HKT!R114+CEI!R114</f>
        <v>4808</v>
      </c>
      <c r="S114" s="34">
        <f>+BKK!S114+DMK!S114+CNX!S114+HDY!S114+HKT!S114+CEI!S114</f>
        <v>5888</v>
      </c>
      <c r="T114" s="127">
        <f>R114+S114</f>
        <v>10696</v>
      </c>
      <c r="U114" s="35">
        <f>+BKK!U114+DMK!U114+CNX!U114+HDY!U114+HKT!U114+CEI!U114</f>
        <v>0</v>
      </c>
      <c r="V114" s="132">
        <f>T114+U114</f>
        <v>10696</v>
      </c>
      <c r="W114" s="31">
        <f t="shared" si="98"/>
        <v>-8.1494203520824371</v>
      </c>
    </row>
    <row r="115" spans="2:26" ht="13.5" thickBot="1">
      <c r="B115" s="181"/>
      <c r="C115" s="69"/>
      <c r="D115" s="69"/>
      <c r="E115" s="69"/>
      <c r="F115" s="69"/>
      <c r="G115" s="69"/>
      <c r="H115" s="69"/>
      <c r="I115" s="70"/>
      <c r="J115" s="17"/>
      <c r="K115" s="17"/>
      <c r="L115" s="116" t="s">
        <v>16</v>
      </c>
      <c r="M115" s="33">
        <f>+BKK!M115+DMK!M115+CNX!M115+HDY!M115+HKT!M115+CEI!M115</f>
        <v>5162</v>
      </c>
      <c r="N115" s="34">
        <f>+BKK!N115+DMK!N115+CNX!N115+HDY!N115+HKT!N115+CEI!N115</f>
        <v>6857</v>
      </c>
      <c r="O115" s="127">
        <f>M115+N115</f>
        <v>12019</v>
      </c>
      <c r="P115" s="35">
        <f>+BKK!P115+DMK!P115+CNX!P115+HDY!P115+HKT!P115+CEI!P115</f>
        <v>3</v>
      </c>
      <c r="Q115" s="130">
        <f>O115+P115</f>
        <v>12022</v>
      </c>
      <c r="R115" s="33">
        <f>+BKK!R115+DMK!R115+CNX!R115+HDY!R115+HKT!R115+CEI!R115</f>
        <v>4932</v>
      </c>
      <c r="S115" s="34">
        <f>+BKK!S115+DMK!S115+CNX!S115+HDY!S115+HKT!S115+CEI!S115</f>
        <v>5847</v>
      </c>
      <c r="T115" s="127">
        <f>R115+S115</f>
        <v>10779</v>
      </c>
      <c r="U115" s="35">
        <f>+BKK!U115+DMK!U115+CNX!U115+HDY!U115+HKT!U115+CEI!U115</f>
        <v>0</v>
      </c>
      <c r="V115" s="132">
        <f>T115+U115</f>
        <v>10779</v>
      </c>
      <c r="W115" s="31">
        <f t="shared" si="98"/>
        <v>-10.339377807353189</v>
      </c>
    </row>
    <row r="116" spans="2:26" ht="14.25" thickTop="1" thickBot="1">
      <c r="B116" s="181"/>
      <c r="C116" s="69"/>
      <c r="D116" s="69"/>
      <c r="E116" s="69"/>
      <c r="F116" s="69"/>
      <c r="G116" s="69"/>
      <c r="H116" s="69"/>
      <c r="I116" s="70"/>
      <c r="J116" s="17"/>
      <c r="K116" s="17"/>
      <c r="L116" s="173" t="s">
        <v>17</v>
      </c>
      <c r="M116" s="133">
        <f>+M113+M114+M115</f>
        <v>15159</v>
      </c>
      <c r="N116" s="134">
        <f>+N113+N114+N115</f>
        <v>19466</v>
      </c>
      <c r="O116" s="133">
        <f>+O113+O114+O115</f>
        <v>34625</v>
      </c>
      <c r="P116" s="133">
        <f>+P113+P114+P115</f>
        <v>18</v>
      </c>
      <c r="Q116" s="133">
        <f>Q115+Q113+Q114</f>
        <v>34643</v>
      </c>
      <c r="R116" s="133">
        <f>+R113+R114+R115</f>
        <v>14116</v>
      </c>
      <c r="S116" s="134">
        <f>+S113+S114+S115</f>
        <v>17218</v>
      </c>
      <c r="T116" s="133">
        <f>+T113+T114+T115</f>
        <v>31334</v>
      </c>
      <c r="U116" s="133">
        <f>+U113+U114+U115</f>
        <v>0</v>
      </c>
      <c r="V116" s="135">
        <f>+V113+V114+V115</f>
        <v>31334</v>
      </c>
      <c r="W116" s="136">
        <f t="shared" si="98"/>
        <v>-9.5517131888115951</v>
      </c>
    </row>
    <row r="117" spans="2:26" ht="13.5" thickTop="1">
      <c r="B117" s="181"/>
      <c r="C117" s="69"/>
      <c r="D117" s="69"/>
      <c r="E117" s="69"/>
      <c r="F117" s="69"/>
      <c r="G117" s="69"/>
      <c r="H117" s="69"/>
      <c r="I117" s="70"/>
      <c r="J117" s="17"/>
      <c r="K117" s="17"/>
      <c r="L117" s="109" t="s">
        <v>18</v>
      </c>
      <c r="M117" s="33">
        <f>+BKK!M117+DMK!M117+CNX!M117+HDY!M117+HKT!M117+CEI!M117</f>
        <v>4789</v>
      </c>
      <c r="N117" s="34">
        <f>+BKK!N117+DMK!N117+CNX!N117+HDY!N117+HKT!N117+CEI!N117</f>
        <v>6291</v>
      </c>
      <c r="O117" s="127">
        <f>M117+N117</f>
        <v>11080</v>
      </c>
      <c r="P117" s="35">
        <f>+BKK!P117+DMK!P117+CNX!P117+HDY!P117+HKT!P117+CEI!P117</f>
        <v>0</v>
      </c>
      <c r="Q117" s="130">
        <f>O117+P117</f>
        <v>11080</v>
      </c>
      <c r="R117" s="33">
        <f>+BKK!R117+DMK!R117+CNX!R117+HDY!R117+HKT!R117+CEI!R117</f>
        <v>4670</v>
      </c>
      <c r="S117" s="34">
        <f>+BKK!S117+DMK!S117+CNX!S117+HDY!S117+HKT!S117+CEI!S117</f>
        <v>5771</v>
      </c>
      <c r="T117" s="127">
        <f>R117+S117</f>
        <v>10441</v>
      </c>
      <c r="U117" s="35">
        <f>+BKK!U117+DMK!U117+CNX!U117+HDY!U117+HKT!U117+CEI!U117</f>
        <v>0</v>
      </c>
      <c r="V117" s="132">
        <f>T117+U117</f>
        <v>10441</v>
      </c>
      <c r="W117" s="31">
        <f t="shared" si="98"/>
        <v>-5.767148014440437</v>
      </c>
      <c r="Y117" s="5"/>
      <c r="Z117" s="5"/>
    </row>
    <row r="118" spans="2:26">
      <c r="B118" s="181"/>
      <c r="C118" s="69"/>
      <c r="D118" s="69"/>
      <c r="E118" s="69"/>
      <c r="F118" s="69"/>
      <c r="G118" s="69"/>
      <c r="H118" s="69"/>
      <c r="I118" s="70"/>
      <c r="J118" s="17"/>
      <c r="K118" s="17"/>
      <c r="L118" s="109" t="s">
        <v>19</v>
      </c>
      <c r="M118" s="33">
        <f>+BKK!M118+DMK!M118+CNX!M118+HDY!M118+HKT!M118+CEI!M118</f>
        <v>4708</v>
      </c>
      <c r="N118" s="34">
        <f>+BKK!N118+DMK!N118+CNX!N118+HDY!N118+HKT!N118+CEI!N118</f>
        <v>6129</v>
      </c>
      <c r="O118" s="127">
        <f>M118+N118</f>
        <v>10837</v>
      </c>
      <c r="P118" s="35">
        <f>+BKK!P118+DMK!P118+CNX!P118+HDY!P118+HKT!P118+CEI!P118</f>
        <v>0</v>
      </c>
      <c r="Q118" s="130">
        <f>O118+P118</f>
        <v>10837</v>
      </c>
      <c r="R118" s="33">
        <f>+BKK!R118+DMK!R118+CNX!R118+HDY!R118+HKT!R118+CEI!R118</f>
        <v>4126</v>
      </c>
      <c r="S118" s="34">
        <f>+BKK!S118+DMK!S118+CNX!S118+HDY!S118+HKT!S118+CEI!S118</f>
        <v>5294</v>
      </c>
      <c r="T118" s="127">
        <f>R118+S118</f>
        <v>9420</v>
      </c>
      <c r="U118" s="35">
        <f>+BKK!U118+DMK!U118+CNX!U118+HDY!U118+HKT!U118+CEI!U118</f>
        <v>3</v>
      </c>
      <c r="V118" s="132">
        <f>T118+U118</f>
        <v>9423</v>
      </c>
      <c r="W118" s="31">
        <f>IF(Q118=0,0,((V118/Q118)-1)*100)</f>
        <v>-13.047891482882712</v>
      </c>
      <c r="Y118" s="5"/>
      <c r="Z118" s="5"/>
    </row>
    <row r="119" spans="2:26" ht="13.5" thickBot="1">
      <c r="B119" s="181"/>
      <c r="C119" s="69"/>
      <c r="D119" s="69"/>
      <c r="E119" s="69"/>
      <c r="F119" s="69"/>
      <c r="G119" s="69"/>
      <c r="H119" s="69"/>
      <c r="I119" s="70"/>
      <c r="J119" s="17"/>
      <c r="K119" s="17"/>
      <c r="L119" s="109" t="s">
        <v>20</v>
      </c>
      <c r="M119" s="33">
        <f>+BKK!M119+DMK!M119+CNX!M119+HDY!M119+HKT!M119+CEI!M119</f>
        <v>4789</v>
      </c>
      <c r="N119" s="34">
        <f>+BKK!N119+DMK!N119+CNX!N119+HDY!N119+HKT!N119+CEI!N119</f>
        <v>6107</v>
      </c>
      <c r="O119" s="127">
        <f>M119+N119</f>
        <v>10896</v>
      </c>
      <c r="P119" s="35">
        <f>+BKK!P119+DMK!P119+CNX!P119+HDY!P119+HKT!P119+CEI!P119</f>
        <v>0</v>
      </c>
      <c r="Q119" s="130">
        <f>O119+P119</f>
        <v>10896</v>
      </c>
      <c r="R119" s="33">
        <f>+BKK!R119+DMK!R119+CNX!R119+HDY!R119+HKT!R119+CEI!R119</f>
        <v>4224</v>
      </c>
      <c r="S119" s="34">
        <f>+BKK!S119+DMK!S119+CNX!S119+HDY!S119+HKT!S119+CEI!S119</f>
        <v>5559</v>
      </c>
      <c r="T119" s="127">
        <f>R119+S119</f>
        <v>9783</v>
      </c>
      <c r="U119" s="35">
        <f>+BKK!U119+DMK!U119+CNX!U119+HDY!U119+HKT!U119+CEI!U119</f>
        <v>2</v>
      </c>
      <c r="V119" s="132">
        <f>T119+U119</f>
        <v>9785</v>
      </c>
      <c r="W119" s="31">
        <f t="shared" si="98"/>
        <v>-10.196402349486045</v>
      </c>
      <c r="Y119" s="5"/>
      <c r="Z119" s="5"/>
    </row>
    <row r="120" spans="2:26" ht="14.25" thickTop="1" thickBot="1">
      <c r="B120" s="181"/>
      <c r="C120" s="69"/>
      <c r="D120" s="69"/>
      <c r="E120" s="69"/>
      <c r="F120" s="69"/>
      <c r="G120" s="69"/>
      <c r="H120" s="69"/>
      <c r="I120" s="70"/>
      <c r="J120" s="17"/>
      <c r="K120" s="17"/>
      <c r="L120" s="173" t="s">
        <v>66</v>
      </c>
      <c r="M120" s="133">
        <f t="shared" ref="M120" si="99">+M117+M118+M119</f>
        <v>14286</v>
      </c>
      <c r="N120" s="134">
        <f t="shared" ref="N120" si="100">+N117+N118+N119</f>
        <v>18527</v>
      </c>
      <c r="O120" s="133">
        <f t="shared" ref="O120" si="101">+O117+O118+O119</f>
        <v>32813</v>
      </c>
      <c r="P120" s="133">
        <f t="shared" ref="P120" si="102">+P117+P118+P119</f>
        <v>0</v>
      </c>
      <c r="Q120" s="133">
        <f t="shared" ref="Q120" si="103">+Q117+Q118+Q119</f>
        <v>32813</v>
      </c>
      <c r="R120" s="133">
        <f t="shared" ref="R120" si="104">+R117+R118+R119</f>
        <v>13020</v>
      </c>
      <c r="S120" s="134">
        <f t="shared" ref="S120" si="105">+S117+S118+S119</f>
        <v>16624</v>
      </c>
      <c r="T120" s="133">
        <f t="shared" ref="T120" si="106">+T117+T118+T119</f>
        <v>29644</v>
      </c>
      <c r="U120" s="133">
        <f t="shared" ref="U120" si="107">+U117+U118+U119</f>
        <v>5</v>
      </c>
      <c r="V120" s="135">
        <f t="shared" ref="V120" si="108">+V117+V118+V119</f>
        <v>29649</v>
      </c>
      <c r="W120" s="136">
        <f>IF(Q120=0,0,((V120/Q120)-1)*100)</f>
        <v>-9.6425197330326391</v>
      </c>
      <c r="Y120" s="5"/>
      <c r="Z120" s="5"/>
    </row>
    <row r="121" spans="2:26" ht="13.5" thickTop="1">
      <c r="B121" s="181"/>
      <c r="C121" s="69"/>
      <c r="D121" s="69"/>
      <c r="E121" s="69"/>
      <c r="F121" s="69"/>
      <c r="G121" s="69"/>
      <c r="H121" s="69"/>
      <c r="I121" s="70"/>
      <c r="J121" s="17"/>
      <c r="K121" s="17"/>
      <c r="L121" s="109" t="s">
        <v>21</v>
      </c>
      <c r="M121" s="33">
        <f>+BKK!M121+DMK!M121+CNX!M121+HDY!M121+HKT!M121+CEI!M121</f>
        <v>3979</v>
      </c>
      <c r="N121" s="34">
        <f>+BKK!N121+DMK!N121+CNX!N121+HDY!N121+HKT!N121+CEI!N121</f>
        <v>5028</v>
      </c>
      <c r="O121" s="127">
        <f>SUM(M121:N121)</f>
        <v>9007</v>
      </c>
      <c r="P121" s="35">
        <f>+BKK!P121+DMK!P121+CNX!P121+HDY!P121+HKT!P121+CEI!P121</f>
        <v>0</v>
      </c>
      <c r="Q121" s="130">
        <f>O121+P121</f>
        <v>9007</v>
      </c>
      <c r="R121" s="33">
        <f>+BKK!R121+DMK!R121+CNX!R121+HDY!R121+HKT!R121+CEI!R121</f>
        <v>3579</v>
      </c>
      <c r="S121" s="34">
        <f>+BKK!S121+DMK!S121+CNX!S121+HDY!S121+HKT!S121+CEI!S121</f>
        <v>4800</v>
      </c>
      <c r="T121" s="127">
        <f>+BKK!T121+DMK!T121+CNX!T121+HDY!T121+HKT!T121+CEI!T121</f>
        <v>8379</v>
      </c>
      <c r="U121" s="35">
        <f>+BKK!U121+DMK!U121+CNX!U121+HDY!U121+HKT!U121+CEI!U121</f>
        <v>0</v>
      </c>
      <c r="V121" s="132">
        <f>+BKK!V121+DMK!V121+CNX!V121+HDY!V121+HKT!V121+CEI!V121</f>
        <v>8379</v>
      </c>
      <c r="W121" s="31">
        <f t="shared" si="98"/>
        <v>-6.9723548351282361</v>
      </c>
      <c r="Y121" s="5"/>
      <c r="Z121" s="5"/>
    </row>
    <row r="122" spans="2:26">
      <c r="B122" s="181"/>
      <c r="C122" s="69"/>
      <c r="D122" s="69"/>
      <c r="E122" s="69"/>
      <c r="F122" s="69"/>
      <c r="G122" s="69"/>
      <c r="H122" s="69"/>
      <c r="I122" s="70"/>
      <c r="J122" s="17"/>
      <c r="K122" s="17"/>
      <c r="L122" s="109" t="s">
        <v>67</v>
      </c>
      <c r="M122" s="33">
        <f>+BKK!M122+DMK!M122+CNX!M122+HDY!M122+HKT!M122+CEI!M122</f>
        <v>3995</v>
      </c>
      <c r="N122" s="34">
        <f>+BKK!N122+DMK!N122+CNX!N122+HDY!N122+HKT!N122+CEI!N122</f>
        <v>5291</v>
      </c>
      <c r="O122" s="127">
        <f>SUM(M122:N122)</f>
        <v>9286</v>
      </c>
      <c r="P122" s="35">
        <f>+BKK!P122+DMK!P122+CNX!P122+HDY!P122+HKT!P122+CEI!P122</f>
        <v>0</v>
      </c>
      <c r="Q122" s="130">
        <f>O122+P122</f>
        <v>9286</v>
      </c>
      <c r="R122" s="33">
        <f>+BKK!R122+DMK!R122+CNX!R122+HDY!R122+HKT!R122+CEI!R122</f>
        <v>3587</v>
      </c>
      <c r="S122" s="34">
        <f>+BKK!S122+DMK!S122+CNX!S122+HDY!S122+HKT!S122+CEI!S122</f>
        <v>4677</v>
      </c>
      <c r="T122" s="127">
        <f>+BKK!T122+DMK!T122+CNX!T122+HDY!T122+HKT!T122+CEI!T122</f>
        <v>8264</v>
      </c>
      <c r="U122" s="35">
        <f>+BKK!U122+DMK!U122+CNX!U122+HDY!U122+HKT!U122+CEI!U122</f>
        <v>0</v>
      </c>
      <c r="V122" s="132">
        <f>+BKK!V122+DMK!V122+CNX!V122+HDY!V122+HKT!V122+CEI!V122</f>
        <v>8264</v>
      </c>
      <c r="W122" s="31">
        <f t="shared" si="98"/>
        <v>-11.005815205685977</v>
      </c>
      <c r="Y122" s="5"/>
      <c r="Z122" s="5"/>
    </row>
    <row r="123" spans="2:26" ht="13.5" thickBot="1">
      <c r="B123" s="181"/>
      <c r="C123" s="69"/>
      <c r="D123" s="69"/>
      <c r="E123" s="69"/>
      <c r="F123" s="69"/>
      <c r="G123" s="69"/>
      <c r="H123" s="69"/>
      <c r="I123" s="70"/>
      <c r="J123" s="17"/>
      <c r="K123" s="17"/>
      <c r="L123" s="109" t="s">
        <v>22</v>
      </c>
      <c r="M123" s="33">
        <f>+BKK!M123+DMK!M123+CNX!M123+HDY!M123+HKT!M123+CEI!M123</f>
        <v>3648</v>
      </c>
      <c r="N123" s="34">
        <f>+BKK!N123+DMK!N123+CNX!N123+HDY!N123+HKT!N123+CEI!N123</f>
        <v>5019</v>
      </c>
      <c r="O123" s="128">
        <f>SUM(M123:N123)</f>
        <v>8667</v>
      </c>
      <c r="P123" s="52">
        <f>+BKK!P123+DMK!P123+CNX!P123+HDY!P123+HKT!P123+CEI!P123</f>
        <v>1</v>
      </c>
      <c r="Q123" s="130">
        <f>O123+P123</f>
        <v>8668</v>
      </c>
      <c r="R123" s="33">
        <f>+BKK!R123+DMK!R123+CNX!R123+HDY!R123+HKT!R123+CEI!R123</f>
        <v>3447</v>
      </c>
      <c r="S123" s="34">
        <f>+BKK!S123+DMK!S123+CNX!S123+HDY!S123+HKT!S123+CEI!S123</f>
        <v>4585</v>
      </c>
      <c r="T123" s="128">
        <f>+BKK!T123+DMK!T123+CNX!T123+HDY!T123+HKT!T123+CEI!T123</f>
        <v>8032</v>
      </c>
      <c r="U123" s="52">
        <f>+BKK!U123+DMK!U123+CNX!U123+HDY!U123+HKT!U123+CEI!U123</f>
        <v>15</v>
      </c>
      <c r="V123" s="132">
        <f>+BKK!V123+DMK!V123+CNX!V123+HDY!V123+HKT!V123+CEI!V123</f>
        <v>8047</v>
      </c>
      <c r="W123" s="31">
        <f t="shared" si="98"/>
        <v>-7.1642824180895293</v>
      </c>
      <c r="Y123" s="5"/>
      <c r="Z123" s="5"/>
    </row>
    <row r="124" spans="2:26" ht="14.25" thickTop="1" thickBot="1">
      <c r="B124" s="181"/>
      <c r="C124" s="69"/>
      <c r="D124" s="69"/>
      <c r="E124" s="69"/>
      <c r="F124" s="69"/>
      <c r="G124" s="69"/>
      <c r="H124" s="69"/>
      <c r="I124" s="70"/>
      <c r="J124" s="17"/>
      <c r="K124" s="17"/>
      <c r="L124" s="174" t="s">
        <v>23</v>
      </c>
      <c r="M124" s="137">
        <f t="shared" ref="M124" si="109">+M121+M122+M123</f>
        <v>11622</v>
      </c>
      <c r="N124" s="137">
        <f t="shared" ref="N124" si="110">+N121+N122+N123</f>
        <v>15338</v>
      </c>
      <c r="O124" s="138">
        <f t="shared" ref="O124" si="111">+O121+O122+O123</f>
        <v>26960</v>
      </c>
      <c r="P124" s="138">
        <f t="shared" ref="P124" si="112">+P121+P122+P123</f>
        <v>1</v>
      </c>
      <c r="Q124" s="138">
        <f t="shared" ref="Q124" si="113">+Q121+Q122+Q123</f>
        <v>26961</v>
      </c>
      <c r="R124" s="137">
        <f t="shared" ref="R124" si="114">+R121+R122+R123</f>
        <v>10613</v>
      </c>
      <c r="S124" s="137">
        <f t="shared" ref="S124" si="115">+S121+S122+S123</f>
        <v>14062</v>
      </c>
      <c r="T124" s="138">
        <f t="shared" ref="T124" si="116">+T121+T122+T123</f>
        <v>24675</v>
      </c>
      <c r="U124" s="138">
        <f t="shared" ref="U124" si="117">+U121+U122+U123</f>
        <v>15</v>
      </c>
      <c r="V124" s="138">
        <f t="shared" ref="V124" si="118">+V121+V122+V123</f>
        <v>24690</v>
      </c>
      <c r="W124" s="139">
        <f t="shared" si="98"/>
        <v>-8.4232780683209043</v>
      </c>
    </row>
    <row r="125" spans="2:26" ht="13.5" thickTop="1">
      <c r="B125" s="182"/>
      <c r="C125" s="76"/>
      <c r="D125" s="76"/>
      <c r="E125" s="76"/>
      <c r="F125" s="76"/>
      <c r="G125" s="76"/>
      <c r="H125" s="76"/>
      <c r="I125" s="77"/>
      <c r="J125" s="75"/>
      <c r="K125" s="75"/>
      <c r="L125" s="109" t="s">
        <v>25</v>
      </c>
      <c r="M125" s="33">
        <f>+BKK!M125+DMK!M125+CNX!M125+HDY!M125+HKT!M125+CEI!M125</f>
        <v>3843</v>
      </c>
      <c r="N125" s="34">
        <f>+BKK!N125+DMK!N125+CNX!N125+HDY!N125+HKT!N125+CEI!N125</f>
        <v>5133</v>
      </c>
      <c r="O125" s="128">
        <f>M125+N125</f>
        <v>8976</v>
      </c>
      <c r="P125" s="62">
        <f>+BKK!P125+DMK!P125+CNX!P125+HDY!P125+HKT!P125+CEI!P125</f>
        <v>6</v>
      </c>
      <c r="Q125" s="130">
        <f>O125+P125</f>
        <v>8982</v>
      </c>
      <c r="R125" s="33">
        <f>+BKK!R125+DMK!R125+CNX!R125+HDY!R125+HKT!R125+CEI!R125</f>
        <v>3529</v>
      </c>
      <c r="S125" s="34">
        <f>+BKK!S125+DMK!S125+CNX!S125+HDY!S125+HKT!S125+CEI!S125</f>
        <v>4721</v>
      </c>
      <c r="T125" s="128">
        <f>+BKK!T125+DMK!T125+CNX!T125+HDY!T125+HKT!T125+CEI!T125</f>
        <v>8250</v>
      </c>
      <c r="U125" s="62">
        <f>+BKK!U125+DMK!U125+CNX!U125+HDY!U125+HKT!U125+CEI!U125</f>
        <v>1</v>
      </c>
      <c r="V125" s="132">
        <f>+BKK!V125+DMK!V125+CNX!V125+HDY!V125+HKT!V125+CEI!V125</f>
        <v>8251</v>
      </c>
      <c r="W125" s="31">
        <f t="shared" si="98"/>
        <v>-8.1384992206635527</v>
      </c>
    </row>
    <row r="126" spans="2:26" ht="15" customHeight="1">
      <c r="B126" s="183"/>
      <c r="C126" s="82"/>
      <c r="D126" s="82"/>
      <c r="E126" s="82"/>
      <c r="F126" s="82"/>
      <c r="G126" s="82"/>
      <c r="H126" s="82"/>
      <c r="I126" s="83"/>
      <c r="J126" s="75"/>
      <c r="K126" s="75"/>
      <c r="L126" s="109" t="s">
        <v>26</v>
      </c>
      <c r="M126" s="33">
        <f>+BKK!M126+DMK!M126+CNX!M126+HDY!M126+HKT!M126+CEI!M126</f>
        <v>3945</v>
      </c>
      <c r="N126" s="34">
        <f>+BKK!N126+DMK!N126+CNX!N126+HDY!N126+HKT!N126+CEI!N126</f>
        <v>5132</v>
      </c>
      <c r="O126" s="128">
        <f>M126+N126</f>
        <v>9077</v>
      </c>
      <c r="P126" s="35">
        <f>+BKK!P126+DMK!P126+CNX!P126+HDY!P126+HKT!P126+CEI!P126</f>
        <v>3</v>
      </c>
      <c r="Q126" s="130">
        <f>O126+P126</f>
        <v>9080</v>
      </c>
      <c r="R126" s="33">
        <f>+BKK!R126+DMK!R126+CNX!R126+HDY!R126+HKT!R126+CEI!R126</f>
        <v>3566</v>
      </c>
      <c r="S126" s="34">
        <f>+BKK!S126+DMK!S126+CNX!S126+HDY!S126+HKT!S126+CEI!S126</f>
        <v>4774</v>
      </c>
      <c r="T126" s="128">
        <f>+BKK!T126+DMK!T126+CNX!T126+HDY!T126+HKT!T126+CEI!T126</f>
        <v>8340</v>
      </c>
      <c r="U126" s="35">
        <f>+BKK!U126+DMK!U126+CNX!U126+HDY!U126+HKT!U126+CEI!U126</f>
        <v>14</v>
      </c>
      <c r="V126" s="132">
        <f>+BKK!V126+DMK!V126+CNX!V126+HDY!V126+HKT!V126+CEI!V126</f>
        <v>8354</v>
      </c>
      <c r="W126" s="31">
        <f>IF(Q126=0,0,((V126/Q126)-1)*100)</f>
        <v>-7.9955947136563843</v>
      </c>
    </row>
    <row r="127" spans="2:26" ht="15" customHeight="1" thickBot="1">
      <c r="B127" s="183"/>
      <c r="C127" s="82"/>
      <c r="D127" s="82"/>
      <c r="E127" s="82"/>
      <c r="F127" s="82"/>
      <c r="G127" s="82"/>
      <c r="H127" s="82"/>
      <c r="I127" s="83"/>
      <c r="J127" s="75"/>
      <c r="K127" s="75"/>
      <c r="L127" s="109" t="s">
        <v>27</v>
      </c>
      <c r="M127" s="33">
        <f>+BKK!M127+DMK!M127+CNX!M127+HDY!M127+HKT!M127+CEI!M127</f>
        <v>3964</v>
      </c>
      <c r="N127" s="34">
        <f>+BKK!N127+DMK!N127+CNX!N127+HDY!N127+HKT!N127+CEI!N127</f>
        <v>5145</v>
      </c>
      <c r="O127" s="128">
        <f>M127+N127</f>
        <v>9109</v>
      </c>
      <c r="P127" s="35">
        <f>+BKK!P127+DMK!P127+CNX!P127+HDY!P127+HKT!P127+CEI!P127</f>
        <v>2</v>
      </c>
      <c r="Q127" s="130">
        <f>O127+P127</f>
        <v>9111</v>
      </c>
      <c r="R127" s="33">
        <f>+BKK!R127+DMK!R127+CNX!R127+HDY!R127+HKT!R127+CEI!R127</f>
        <v>3549</v>
      </c>
      <c r="S127" s="34">
        <f>+BKK!S127+DMK!S127+CNX!S127+HDY!S127+HKT!S127+CEI!S127</f>
        <v>4647</v>
      </c>
      <c r="T127" s="128">
        <f>+BKK!T127+DMK!T127+CNX!T127+HDY!T127+HKT!T127+CEI!T127</f>
        <v>8196</v>
      </c>
      <c r="U127" s="35">
        <f>+BKK!U127+DMK!U127+CNX!U127+HDY!U127+HKT!U127+CEI!U127</f>
        <v>1</v>
      </c>
      <c r="V127" s="132">
        <f>+BKK!V127+DMK!V127+CNX!V127+HDY!V127+HKT!V127+CEI!V127</f>
        <v>8197</v>
      </c>
      <c r="W127" s="31">
        <f t="shared" ref="W127:W130" si="119">IF(Q127=0,0,((V127/Q127)-1)*100)</f>
        <v>-10.031829656459223</v>
      </c>
    </row>
    <row r="128" spans="2:26" ht="14.25" thickTop="1" thickBot="1">
      <c r="B128" s="181"/>
      <c r="C128" s="69"/>
      <c r="D128" s="69"/>
      <c r="E128" s="69"/>
      <c r="F128" s="69"/>
      <c r="G128" s="69"/>
      <c r="H128" s="69"/>
      <c r="I128" s="70"/>
      <c r="J128" s="17"/>
      <c r="K128" s="17"/>
      <c r="L128" s="173" t="s">
        <v>28</v>
      </c>
      <c r="M128" s="133">
        <f t="shared" ref="M128:V128" si="120">+M125+M126+M127</f>
        <v>11752</v>
      </c>
      <c r="N128" s="134">
        <f t="shared" si="120"/>
        <v>15410</v>
      </c>
      <c r="O128" s="133">
        <f t="shared" si="120"/>
        <v>27162</v>
      </c>
      <c r="P128" s="133">
        <f t="shared" si="120"/>
        <v>11</v>
      </c>
      <c r="Q128" s="133">
        <f t="shared" si="120"/>
        <v>27173</v>
      </c>
      <c r="R128" s="133">
        <f t="shared" si="120"/>
        <v>10644</v>
      </c>
      <c r="S128" s="134">
        <f t="shared" si="120"/>
        <v>14142</v>
      </c>
      <c r="T128" s="133">
        <f t="shared" si="120"/>
        <v>24786</v>
      </c>
      <c r="U128" s="133">
        <f t="shared" si="120"/>
        <v>16</v>
      </c>
      <c r="V128" s="133">
        <f t="shared" si="120"/>
        <v>24802</v>
      </c>
      <c r="W128" s="136">
        <f t="shared" si="119"/>
        <v>-8.7255731792588271</v>
      </c>
    </row>
    <row r="129" spans="2:26" ht="14.25" thickTop="1" thickBot="1">
      <c r="B129" s="181"/>
      <c r="C129" s="69"/>
      <c r="D129" s="69"/>
      <c r="E129" s="69"/>
      <c r="F129" s="69"/>
      <c r="G129" s="69"/>
      <c r="H129" s="69"/>
      <c r="I129" s="70"/>
      <c r="J129" s="17"/>
      <c r="K129" s="17"/>
      <c r="L129" s="173" t="s">
        <v>68</v>
      </c>
      <c r="M129" s="133">
        <f t="shared" ref="M129:V129" si="121">+M120+M124+M128</f>
        <v>37660</v>
      </c>
      <c r="N129" s="134">
        <f t="shared" si="121"/>
        <v>49275</v>
      </c>
      <c r="O129" s="133">
        <f t="shared" si="121"/>
        <v>86935</v>
      </c>
      <c r="P129" s="133">
        <f t="shared" si="121"/>
        <v>12</v>
      </c>
      <c r="Q129" s="133">
        <f t="shared" si="121"/>
        <v>86947</v>
      </c>
      <c r="R129" s="133">
        <f t="shared" si="121"/>
        <v>34277</v>
      </c>
      <c r="S129" s="134">
        <f t="shared" si="121"/>
        <v>44828</v>
      </c>
      <c r="T129" s="133">
        <f t="shared" si="121"/>
        <v>79105</v>
      </c>
      <c r="U129" s="133">
        <f t="shared" si="121"/>
        <v>36</v>
      </c>
      <c r="V129" s="135">
        <f t="shared" si="121"/>
        <v>79141</v>
      </c>
      <c r="W129" s="136">
        <f t="shared" si="119"/>
        <v>-8.977883078197058</v>
      </c>
      <c r="Y129" s="5"/>
      <c r="Z129" s="5"/>
    </row>
    <row r="130" spans="2:26" ht="14.25" thickTop="1" thickBot="1">
      <c r="B130" s="181"/>
      <c r="C130" s="69"/>
      <c r="D130" s="69"/>
      <c r="E130" s="69"/>
      <c r="F130" s="69"/>
      <c r="G130" s="69"/>
      <c r="H130" s="69"/>
      <c r="I130" s="70"/>
      <c r="J130" s="17"/>
      <c r="K130" s="17"/>
      <c r="L130" s="173" t="s">
        <v>9</v>
      </c>
      <c r="M130" s="133">
        <f t="shared" ref="M130:V130" si="122">+M124+M120+M128+M116</f>
        <v>52819</v>
      </c>
      <c r="N130" s="134">
        <f t="shared" si="122"/>
        <v>68741</v>
      </c>
      <c r="O130" s="133">
        <f t="shared" si="122"/>
        <v>121560</v>
      </c>
      <c r="P130" s="133">
        <f t="shared" si="122"/>
        <v>30</v>
      </c>
      <c r="Q130" s="133">
        <f t="shared" si="122"/>
        <v>121590</v>
      </c>
      <c r="R130" s="133">
        <f t="shared" si="122"/>
        <v>48393</v>
      </c>
      <c r="S130" s="134">
        <f t="shared" si="122"/>
        <v>62046</v>
      </c>
      <c r="T130" s="133">
        <f t="shared" si="122"/>
        <v>110439</v>
      </c>
      <c r="U130" s="133">
        <f t="shared" si="122"/>
        <v>36</v>
      </c>
      <c r="V130" s="133">
        <f t="shared" si="122"/>
        <v>110475</v>
      </c>
      <c r="W130" s="136">
        <f t="shared" si="119"/>
        <v>-9.1413767579570653</v>
      </c>
    </row>
    <row r="131" spans="2:26" ht="14.25" thickTop="1" thickBot="1">
      <c r="B131" s="181"/>
      <c r="C131" s="69"/>
      <c r="D131" s="69"/>
      <c r="E131" s="69"/>
      <c r="F131" s="69"/>
      <c r="G131" s="69"/>
      <c r="H131" s="69"/>
      <c r="I131" s="70"/>
      <c r="J131" s="17"/>
      <c r="K131" s="17"/>
      <c r="L131" s="172" t="s">
        <v>62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85"/>
    </row>
    <row r="132" spans="2:26" ht="13.5" thickTop="1">
      <c r="B132" s="181"/>
      <c r="C132" s="69"/>
      <c r="D132" s="69"/>
      <c r="E132" s="69"/>
      <c r="F132" s="69"/>
      <c r="G132" s="69"/>
      <c r="H132" s="69"/>
      <c r="I132" s="70"/>
      <c r="J132" s="17"/>
      <c r="K132" s="17"/>
      <c r="L132" s="209" t="s">
        <v>47</v>
      </c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1"/>
    </row>
    <row r="133" spans="2:26" ht="13.5" thickBot="1">
      <c r="B133" s="181"/>
      <c r="C133" s="69"/>
      <c r="D133" s="69"/>
      <c r="E133" s="69"/>
      <c r="F133" s="69"/>
      <c r="G133" s="69"/>
      <c r="H133" s="69"/>
      <c r="I133" s="70"/>
      <c r="J133" s="17"/>
      <c r="K133" s="17"/>
      <c r="L133" s="212" t="s">
        <v>48</v>
      </c>
      <c r="M133" s="213"/>
      <c r="N133" s="213"/>
      <c r="O133" s="213"/>
      <c r="P133" s="213"/>
      <c r="Q133" s="213"/>
      <c r="R133" s="213"/>
      <c r="S133" s="213"/>
      <c r="T133" s="213"/>
      <c r="U133" s="213"/>
      <c r="V133" s="213"/>
      <c r="W133" s="214"/>
    </row>
    <row r="134" spans="2:26" ht="14.25" thickTop="1" thickBot="1">
      <c r="B134" s="181"/>
      <c r="C134" s="69"/>
      <c r="D134" s="69"/>
      <c r="E134" s="69"/>
      <c r="F134" s="69"/>
      <c r="G134" s="69"/>
      <c r="H134" s="69"/>
      <c r="I134" s="70"/>
      <c r="J134" s="17"/>
      <c r="K134" s="17"/>
      <c r="L134" s="16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68" t="s">
        <v>41</v>
      </c>
    </row>
    <row r="135" spans="2:26" ht="14.25" thickTop="1" thickBot="1">
      <c r="B135" s="181"/>
      <c r="C135" s="69"/>
      <c r="D135" s="69"/>
      <c r="E135" s="69"/>
      <c r="F135" s="69"/>
      <c r="G135" s="69"/>
      <c r="H135" s="69"/>
      <c r="I135" s="70"/>
      <c r="J135" s="17"/>
      <c r="K135" s="17"/>
      <c r="L135" s="107"/>
      <c r="M135" s="221" t="s">
        <v>64</v>
      </c>
      <c r="N135" s="222"/>
      <c r="O135" s="222"/>
      <c r="P135" s="222"/>
      <c r="Q135" s="223"/>
      <c r="R135" s="221" t="s">
        <v>65</v>
      </c>
      <c r="S135" s="222"/>
      <c r="T135" s="222"/>
      <c r="U135" s="222"/>
      <c r="V135" s="223"/>
      <c r="W135" s="108" t="s">
        <v>4</v>
      </c>
    </row>
    <row r="136" spans="2:26" ht="13.5" thickTop="1">
      <c r="B136" s="181"/>
      <c r="C136" s="69"/>
      <c r="D136" s="69"/>
      <c r="E136" s="69"/>
      <c r="F136" s="69"/>
      <c r="G136" s="69"/>
      <c r="H136" s="69"/>
      <c r="I136" s="70"/>
      <c r="J136" s="17"/>
      <c r="K136" s="17"/>
      <c r="L136" s="109" t="s">
        <v>5</v>
      </c>
      <c r="M136" s="110"/>
      <c r="N136" s="111"/>
      <c r="O136" s="140"/>
      <c r="P136" s="113"/>
      <c r="Q136" s="141"/>
      <c r="R136" s="110"/>
      <c r="S136" s="111"/>
      <c r="T136" s="140"/>
      <c r="U136" s="113"/>
      <c r="V136" s="141"/>
      <c r="W136" s="115" t="s">
        <v>6</v>
      </c>
    </row>
    <row r="137" spans="2:26" ht="13.5" thickBot="1">
      <c r="B137" s="181"/>
      <c r="C137" s="69"/>
      <c r="D137" s="69"/>
      <c r="E137" s="69"/>
      <c r="F137" s="69"/>
      <c r="G137" s="69"/>
      <c r="H137" s="69"/>
      <c r="I137" s="70"/>
      <c r="J137" s="17"/>
      <c r="K137" s="17"/>
      <c r="L137" s="116"/>
      <c r="M137" s="117" t="s">
        <v>42</v>
      </c>
      <c r="N137" s="118" t="s">
        <v>43</v>
      </c>
      <c r="O137" s="142" t="s">
        <v>44</v>
      </c>
      <c r="P137" s="120" t="s">
        <v>13</v>
      </c>
      <c r="Q137" s="186" t="s">
        <v>9</v>
      </c>
      <c r="R137" s="117" t="s">
        <v>42</v>
      </c>
      <c r="S137" s="118" t="s">
        <v>43</v>
      </c>
      <c r="T137" s="142" t="s">
        <v>44</v>
      </c>
      <c r="U137" s="120" t="s">
        <v>13</v>
      </c>
      <c r="V137" s="186" t="s">
        <v>9</v>
      </c>
      <c r="W137" s="121"/>
    </row>
    <row r="138" spans="2:26" ht="4.5" customHeight="1" thickTop="1">
      <c r="B138" s="181"/>
      <c r="C138" s="69"/>
      <c r="D138" s="69"/>
      <c r="E138" s="69"/>
      <c r="F138" s="69"/>
      <c r="G138" s="69"/>
      <c r="H138" s="69"/>
      <c r="I138" s="70"/>
      <c r="J138" s="17"/>
      <c r="K138" s="17"/>
      <c r="L138" s="109"/>
      <c r="M138" s="24"/>
      <c r="N138" s="25"/>
      <c r="O138" s="126"/>
      <c r="P138" s="26"/>
      <c r="Q138" s="129"/>
      <c r="R138" s="24"/>
      <c r="S138" s="25"/>
      <c r="T138" s="126"/>
      <c r="U138" s="26"/>
      <c r="V138" s="131"/>
      <c r="W138" s="27"/>
    </row>
    <row r="139" spans="2:26">
      <c r="B139" s="181"/>
      <c r="C139" s="69"/>
      <c r="D139" s="69"/>
      <c r="E139" s="69"/>
      <c r="F139" s="69"/>
      <c r="G139" s="69"/>
      <c r="H139" s="69"/>
      <c r="I139" s="70"/>
      <c r="J139" s="17"/>
      <c r="K139" s="17"/>
      <c r="L139" s="109" t="s">
        <v>14</v>
      </c>
      <c r="M139" s="33">
        <f t="shared" ref="M139:N141" si="123">+M87+M113</f>
        <v>52424</v>
      </c>
      <c r="N139" s="34">
        <f t="shared" si="123"/>
        <v>63738</v>
      </c>
      <c r="O139" s="127">
        <f>M139+N139</f>
        <v>116162</v>
      </c>
      <c r="P139" s="35">
        <f>+P87+P113</f>
        <v>3062</v>
      </c>
      <c r="Q139" s="130">
        <f>O139+P139</f>
        <v>119224</v>
      </c>
      <c r="R139" s="33">
        <f t="shared" ref="R139:S141" si="124">+R87+R113</f>
        <v>53170</v>
      </c>
      <c r="S139" s="34">
        <f t="shared" si="124"/>
        <v>62497</v>
      </c>
      <c r="T139" s="127">
        <f>R139+S139</f>
        <v>115667</v>
      </c>
      <c r="U139" s="35">
        <f>+U87+U113</f>
        <v>2765</v>
      </c>
      <c r="V139" s="132">
        <f>T139+U139</f>
        <v>118432</v>
      </c>
      <c r="W139" s="31">
        <f t="shared" ref="W139:W151" si="125">IF(Q139=0,0,((V139/Q139)-1)*100)</f>
        <v>-0.66429577937328066</v>
      </c>
    </row>
    <row r="140" spans="2:26">
      <c r="B140" s="181"/>
      <c r="C140" s="69"/>
      <c r="D140" s="69"/>
      <c r="E140" s="69"/>
      <c r="F140" s="69"/>
      <c r="G140" s="69"/>
      <c r="H140" s="69"/>
      <c r="I140" s="70"/>
      <c r="J140" s="17"/>
      <c r="K140" s="17"/>
      <c r="L140" s="109" t="s">
        <v>15</v>
      </c>
      <c r="M140" s="33">
        <f t="shared" si="123"/>
        <v>52797</v>
      </c>
      <c r="N140" s="34">
        <f t="shared" si="123"/>
        <v>58969</v>
      </c>
      <c r="O140" s="127">
        <f>M140+N140</f>
        <v>111766</v>
      </c>
      <c r="P140" s="35">
        <f>+P88+P114</f>
        <v>2820</v>
      </c>
      <c r="Q140" s="130">
        <f>O140+P140</f>
        <v>114586</v>
      </c>
      <c r="R140" s="33">
        <f t="shared" si="124"/>
        <v>52078</v>
      </c>
      <c r="S140" s="34">
        <f t="shared" si="124"/>
        <v>63396</v>
      </c>
      <c r="T140" s="127">
        <f>R140+S140</f>
        <v>115474</v>
      </c>
      <c r="U140" s="35">
        <f>+U88+U114</f>
        <v>2702</v>
      </c>
      <c r="V140" s="132">
        <f>T140+U140</f>
        <v>118176</v>
      </c>
      <c r="W140" s="31">
        <f t="shared" si="125"/>
        <v>3.1330179952175685</v>
      </c>
    </row>
    <row r="141" spans="2:26" ht="13.5" thickBot="1">
      <c r="B141" s="181"/>
      <c r="C141" s="69"/>
      <c r="D141" s="69"/>
      <c r="E141" s="69"/>
      <c r="F141" s="69"/>
      <c r="G141" s="69"/>
      <c r="H141" s="69"/>
      <c r="I141" s="70"/>
      <c r="J141" s="17"/>
      <c r="K141" s="17"/>
      <c r="L141" s="116" t="s">
        <v>16</v>
      </c>
      <c r="M141" s="33">
        <f t="shared" si="123"/>
        <v>58216</v>
      </c>
      <c r="N141" s="34">
        <f t="shared" si="123"/>
        <v>67136</v>
      </c>
      <c r="O141" s="127">
        <f>M141+N141</f>
        <v>125352</v>
      </c>
      <c r="P141" s="35">
        <f>+P89+P115</f>
        <v>2829</v>
      </c>
      <c r="Q141" s="130">
        <f>O141+P141</f>
        <v>128181</v>
      </c>
      <c r="R141" s="33">
        <f t="shared" si="124"/>
        <v>51410</v>
      </c>
      <c r="S141" s="34">
        <f t="shared" si="124"/>
        <v>63211</v>
      </c>
      <c r="T141" s="127">
        <f>R141+S141</f>
        <v>114621</v>
      </c>
      <c r="U141" s="35">
        <f>+U89+U115</f>
        <v>3285</v>
      </c>
      <c r="V141" s="132">
        <f>T141+U141</f>
        <v>117906</v>
      </c>
      <c r="W141" s="31">
        <f t="shared" si="125"/>
        <v>-8.0160086128209347</v>
      </c>
    </row>
    <row r="142" spans="2:26" ht="14.25" thickTop="1" thickBot="1">
      <c r="B142" s="181"/>
      <c r="C142" s="69"/>
      <c r="D142" s="69"/>
      <c r="E142" s="69"/>
      <c r="F142" s="69"/>
      <c r="G142" s="69"/>
      <c r="H142" s="69"/>
      <c r="I142" s="70"/>
      <c r="J142" s="17"/>
      <c r="K142" s="17"/>
      <c r="L142" s="173" t="s">
        <v>17</v>
      </c>
      <c r="M142" s="133">
        <f t="shared" ref="M142:V142" si="126">M141+M139+M140</f>
        <v>163437</v>
      </c>
      <c r="N142" s="134">
        <f t="shared" si="126"/>
        <v>189843</v>
      </c>
      <c r="O142" s="133">
        <f t="shared" si="126"/>
        <v>353280</v>
      </c>
      <c r="P142" s="133">
        <f t="shared" si="126"/>
        <v>8711</v>
      </c>
      <c r="Q142" s="133">
        <f t="shared" si="126"/>
        <v>361991</v>
      </c>
      <c r="R142" s="133">
        <f t="shared" si="126"/>
        <v>156658</v>
      </c>
      <c r="S142" s="134">
        <f t="shared" si="126"/>
        <v>189104</v>
      </c>
      <c r="T142" s="133">
        <f t="shared" si="126"/>
        <v>345762</v>
      </c>
      <c r="U142" s="133">
        <f t="shared" si="126"/>
        <v>8752</v>
      </c>
      <c r="V142" s="135">
        <f t="shared" si="126"/>
        <v>354514</v>
      </c>
      <c r="W142" s="136">
        <f t="shared" si="125"/>
        <v>-2.0655209659908635</v>
      </c>
    </row>
    <row r="143" spans="2:26" ht="13.5" thickTop="1">
      <c r="B143" s="181"/>
      <c r="C143" s="69"/>
      <c r="D143" s="69"/>
      <c r="E143" s="69"/>
      <c r="F143" s="69"/>
      <c r="G143" s="69"/>
      <c r="H143" s="69"/>
      <c r="I143" s="70"/>
      <c r="J143" s="17"/>
      <c r="K143" s="17"/>
      <c r="L143" s="109" t="s">
        <v>18</v>
      </c>
      <c r="M143" s="33">
        <f t="shared" ref="M143:N145" si="127">+M91+M117</f>
        <v>51455</v>
      </c>
      <c r="N143" s="34">
        <f t="shared" si="127"/>
        <v>65828</v>
      </c>
      <c r="O143" s="127">
        <f>M143+N143</f>
        <v>117283</v>
      </c>
      <c r="P143" s="35">
        <f>+P91+P117</f>
        <v>2502</v>
      </c>
      <c r="Q143" s="130">
        <f>O143+P143</f>
        <v>119785</v>
      </c>
      <c r="R143" s="33">
        <f t="shared" ref="R143:S145" si="128">+R91+R117</f>
        <v>48292</v>
      </c>
      <c r="S143" s="34">
        <f t="shared" si="128"/>
        <v>57543</v>
      </c>
      <c r="T143" s="127">
        <f>R143+S143</f>
        <v>105835</v>
      </c>
      <c r="U143" s="35">
        <f>+U91+U117</f>
        <v>2933</v>
      </c>
      <c r="V143" s="132">
        <f>T143+U143</f>
        <v>108768</v>
      </c>
      <c r="W143" s="31">
        <f t="shared" si="125"/>
        <v>-9.1973118503986271</v>
      </c>
      <c r="Y143" s="5"/>
      <c r="Z143" s="5"/>
    </row>
    <row r="144" spans="2:26">
      <c r="B144" s="181"/>
      <c r="C144" s="69"/>
      <c r="D144" s="69"/>
      <c r="E144" s="69"/>
      <c r="F144" s="69"/>
      <c r="G144" s="69"/>
      <c r="H144" s="69"/>
      <c r="I144" s="70"/>
      <c r="J144" s="17"/>
      <c r="K144" s="17"/>
      <c r="L144" s="109" t="s">
        <v>19</v>
      </c>
      <c r="M144" s="33">
        <f t="shared" si="127"/>
        <v>54843</v>
      </c>
      <c r="N144" s="34">
        <f t="shared" si="127"/>
        <v>66512</v>
      </c>
      <c r="O144" s="127">
        <f>M144+N144</f>
        <v>121355</v>
      </c>
      <c r="P144" s="35">
        <f>+P92+P118</f>
        <v>3017</v>
      </c>
      <c r="Q144" s="130">
        <f>O144+P144</f>
        <v>124372</v>
      </c>
      <c r="R144" s="33">
        <f t="shared" si="128"/>
        <v>45085</v>
      </c>
      <c r="S144" s="34">
        <f t="shared" si="128"/>
        <v>56421</v>
      </c>
      <c r="T144" s="127">
        <f>R144+S144</f>
        <v>101506</v>
      </c>
      <c r="U144" s="35">
        <f>+U92+U118</f>
        <v>2327</v>
      </c>
      <c r="V144" s="132">
        <f>T144+U144</f>
        <v>103833</v>
      </c>
      <c r="W144" s="31">
        <f t="shared" si="125"/>
        <v>-16.514167175891682</v>
      </c>
      <c r="Y144" s="5"/>
      <c r="Z144" s="5"/>
    </row>
    <row r="145" spans="2:26" ht="13.5" thickBot="1">
      <c r="B145" s="181"/>
      <c r="C145" s="69"/>
      <c r="D145" s="69"/>
      <c r="E145" s="69"/>
      <c r="F145" s="69"/>
      <c r="G145" s="69"/>
      <c r="H145" s="69"/>
      <c r="I145" s="70"/>
      <c r="J145" s="17"/>
      <c r="K145" s="17"/>
      <c r="L145" s="109" t="s">
        <v>20</v>
      </c>
      <c r="M145" s="33">
        <f t="shared" si="127"/>
        <v>60362</v>
      </c>
      <c r="N145" s="34">
        <f t="shared" si="127"/>
        <v>74634</v>
      </c>
      <c r="O145" s="127">
        <f>M145+N145</f>
        <v>134996</v>
      </c>
      <c r="P145" s="35">
        <f>+P93+P119</f>
        <v>3050</v>
      </c>
      <c r="Q145" s="130">
        <f>O145+P145</f>
        <v>138046</v>
      </c>
      <c r="R145" s="33">
        <f t="shared" si="128"/>
        <v>56129</v>
      </c>
      <c r="S145" s="34">
        <f t="shared" si="128"/>
        <v>66392</v>
      </c>
      <c r="T145" s="127">
        <f>R145+S145</f>
        <v>122521</v>
      </c>
      <c r="U145" s="35">
        <f>+U93+U119</f>
        <v>3367</v>
      </c>
      <c r="V145" s="132">
        <f>T145+U145</f>
        <v>125888</v>
      </c>
      <c r="W145" s="31">
        <f t="shared" si="125"/>
        <v>-8.8072091911391865</v>
      </c>
      <c r="Y145" s="5"/>
      <c r="Z145" s="5"/>
    </row>
    <row r="146" spans="2:26" ht="14.25" thickTop="1" thickBot="1">
      <c r="B146" s="181"/>
      <c r="C146" s="69"/>
      <c r="D146" s="69"/>
      <c r="E146" s="69"/>
      <c r="F146" s="69"/>
      <c r="G146" s="69"/>
      <c r="H146" s="69"/>
      <c r="I146" s="70"/>
      <c r="J146" s="17"/>
      <c r="K146" s="17"/>
      <c r="L146" s="173" t="s">
        <v>66</v>
      </c>
      <c r="M146" s="133">
        <f t="shared" ref="M146" si="129">+M143+M144+M145</f>
        <v>166660</v>
      </c>
      <c r="N146" s="134">
        <f t="shared" ref="N146" si="130">+N143+N144+N145</f>
        <v>206974</v>
      </c>
      <c r="O146" s="133">
        <f t="shared" ref="O146" si="131">+O143+O144+O145</f>
        <v>373634</v>
      </c>
      <c r="P146" s="133">
        <f t="shared" ref="P146" si="132">+P143+P144+P145</f>
        <v>8569</v>
      </c>
      <c r="Q146" s="133">
        <f t="shared" ref="Q146" si="133">+Q143+Q144+Q145</f>
        <v>382203</v>
      </c>
      <c r="R146" s="133">
        <f t="shared" ref="R146" si="134">+R143+R144+R145</f>
        <v>149506</v>
      </c>
      <c r="S146" s="134">
        <f t="shared" ref="S146" si="135">+S143+S144+S145</f>
        <v>180356</v>
      </c>
      <c r="T146" s="133">
        <f t="shared" ref="T146" si="136">+T143+T144+T145</f>
        <v>329862</v>
      </c>
      <c r="U146" s="133">
        <f t="shared" ref="U146" si="137">+U143+U144+U145</f>
        <v>8627</v>
      </c>
      <c r="V146" s="135">
        <f t="shared" ref="V146" si="138">+V143+V144+V145</f>
        <v>338489</v>
      </c>
      <c r="W146" s="136">
        <f>IF(Q146=0,0,((V146/Q146)-1)*100)</f>
        <v>-11.437377519276403</v>
      </c>
      <c r="Y146" s="5"/>
      <c r="Z146" s="5"/>
    </row>
    <row r="147" spans="2:26" ht="13.5" thickTop="1">
      <c r="B147" s="181"/>
      <c r="C147" s="69"/>
      <c r="D147" s="69"/>
      <c r="E147" s="69"/>
      <c r="F147" s="69"/>
      <c r="G147" s="69"/>
      <c r="H147" s="69"/>
      <c r="I147" s="70"/>
      <c r="J147" s="17"/>
      <c r="K147" s="17"/>
      <c r="L147" s="109" t="s">
        <v>21</v>
      </c>
      <c r="M147" s="33">
        <f t="shared" ref="M147:N149" si="139">+M95+M121</f>
        <v>53884</v>
      </c>
      <c r="N147" s="34">
        <f t="shared" si="139"/>
        <v>66365</v>
      </c>
      <c r="O147" s="127">
        <f>M147+N147</f>
        <v>120249</v>
      </c>
      <c r="P147" s="35">
        <f>+P95+P121</f>
        <v>2861</v>
      </c>
      <c r="Q147" s="130">
        <f>O147+P147</f>
        <v>123110</v>
      </c>
      <c r="R147" s="33">
        <f>+R95+R121</f>
        <v>48393</v>
      </c>
      <c r="S147" s="34">
        <f>+S95+S121</f>
        <v>56774</v>
      </c>
      <c r="T147" s="127">
        <f>+T95+T121</f>
        <v>105167</v>
      </c>
      <c r="U147" s="35">
        <f>+U95+U121</f>
        <v>3048</v>
      </c>
      <c r="V147" s="132">
        <f>+V95+V121</f>
        <v>108215</v>
      </c>
      <c r="W147" s="31">
        <f t="shared" si="125"/>
        <v>-12.098935910973928</v>
      </c>
      <c r="Y147" s="5"/>
      <c r="Z147" s="5"/>
    </row>
    <row r="148" spans="2:26">
      <c r="B148" s="181"/>
      <c r="C148" s="69"/>
      <c r="D148" s="69"/>
      <c r="E148" s="69"/>
      <c r="F148" s="69"/>
      <c r="G148" s="69"/>
      <c r="H148" s="69"/>
      <c r="I148" s="70"/>
      <c r="J148" s="17"/>
      <c r="K148" s="17"/>
      <c r="L148" s="109" t="s">
        <v>67</v>
      </c>
      <c r="M148" s="33">
        <f t="shared" si="139"/>
        <v>53703</v>
      </c>
      <c r="N148" s="34">
        <f t="shared" si="139"/>
        <v>70711</v>
      </c>
      <c r="O148" s="127">
        <f>M148+N148</f>
        <v>124414</v>
      </c>
      <c r="P148" s="35">
        <f>+P96+P122</f>
        <v>2721</v>
      </c>
      <c r="Q148" s="130">
        <f>O148+P148</f>
        <v>127135</v>
      </c>
      <c r="R148" s="33">
        <f>+BKK!R148+DMK!R148+CNX!R148+HDY!R148+HKT!R148+CEI!R148</f>
        <v>47808</v>
      </c>
      <c r="S148" s="34">
        <f>+BKK!S148+DMK!S148+CNX!S148+HDY!S148+HKT!S148+CEI!S148</f>
        <v>60903</v>
      </c>
      <c r="T148" s="127">
        <f>+BKK!T148+DMK!T148+CNX!T148+HDY!T148+HKT!T148+CEI!T148</f>
        <v>108711</v>
      </c>
      <c r="U148" s="35">
        <f>+BKK!U148+DMK!U148+CNX!U148+HDY!U148+HKT!U148+CEI!U148</f>
        <v>2879</v>
      </c>
      <c r="V148" s="132">
        <f>+BKK!V148+DMK!V148+CNX!V148+HDY!V148+HKT!V148+CEI!V148</f>
        <v>111590</v>
      </c>
      <c r="W148" s="31">
        <f t="shared" si="125"/>
        <v>-12.22716010539977</v>
      </c>
      <c r="Y148" s="5"/>
      <c r="Z148" s="5"/>
    </row>
    <row r="149" spans="2:26" ht="13.5" thickBot="1">
      <c r="B149" s="181"/>
      <c r="C149" s="69"/>
      <c r="D149" s="69"/>
      <c r="E149" s="69"/>
      <c r="F149" s="69"/>
      <c r="G149" s="69"/>
      <c r="H149" s="69"/>
      <c r="I149" s="70"/>
      <c r="J149" s="17"/>
      <c r="K149" s="17"/>
      <c r="L149" s="109" t="s">
        <v>22</v>
      </c>
      <c r="M149" s="33">
        <f t="shared" si="139"/>
        <v>51722</v>
      </c>
      <c r="N149" s="34">
        <f t="shared" si="139"/>
        <v>66389</v>
      </c>
      <c r="O149" s="128">
        <f>M149+N149</f>
        <v>118111</v>
      </c>
      <c r="P149" s="52">
        <f>+P97+P123</f>
        <v>3088</v>
      </c>
      <c r="Q149" s="130">
        <f>O149+P149</f>
        <v>121199</v>
      </c>
      <c r="R149" s="33">
        <f>+R97+R123</f>
        <v>48268</v>
      </c>
      <c r="S149" s="34">
        <f>+S97+S123</f>
        <v>59021</v>
      </c>
      <c r="T149" s="128">
        <f>+BKK!T149+DMK!T149+CNX!T149+HDY!T149+HKT!T149+CEI!T149</f>
        <v>107289</v>
      </c>
      <c r="U149" s="52">
        <f>+U97+U123</f>
        <v>3391</v>
      </c>
      <c r="V149" s="132">
        <f>+BKK!V149+DMK!V149+CNX!V149+HDY!V149+HKT!V149+CEI!V149</f>
        <v>110680</v>
      </c>
      <c r="W149" s="31">
        <f t="shared" si="125"/>
        <v>-8.679114514146157</v>
      </c>
      <c r="Y149" s="5"/>
      <c r="Z149" s="5"/>
    </row>
    <row r="150" spans="2:26" ht="14.25" thickTop="1" thickBot="1">
      <c r="B150" s="181"/>
      <c r="C150" s="69"/>
      <c r="D150" s="69"/>
      <c r="E150" s="69"/>
      <c r="F150" s="69"/>
      <c r="G150" s="69"/>
      <c r="H150" s="69"/>
      <c r="I150" s="70"/>
      <c r="J150" s="69"/>
      <c r="K150" s="17"/>
      <c r="L150" s="174" t="s">
        <v>23</v>
      </c>
      <c r="M150" s="137">
        <f t="shared" ref="M150" si="140">+M147+M148+M149</f>
        <v>159309</v>
      </c>
      <c r="N150" s="137">
        <f t="shared" ref="N150" si="141">+N147+N148+N149</f>
        <v>203465</v>
      </c>
      <c r="O150" s="138">
        <f t="shared" ref="O150" si="142">+O147+O148+O149</f>
        <v>362774</v>
      </c>
      <c r="P150" s="138">
        <f t="shared" ref="P150" si="143">+P147+P148+P149</f>
        <v>8670</v>
      </c>
      <c r="Q150" s="138">
        <f t="shared" ref="Q150" si="144">+Q147+Q148+Q149</f>
        <v>371444</v>
      </c>
      <c r="R150" s="137">
        <f t="shared" ref="R150" si="145">+R147+R148+R149</f>
        <v>144469</v>
      </c>
      <c r="S150" s="137">
        <f t="shared" ref="S150" si="146">+S147+S148+S149</f>
        <v>176698</v>
      </c>
      <c r="T150" s="138">
        <f t="shared" ref="T150" si="147">+T147+T148+T149</f>
        <v>321167</v>
      </c>
      <c r="U150" s="138">
        <f t="shared" ref="U150" si="148">+U147+U148+U149</f>
        <v>9318</v>
      </c>
      <c r="V150" s="138">
        <f t="shared" ref="V150" si="149">+V147+V148+V149</f>
        <v>330485</v>
      </c>
      <c r="W150" s="139">
        <f t="shared" si="125"/>
        <v>-11.026965033760138</v>
      </c>
      <c r="Y150" s="5"/>
      <c r="Z150" s="5"/>
    </row>
    <row r="151" spans="2:26" ht="13.5" thickTop="1">
      <c r="B151" s="181"/>
      <c r="C151" s="69"/>
      <c r="D151" s="69"/>
      <c r="E151" s="69"/>
      <c r="F151" s="69"/>
      <c r="G151" s="69"/>
      <c r="H151" s="69"/>
      <c r="I151" s="70"/>
      <c r="J151" s="69"/>
      <c r="K151" s="17"/>
      <c r="L151" s="109" t="s">
        <v>25</v>
      </c>
      <c r="M151" s="33">
        <f t="shared" ref="M151:N153" si="150">+M99+M125</f>
        <v>52906</v>
      </c>
      <c r="N151" s="34">
        <f t="shared" si="150"/>
        <v>63797</v>
      </c>
      <c r="O151" s="128">
        <f>M151+N151</f>
        <v>116703</v>
      </c>
      <c r="P151" s="62">
        <f>+P99+P125</f>
        <v>2899</v>
      </c>
      <c r="Q151" s="130">
        <f>O151+P151</f>
        <v>119602</v>
      </c>
      <c r="R151" s="33">
        <f>+R99+R125</f>
        <v>47993</v>
      </c>
      <c r="S151" s="34">
        <f>+S99+S125</f>
        <v>57519</v>
      </c>
      <c r="T151" s="128">
        <f>+BKK!T151+DMK!T151+CNX!T151+HDY!T151+HKT!T151+CEI!T151</f>
        <v>105512</v>
      </c>
      <c r="U151" s="62">
        <f>+U99+U125</f>
        <v>4068</v>
      </c>
      <c r="V151" s="132">
        <f>+BKK!V151+DMK!V151+CNX!V151+HDY!V151+HKT!V151+CEI!V151</f>
        <v>109580</v>
      </c>
      <c r="W151" s="31">
        <f t="shared" si="125"/>
        <v>-8.3794585374826536</v>
      </c>
    </row>
    <row r="152" spans="2:26">
      <c r="B152" s="72"/>
      <c r="C152" s="86"/>
      <c r="D152" s="86"/>
      <c r="E152" s="73"/>
      <c r="F152" s="87"/>
      <c r="G152" s="87"/>
      <c r="H152" s="88"/>
      <c r="I152" s="89"/>
      <c r="J152" s="69"/>
      <c r="K152" s="17"/>
      <c r="L152" s="109" t="s">
        <v>26</v>
      </c>
      <c r="M152" s="33">
        <f t="shared" si="150"/>
        <v>50562</v>
      </c>
      <c r="N152" s="34">
        <f t="shared" si="150"/>
        <v>60155</v>
      </c>
      <c r="O152" s="128">
        <f>+O100+O126</f>
        <v>110717</v>
      </c>
      <c r="P152" s="35">
        <f>+P100+P126</f>
        <v>2935</v>
      </c>
      <c r="Q152" s="130">
        <f>+Q100+Q126</f>
        <v>113652</v>
      </c>
      <c r="R152" s="33">
        <f>+BKK!R152+DMK!R152+CNX!R152+HDY!R152+HKT!R152+CEI!R152</f>
        <v>47488</v>
      </c>
      <c r="S152" s="34">
        <f>+BKK!S152+DMK!S152+CNX!S152+HDY!S152+HKT!S152+CEI!S152</f>
        <v>57487</v>
      </c>
      <c r="T152" s="128">
        <f>+T100+T126</f>
        <v>104975</v>
      </c>
      <c r="U152" s="35">
        <f>+BKK!U152+DMK!U152+CNX!U152+HDY!U152+HKT!U152+CEI!U152</f>
        <v>4673</v>
      </c>
      <c r="V152" s="132">
        <f>+V100+V126</f>
        <v>109648</v>
      </c>
      <c r="W152" s="31">
        <f>IF(Q152=0,0,((V152/Q152)-1)*100)</f>
        <v>-3.5230352303523005</v>
      </c>
    </row>
    <row r="153" spans="2:26" ht="16.5" customHeight="1" thickBot="1">
      <c r="B153" s="183"/>
      <c r="C153" s="82"/>
      <c r="D153" s="82"/>
      <c r="E153" s="82"/>
      <c r="F153" s="82"/>
      <c r="G153" s="82"/>
      <c r="H153" s="82"/>
      <c r="I153" s="83"/>
      <c r="J153" s="75"/>
      <c r="K153" s="75"/>
      <c r="L153" s="109" t="s">
        <v>27</v>
      </c>
      <c r="M153" s="33">
        <f t="shared" si="150"/>
        <v>53243</v>
      </c>
      <c r="N153" s="34">
        <f t="shared" si="150"/>
        <v>62749</v>
      </c>
      <c r="O153" s="128">
        <f>M153+N153</f>
        <v>115992</v>
      </c>
      <c r="P153" s="35">
        <f>+P101+P127</f>
        <v>2841</v>
      </c>
      <c r="Q153" s="130">
        <f>O153+P153</f>
        <v>118833</v>
      </c>
      <c r="R153" s="33">
        <f>+BKK!R153+DMK!R153+CNX!R153+HDY!R153+HKT!R153+CEI!R153</f>
        <v>50493</v>
      </c>
      <c r="S153" s="34">
        <f>+BKK!S153+DMK!S153+CNX!S153+HDY!S153+HKT!S153+CEI!S153</f>
        <v>60810</v>
      </c>
      <c r="T153" s="128">
        <f>+T101+T127</f>
        <v>111303</v>
      </c>
      <c r="U153" s="35">
        <f>+BKK!U153+DMK!U153+CNX!U153+HDY!U153+HKT!U153+CEI!U153</f>
        <v>4239</v>
      </c>
      <c r="V153" s="132">
        <f>+V101+V127</f>
        <v>115542</v>
      </c>
      <c r="W153" s="31">
        <f>IF(Q153=0,0,((V153/Q153)-1)*100)</f>
        <v>-2.7694327333316449</v>
      </c>
    </row>
    <row r="154" spans="2:26" ht="18" customHeight="1" thickTop="1" thickBot="1">
      <c r="B154" s="183"/>
      <c r="C154" s="82"/>
      <c r="D154" s="82"/>
      <c r="E154" s="82"/>
      <c r="F154" s="82"/>
      <c r="G154" s="82"/>
      <c r="H154" s="82"/>
      <c r="I154" s="83"/>
      <c r="J154" s="75"/>
      <c r="K154" s="75"/>
      <c r="L154" s="173" t="s">
        <v>28</v>
      </c>
      <c r="M154" s="133">
        <f t="shared" ref="M154:V154" si="151">+M151+M152+M153</f>
        <v>156711</v>
      </c>
      <c r="N154" s="134">
        <f t="shared" si="151"/>
        <v>186701</v>
      </c>
      <c r="O154" s="133">
        <f t="shared" si="151"/>
        <v>343412</v>
      </c>
      <c r="P154" s="133">
        <f t="shared" si="151"/>
        <v>8675</v>
      </c>
      <c r="Q154" s="133">
        <f t="shared" si="151"/>
        <v>352087</v>
      </c>
      <c r="R154" s="133">
        <f t="shared" si="151"/>
        <v>145974</v>
      </c>
      <c r="S154" s="134">
        <f t="shared" si="151"/>
        <v>175816</v>
      </c>
      <c r="T154" s="133">
        <f t="shared" si="151"/>
        <v>321790</v>
      </c>
      <c r="U154" s="133">
        <f t="shared" si="151"/>
        <v>12980</v>
      </c>
      <c r="V154" s="133">
        <f t="shared" si="151"/>
        <v>334770</v>
      </c>
      <c r="W154" s="136">
        <f t="shared" ref="W154:W156" si="152">IF(Q154=0,0,((V154/Q154)-1)*100)</f>
        <v>-4.9183866487544243</v>
      </c>
    </row>
    <row r="155" spans="2:26" ht="14.25" thickTop="1" thickBot="1">
      <c r="B155" s="181"/>
      <c r="C155" s="69"/>
      <c r="D155" s="69"/>
      <c r="E155" s="69"/>
      <c r="F155" s="69"/>
      <c r="G155" s="69"/>
      <c r="H155" s="69"/>
      <c r="I155" s="70"/>
      <c r="J155" s="17"/>
      <c r="K155" s="17"/>
      <c r="L155" s="173" t="s">
        <v>68</v>
      </c>
      <c r="M155" s="133">
        <f t="shared" ref="M155:V155" si="153">+M146+M150+M154</f>
        <v>482680</v>
      </c>
      <c r="N155" s="134">
        <f t="shared" si="153"/>
        <v>597140</v>
      </c>
      <c r="O155" s="133">
        <f t="shared" si="153"/>
        <v>1079820</v>
      </c>
      <c r="P155" s="133">
        <f t="shared" si="153"/>
        <v>25914</v>
      </c>
      <c r="Q155" s="133">
        <f t="shared" si="153"/>
        <v>1105734</v>
      </c>
      <c r="R155" s="133">
        <f t="shared" si="153"/>
        <v>439949</v>
      </c>
      <c r="S155" s="134">
        <f t="shared" si="153"/>
        <v>532870</v>
      </c>
      <c r="T155" s="133">
        <f t="shared" si="153"/>
        <v>972819</v>
      </c>
      <c r="U155" s="133">
        <f t="shared" si="153"/>
        <v>30925</v>
      </c>
      <c r="V155" s="135">
        <f t="shared" si="153"/>
        <v>1003744</v>
      </c>
      <c r="W155" s="136">
        <f t="shared" si="152"/>
        <v>-9.223737354553629</v>
      </c>
      <c r="Y155" s="5"/>
      <c r="Z155" s="5"/>
    </row>
    <row r="156" spans="2:26" ht="14.25" thickTop="1" thickBot="1">
      <c r="B156" s="181"/>
      <c r="C156" s="69"/>
      <c r="D156" s="69"/>
      <c r="E156" s="69"/>
      <c r="F156" s="69"/>
      <c r="G156" s="69"/>
      <c r="H156" s="69"/>
      <c r="I156" s="70"/>
      <c r="J156" s="17"/>
      <c r="K156" s="17"/>
      <c r="L156" s="173" t="s">
        <v>9</v>
      </c>
      <c r="M156" s="133">
        <f t="shared" ref="M156:V156" si="154">+M150+M146+M154+M142</f>
        <v>646117</v>
      </c>
      <c r="N156" s="134">
        <f t="shared" si="154"/>
        <v>786983</v>
      </c>
      <c r="O156" s="133">
        <f t="shared" si="154"/>
        <v>1433100</v>
      </c>
      <c r="P156" s="133">
        <f t="shared" si="154"/>
        <v>34625</v>
      </c>
      <c r="Q156" s="133">
        <f t="shared" si="154"/>
        <v>1467725</v>
      </c>
      <c r="R156" s="133">
        <f t="shared" si="154"/>
        <v>596607</v>
      </c>
      <c r="S156" s="134">
        <f t="shared" si="154"/>
        <v>721974</v>
      </c>
      <c r="T156" s="133">
        <f t="shared" si="154"/>
        <v>1318581</v>
      </c>
      <c r="U156" s="133">
        <f t="shared" si="154"/>
        <v>39677</v>
      </c>
      <c r="V156" s="133">
        <f t="shared" si="154"/>
        <v>1358258</v>
      </c>
      <c r="W156" s="136">
        <f t="shared" si="152"/>
        <v>-7.4582772658365881</v>
      </c>
    </row>
    <row r="157" spans="2:26" ht="14.25" thickTop="1" thickBot="1">
      <c r="B157" s="181"/>
      <c r="C157" s="69"/>
      <c r="D157" s="69"/>
      <c r="E157" s="69"/>
      <c r="F157" s="69"/>
      <c r="G157" s="69"/>
      <c r="H157" s="69"/>
      <c r="I157" s="70"/>
      <c r="J157" s="17"/>
      <c r="K157" s="17"/>
      <c r="L157" s="172" t="s">
        <v>62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8"/>
    </row>
    <row r="158" spans="2:26" ht="13.5" thickTop="1">
      <c r="B158" s="181"/>
      <c r="C158" s="69"/>
      <c r="D158" s="69"/>
      <c r="E158" s="69"/>
      <c r="F158" s="69"/>
      <c r="G158" s="69"/>
      <c r="H158" s="69"/>
      <c r="I158" s="70"/>
      <c r="J158" s="17"/>
      <c r="K158" s="17"/>
      <c r="L158" s="215" t="s">
        <v>49</v>
      </c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7"/>
    </row>
    <row r="159" spans="2:26" ht="13.5" thickBot="1">
      <c r="B159" s="181"/>
      <c r="C159" s="69"/>
      <c r="D159" s="69"/>
      <c r="E159" s="69"/>
      <c r="F159" s="69"/>
      <c r="G159" s="69"/>
      <c r="H159" s="69"/>
      <c r="I159" s="70"/>
      <c r="J159" s="17"/>
      <c r="K159" s="17"/>
      <c r="L159" s="218" t="s">
        <v>50</v>
      </c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20"/>
    </row>
    <row r="160" spans="2:26" ht="14.25" thickTop="1" thickBot="1">
      <c r="B160" s="181"/>
      <c r="C160" s="69"/>
      <c r="D160" s="69"/>
      <c r="E160" s="69"/>
      <c r="F160" s="69"/>
      <c r="G160" s="69"/>
      <c r="H160" s="69"/>
      <c r="I160" s="70"/>
      <c r="J160" s="17"/>
      <c r="K160" s="17"/>
      <c r="L160" s="169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68" t="s">
        <v>41</v>
      </c>
    </row>
    <row r="161" spans="2:23" ht="14.25" thickTop="1" thickBot="1">
      <c r="B161" s="181"/>
      <c r="C161" s="69"/>
      <c r="D161" s="69"/>
      <c r="E161" s="69"/>
      <c r="F161" s="69"/>
      <c r="G161" s="69"/>
      <c r="H161" s="69"/>
      <c r="I161" s="70"/>
      <c r="J161" s="17"/>
      <c r="K161" s="17"/>
      <c r="L161" s="107"/>
      <c r="M161" s="224" t="s">
        <v>64</v>
      </c>
      <c r="N161" s="225"/>
      <c r="O161" s="225"/>
      <c r="P161" s="225"/>
      <c r="Q161" s="226"/>
      <c r="R161" s="224" t="s">
        <v>65</v>
      </c>
      <c r="S161" s="225"/>
      <c r="T161" s="225"/>
      <c r="U161" s="225"/>
      <c r="V161" s="226"/>
      <c r="W161" s="108" t="s">
        <v>4</v>
      </c>
    </row>
    <row r="162" spans="2:23" ht="13.5" thickTop="1">
      <c r="B162" s="181"/>
      <c r="C162" s="69"/>
      <c r="D162" s="69"/>
      <c r="E162" s="69"/>
      <c r="F162" s="69"/>
      <c r="G162" s="69"/>
      <c r="H162" s="69"/>
      <c r="I162" s="70"/>
      <c r="J162" s="17"/>
      <c r="K162" s="17"/>
      <c r="L162" s="109" t="s">
        <v>5</v>
      </c>
      <c r="M162" s="110"/>
      <c r="N162" s="111"/>
      <c r="O162" s="166"/>
      <c r="P162" s="113"/>
      <c r="Q162" s="167"/>
      <c r="R162" s="110"/>
      <c r="S162" s="111"/>
      <c r="T162" s="166"/>
      <c r="U162" s="113"/>
      <c r="V162" s="167"/>
      <c r="W162" s="115" t="s">
        <v>6</v>
      </c>
    </row>
    <row r="163" spans="2:23" ht="13.5" thickBot="1">
      <c r="B163" s="181"/>
      <c r="C163" s="69"/>
      <c r="D163" s="69"/>
      <c r="E163" s="69"/>
      <c r="F163" s="69"/>
      <c r="G163" s="69"/>
      <c r="H163" s="69"/>
      <c r="I163" s="70"/>
      <c r="J163" s="17"/>
      <c r="K163" s="17"/>
      <c r="L163" s="116"/>
      <c r="M163" s="117" t="s">
        <v>42</v>
      </c>
      <c r="N163" s="118" t="s">
        <v>43</v>
      </c>
      <c r="O163" s="168" t="s">
        <v>44</v>
      </c>
      <c r="P163" s="120" t="s">
        <v>13</v>
      </c>
      <c r="Q163" s="187" t="s">
        <v>9</v>
      </c>
      <c r="R163" s="117" t="s">
        <v>42</v>
      </c>
      <c r="S163" s="118" t="s">
        <v>43</v>
      </c>
      <c r="T163" s="168" t="s">
        <v>44</v>
      </c>
      <c r="U163" s="120" t="s">
        <v>13</v>
      </c>
      <c r="V163" s="187" t="s">
        <v>9</v>
      </c>
      <c r="W163" s="121"/>
    </row>
    <row r="164" spans="2:23" ht="3.75" customHeight="1" thickTop="1">
      <c r="B164" s="181"/>
      <c r="C164" s="69"/>
      <c r="D164" s="69"/>
      <c r="E164" s="69"/>
      <c r="F164" s="69"/>
      <c r="G164" s="69"/>
      <c r="H164" s="69"/>
      <c r="I164" s="70"/>
      <c r="J164" s="17"/>
      <c r="K164" s="17"/>
      <c r="L164" s="109"/>
      <c r="M164" s="24"/>
      <c r="N164" s="25"/>
      <c r="O164" s="143"/>
      <c r="P164" s="26"/>
      <c r="Q164" s="149"/>
      <c r="R164" s="24"/>
      <c r="S164" s="25"/>
      <c r="T164" s="143"/>
      <c r="U164" s="26"/>
      <c r="V164" s="153"/>
      <c r="W164" s="27"/>
    </row>
    <row r="165" spans="2:23">
      <c r="B165" s="181"/>
      <c r="C165" s="69"/>
      <c r="D165" s="69"/>
      <c r="E165" s="69"/>
      <c r="F165" s="69"/>
      <c r="G165" s="69"/>
      <c r="H165" s="69"/>
      <c r="I165" s="70"/>
      <c r="J165" s="17"/>
      <c r="K165" s="17"/>
      <c r="L165" s="109" t="s">
        <v>14</v>
      </c>
      <c r="M165" s="33">
        <f>+BKK!M165+DMK!M165+CNX!M165+HDY!M165+HKT!M165+CEI!M165</f>
        <v>34</v>
      </c>
      <c r="N165" s="34">
        <f>+BKK!N165+DMK!N165+CNX!N165+HDY!N165+HKT!N165+CEI!N165</f>
        <v>112</v>
      </c>
      <c r="O165" s="144">
        <f>M165+N165</f>
        <v>146</v>
      </c>
      <c r="P165" s="35">
        <f>+BKK!P165+DMK!P165+CNX!P165+HDY!P165+HKT!P165+CEI!P165</f>
        <v>1</v>
      </c>
      <c r="Q165" s="150">
        <f>O165+P165</f>
        <v>147</v>
      </c>
      <c r="R165" s="33">
        <f>+BKK!R165+DMK!R165+CNX!R165+HDY!R165+HKT!R165+CEI!R165</f>
        <v>29</v>
      </c>
      <c r="S165" s="34">
        <f>+BKK!S165+DMK!S165+CNX!S165+HDY!S165+HKT!S165+CEI!S165</f>
        <v>84</v>
      </c>
      <c r="T165" s="144">
        <f>R165+S165</f>
        <v>113</v>
      </c>
      <c r="U165" s="35">
        <f>+BKK!U165+DMK!U165+CNX!U165+HDY!U165+HKT!U165+CEI!U165</f>
        <v>0</v>
      </c>
      <c r="V165" s="154">
        <f>T165+U165</f>
        <v>113</v>
      </c>
      <c r="W165" s="31">
        <f t="shared" ref="W165:W177" si="155">IF(Q165=0,0,((V165/Q165)-1)*100)</f>
        <v>-23.129251700680275</v>
      </c>
    </row>
    <row r="166" spans="2:23">
      <c r="B166" s="181"/>
      <c r="C166" s="69"/>
      <c r="D166" s="69"/>
      <c r="E166" s="69"/>
      <c r="F166" s="69"/>
      <c r="G166" s="69"/>
      <c r="H166" s="69"/>
      <c r="I166" s="70"/>
      <c r="J166" s="17"/>
      <c r="K166" s="17"/>
      <c r="L166" s="109" t="s">
        <v>15</v>
      </c>
      <c r="M166" s="33">
        <f>+BKK!M166+DMK!M166+CNX!M166+HDY!M166+HKT!M166+CEI!M166</f>
        <v>32</v>
      </c>
      <c r="N166" s="34">
        <f>+BKK!N166+DMK!N166+CNX!N166+HDY!N166+HKT!N166+CEI!N166</f>
        <v>97</v>
      </c>
      <c r="O166" s="144">
        <f>M166+N166</f>
        <v>129</v>
      </c>
      <c r="P166" s="35">
        <f>+BKK!P166+DMK!P166+CNX!P166+HDY!P166+HKT!P166+CEI!P166</f>
        <v>1</v>
      </c>
      <c r="Q166" s="150">
        <f>O166+P166</f>
        <v>130</v>
      </c>
      <c r="R166" s="33">
        <f>+BKK!R166+DMK!R166+CNX!R166+HDY!R166+HKT!R166+CEI!R166</f>
        <v>30</v>
      </c>
      <c r="S166" s="34">
        <f>+BKK!S166+DMK!S166+CNX!S166+HDY!S166+HKT!S166+CEI!S166</f>
        <v>87</v>
      </c>
      <c r="T166" s="144">
        <f>R166+S166</f>
        <v>117</v>
      </c>
      <c r="U166" s="35">
        <f>+BKK!U166+DMK!U166+CNX!U166+HDY!U166+HKT!U166+CEI!U166</f>
        <v>0</v>
      </c>
      <c r="V166" s="154">
        <f>T166+U166</f>
        <v>117</v>
      </c>
      <c r="W166" s="31">
        <f t="shared" si="155"/>
        <v>-9.9999999999999982</v>
      </c>
    </row>
    <row r="167" spans="2:23" ht="13.5" thickBot="1">
      <c r="B167" s="181"/>
      <c r="C167" s="69"/>
      <c r="D167" s="69"/>
      <c r="E167" s="69"/>
      <c r="F167" s="69"/>
      <c r="G167" s="69"/>
      <c r="H167" s="69"/>
      <c r="I167" s="70"/>
      <c r="J167" s="17"/>
      <c r="K167" s="17"/>
      <c r="L167" s="116" t="s">
        <v>16</v>
      </c>
      <c r="M167" s="33">
        <f>+BKK!M167+DMK!M167+CNX!M167+HDY!M167+HKT!M167+CEI!M167</f>
        <v>42</v>
      </c>
      <c r="N167" s="34">
        <f>+BKK!N167+DMK!N167+CNX!N167+HDY!N167+HKT!N167+CEI!N167</f>
        <v>122</v>
      </c>
      <c r="O167" s="144">
        <f>M167+N167</f>
        <v>164</v>
      </c>
      <c r="P167" s="35">
        <f>+BKK!P167+DMK!P167+CNX!P167+HDY!P167+HKT!P167+CEI!P167</f>
        <v>1</v>
      </c>
      <c r="Q167" s="150">
        <f>O167+P167</f>
        <v>165</v>
      </c>
      <c r="R167" s="33">
        <f>+BKK!R167+DMK!R167+CNX!R167+HDY!R167+HKT!R167+CEI!R167</f>
        <v>27</v>
      </c>
      <c r="S167" s="34">
        <f>+BKK!S167+DMK!S167+CNX!S167+HDY!S167+HKT!S167+CEI!S167</f>
        <v>107</v>
      </c>
      <c r="T167" s="144">
        <f>R167+S167</f>
        <v>134</v>
      </c>
      <c r="U167" s="35">
        <f>+BKK!U167+DMK!U167+CNX!U167+HDY!U167+HKT!U167+CEI!U167</f>
        <v>1</v>
      </c>
      <c r="V167" s="154">
        <f>T167+U167</f>
        <v>135</v>
      </c>
      <c r="W167" s="31">
        <f t="shared" si="155"/>
        <v>-18.181818181818176</v>
      </c>
    </row>
    <row r="168" spans="2:23" ht="14.25" thickTop="1" thickBot="1">
      <c r="B168" s="181"/>
      <c r="C168" s="69"/>
      <c r="D168" s="69"/>
      <c r="E168" s="69"/>
      <c r="F168" s="69"/>
      <c r="G168" s="69"/>
      <c r="H168" s="69"/>
      <c r="I168" s="70"/>
      <c r="J168" s="17"/>
      <c r="K168" s="17"/>
      <c r="L168" s="175" t="s">
        <v>17</v>
      </c>
      <c r="M168" s="156">
        <f>+M165+M166+M167</f>
        <v>108</v>
      </c>
      <c r="N168" s="157">
        <f>+N165+N166+N167</f>
        <v>331</v>
      </c>
      <c r="O168" s="156">
        <f>O167+O165+O166</f>
        <v>439</v>
      </c>
      <c r="P168" s="156">
        <f>+P165+P166+P167</f>
        <v>3</v>
      </c>
      <c r="Q168" s="156">
        <f>Q167+Q165+Q166</f>
        <v>442</v>
      </c>
      <c r="R168" s="156">
        <f>+R165+R166+R167</f>
        <v>86</v>
      </c>
      <c r="S168" s="157">
        <f>+S165+S166+S167</f>
        <v>278</v>
      </c>
      <c r="T168" s="156">
        <f>T167+T165+T166</f>
        <v>364</v>
      </c>
      <c r="U168" s="156">
        <f>+U165+U166+U167</f>
        <v>1</v>
      </c>
      <c r="V168" s="158">
        <f>V167+V165+V166</f>
        <v>365</v>
      </c>
      <c r="W168" s="159">
        <f t="shared" si="155"/>
        <v>-17.420814479638015</v>
      </c>
    </row>
    <row r="169" spans="2:23" ht="13.5" thickTop="1">
      <c r="B169" s="181"/>
      <c r="C169" s="69"/>
      <c r="D169" s="69"/>
      <c r="E169" s="69"/>
      <c r="F169" s="69"/>
      <c r="G169" s="69"/>
      <c r="H169" s="69"/>
      <c r="I169" s="70"/>
      <c r="J169" s="17"/>
      <c r="K169" s="17"/>
      <c r="L169" s="109" t="s">
        <v>18</v>
      </c>
      <c r="M169" s="91">
        <f>+BKK!M169+DMK!M169+CNX!M169+HDY!M169+HKT!M169+CEI!M169</f>
        <v>35</v>
      </c>
      <c r="N169" s="92">
        <f>+BKK!N169+DMK!N169+CNX!N169+HDY!N169+HKT!N169+CEI!N169</f>
        <v>109</v>
      </c>
      <c r="O169" s="145">
        <f>M169+N169</f>
        <v>144</v>
      </c>
      <c r="P169" s="35">
        <f>+BKK!P169+DMK!P169+CNX!P169+HDY!P169+HKT!P169+CEI!P169</f>
        <v>1</v>
      </c>
      <c r="Q169" s="151">
        <f>O169+P169</f>
        <v>145</v>
      </c>
      <c r="R169" s="91">
        <f>+BKK!R169+DMK!R169+CNX!R169+HDY!R169+HKT!R169+CEI!R169</f>
        <v>23</v>
      </c>
      <c r="S169" s="92">
        <f>+BKK!S169+DMK!S169+CNX!S169+HDY!S169+HKT!S169+CEI!S169</f>
        <v>104</v>
      </c>
      <c r="T169" s="145">
        <f>R169+S169</f>
        <v>127</v>
      </c>
      <c r="U169" s="35">
        <f>+BKK!U169+DMK!U169+CNX!U169+HDY!U169+HKT!U169+CEI!U169</f>
        <v>0</v>
      </c>
      <c r="V169" s="154">
        <f>T169+U169</f>
        <v>127</v>
      </c>
      <c r="W169" s="31">
        <f t="shared" si="155"/>
        <v>-12.413793103448278</v>
      </c>
    </row>
    <row r="170" spans="2:23">
      <c r="B170" s="181"/>
      <c r="C170" s="69"/>
      <c r="D170" s="69"/>
      <c r="E170" s="69"/>
      <c r="F170" s="69"/>
      <c r="G170" s="69"/>
      <c r="H170" s="69"/>
      <c r="I170" s="70"/>
      <c r="J170" s="17"/>
      <c r="K170" s="17"/>
      <c r="L170" s="109" t="s">
        <v>19</v>
      </c>
      <c r="M170" s="33">
        <f>+BKK!M170+DMK!M170+CNX!M170+HDY!M170+HKT!M170+CEI!M170</f>
        <v>36</v>
      </c>
      <c r="N170" s="34">
        <f>+BKK!N170+DMK!N170+CNX!N170+HDY!N170+HKT!N170+CEI!N170</f>
        <v>112</v>
      </c>
      <c r="O170" s="144">
        <f>M170+N170</f>
        <v>148</v>
      </c>
      <c r="P170" s="35">
        <f>+BKK!P170+DMK!P170+CNX!P170+HDY!P170+HKT!P170+CEI!P170</f>
        <v>0</v>
      </c>
      <c r="Q170" s="150">
        <f>O170+P170</f>
        <v>148</v>
      </c>
      <c r="R170" s="33">
        <f>+BKK!R170+DMK!R170+CNX!R170+HDY!R170+HKT!R170+CEI!R170</f>
        <v>24</v>
      </c>
      <c r="S170" s="34">
        <f>+BKK!S170+DMK!S170+CNX!S170+HDY!S170+HKT!S170+CEI!S170</f>
        <v>88</v>
      </c>
      <c r="T170" s="144">
        <f>R170+S170</f>
        <v>112</v>
      </c>
      <c r="U170" s="35">
        <f>+BKK!U170+DMK!U170+CNX!U170+HDY!U170+HKT!U170+CEI!U170</f>
        <v>0</v>
      </c>
      <c r="V170" s="154">
        <f>T170+U170</f>
        <v>112</v>
      </c>
      <c r="W170" s="31">
        <f t="shared" si="155"/>
        <v>-24.324324324324319</v>
      </c>
    </row>
    <row r="171" spans="2:23" ht="13.5" thickBot="1">
      <c r="B171" s="181"/>
      <c r="C171" s="69"/>
      <c r="D171" s="69"/>
      <c r="E171" s="69"/>
      <c r="F171" s="69"/>
      <c r="G171" s="69"/>
      <c r="H171" s="69"/>
      <c r="I171" s="70"/>
      <c r="J171" s="17"/>
      <c r="K171" s="17"/>
      <c r="L171" s="109" t="s">
        <v>20</v>
      </c>
      <c r="M171" s="33">
        <f>+BKK!M171+DMK!M171+CNX!M171+HDY!M171+HKT!M171+CEI!M171</f>
        <v>42</v>
      </c>
      <c r="N171" s="34">
        <f>+BKK!N171+DMK!N171+CNX!N171+HDY!N171+HKT!N171+CEI!N171</f>
        <v>127</v>
      </c>
      <c r="O171" s="144">
        <f>M171+N171</f>
        <v>169</v>
      </c>
      <c r="P171" s="35">
        <f>+BKK!P171+DMK!P171+CNX!P171+HDY!P171+HKT!P171+CEI!P171</f>
        <v>0</v>
      </c>
      <c r="Q171" s="150">
        <f>O171+P171</f>
        <v>169</v>
      </c>
      <c r="R171" s="33">
        <f>+BKK!R171+DMK!R171+CNX!R171+HDY!R171+HKT!R171+CEI!R171</f>
        <v>23</v>
      </c>
      <c r="S171" s="34">
        <f>+BKK!S171+DMK!S171+CNX!S171+HDY!S171+HKT!S171+CEI!S171</f>
        <v>108</v>
      </c>
      <c r="T171" s="144">
        <f>R171+S171</f>
        <v>131</v>
      </c>
      <c r="U171" s="35">
        <f>+BKK!U171+DMK!U171+CNX!U171+HDY!U171+HKT!U171+CEI!U171</f>
        <v>1</v>
      </c>
      <c r="V171" s="154">
        <f>T171+U171</f>
        <v>132</v>
      </c>
      <c r="W171" s="31">
        <f t="shared" si="155"/>
        <v>-21.893491124260358</v>
      </c>
    </row>
    <row r="172" spans="2:23" ht="14.25" thickTop="1" thickBot="1">
      <c r="B172" s="181"/>
      <c r="C172" s="69"/>
      <c r="D172" s="69"/>
      <c r="E172" s="69"/>
      <c r="F172" s="69"/>
      <c r="G172" s="69"/>
      <c r="H172" s="69"/>
      <c r="I172" s="70"/>
      <c r="J172" s="17"/>
      <c r="K172" s="17"/>
      <c r="L172" s="175" t="s">
        <v>66</v>
      </c>
      <c r="M172" s="156">
        <f t="shared" ref="M172:V172" si="156">+M169+M170+M171</f>
        <v>113</v>
      </c>
      <c r="N172" s="157">
        <f t="shared" si="156"/>
        <v>348</v>
      </c>
      <c r="O172" s="156">
        <f t="shared" si="156"/>
        <v>461</v>
      </c>
      <c r="P172" s="156">
        <f t="shared" si="156"/>
        <v>1</v>
      </c>
      <c r="Q172" s="156">
        <f t="shared" si="156"/>
        <v>462</v>
      </c>
      <c r="R172" s="156">
        <f t="shared" si="156"/>
        <v>70</v>
      </c>
      <c r="S172" s="157">
        <f t="shared" si="156"/>
        <v>300</v>
      </c>
      <c r="T172" s="156">
        <f t="shared" si="156"/>
        <v>370</v>
      </c>
      <c r="U172" s="156">
        <f t="shared" si="156"/>
        <v>1</v>
      </c>
      <c r="V172" s="158">
        <f t="shared" si="156"/>
        <v>371</v>
      </c>
      <c r="W172" s="159">
        <f>IF(Q172=0,0,((V172/Q172)-1)*100)</f>
        <v>-19.696969696969703</v>
      </c>
    </row>
    <row r="173" spans="2:23" ht="13.5" thickTop="1">
      <c r="B173" s="181"/>
      <c r="C173" s="69"/>
      <c r="D173" s="69"/>
      <c r="E173" s="69"/>
      <c r="F173" s="69"/>
      <c r="G173" s="69"/>
      <c r="H173" s="69"/>
      <c r="I173" s="70"/>
      <c r="J173" s="17"/>
      <c r="K173" s="17"/>
      <c r="L173" s="109" t="s">
        <v>21</v>
      </c>
      <c r="M173" s="33">
        <f>+BKK!M173+DMK!M173+CNX!M173+HDY!M173+HKT!M173+CEI!M173</f>
        <v>36</v>
      </c>
      <c r="N173" s="34">
        <f>+BKK!N173+DMK!N173+CNX!N173+HDY!N173+HKT!N173+CEI!N173</f>
        <v>107</v>
      </c>
      <c r="O173" s="144">
        <f>M173+N173</f>
        <v>143</v>
      </c>
      <c r="P173" s="35">
        <f>+BKK!P173+DMK!P173+CNX!P173+HDY!P173+HKT!P173+CEI!P173</f>
        <v>0</v>
      </c>
      <c r="Q173" s="150">
        <f>O173+P173</f>
        <v>143</v>
      </c>
      <c r="R173" s="33">
        <f>+BKK!R173+DMK!R173+CNX!R173+HDY!R173+HKT!R173+CEI!R173</f>
        <v>31</v>
      </c>
      <c r="S173" s="34">
        <f>+BKK!S173+DMK!S173+CNX!S173+HDY!S173+HKT!S173+CEI!S173</f>
        <v>84</v>
      </c>
      <c r="T173" s="144">
        <f>+BKK!T173+DMK!T173+CNX!T173+HDY!T173+HKT!T173+CEI!T173</f>
        <v>115</v>
      </c>
      <c r="U173" s="35">
        <f>+BKK!U173+DMK!U173+CNX!U173+HDY!U173+HKT!U173+CEI!U173</f>
        <v>1</v>
      </c>
      <c r="V173" s="154">
        <f>+BKK!V173+DMK!V173+CNX!V173+HDY!V173+HKT!V173+CEI!V173</f>
        <v>116</v>
      </c>
      <c r="W173" s="31">
        <f t="shared" si="155"/>
        <v>-18.881118881118887</v>
      </c>
    </row>
    <row r="174" spans="2:23">
      <c r="B174" s="181"/>
      <c r="C174" s="69"/>
      <c r="D174" s="69"/>
      <c r="E174" s="69"/>
      <c r="F174" s="69"/>
      <c r="G174" s="69"/>
      <c r="H174" s="69"/>
      <c r="I174" s="70"/>
      <c r="J174" s="17"/>
      <c r="K174" s="17"/>
      <c r="L174" s="109" t="s">
        <v>67</v>
      </c>
      <c r="M174" s="33">
        <f>+BKK!M174+DMK!M174+CNX!M174+HDY!M174+HKT!M174+CEI!M174</f>
        <v>34</v>
      </c>
      <c r="N174" s="34">
        <f>+BKK!N174+DMK!N174+CNX!N174+HDY!N174+HKT!N174+CEI!N174</f>
        <v>136</v>
      </c>
      <c r="O174" s="144">
        <f>M174+N174</f>
        <v>170</v>
      </c>
      <c r="P174" s="35">
        <f>+BKK!P174+DMK!P174+CNX!P174+HDY!P174+HKT!P174+CEI!P174</f>
        <v>1</v>
      </c>
      <c r="Q174" s="150">
        <f>O174+P174</f>
        <v>171</v>
      </c>
      <c r="R174" s="33">
        <f>+BKK!R174+DMK!R174+CNX!R174+HDY!R174+HKT!R174+CEI!R174</f>
        <v>59</v>
      </c>
      <c r="S174" s="34">
        <f>+BKK!S174+DMK!S174+CNX!S174+HDY!S174+HKT!S174+CEI!S174</f>
        <v>93</v>
      </c>
      <c r="T174" s="144">
        <f>+BKK!T174+DMK!T174+CNX!T174+HDY!T174+HKT!T174+CEI!T174</f>
        <v>152</v>
      </c>
      <c r="U174" s="35">
        <f>+BKK!U174+DMK!U174+CNX!U174+HDY!U174+HKT!U174+CEI!U174</f>
        <v>1</v>
      </c>
      <c r="V174" s="154">
        <f>+BKK!V174+DMK!V174+CNX!V174+HDY!V174+HKT!V174+CEI!V174</f>
        <v>153</v>
      </c>
      <c r="W174" s="31">
        <f t="shared" si="155"/>
        <v>-10.526315789473683</v>
      </c>
    </row>
    <row r="175" spans="2:23" ht="13.5" thickBot="1">
      <c r="B175" s="181"/>
      <c r="C175" s="69"/>
      <c r="D175" s="69"/>
      <c r="E175" s="69"/>
      <c r="F175" s="69"/>
      <c r="G175" s="69"/>
      <c r="H175" s="69"/>
      <c r="I175" s="70"/>
      <c r="J175" s="17"/>
      <c r="K175" s="17"/>
      <c r="L175" s="109" t="s">
        <v>22</v>
      </c>
      <c r="M175" s="33">
        <f>+BKK!M175+DMK!M175+CNX!M175+HDY!M175+HKT!M175+CEI!M175</f>
        <v>36</v>
      </c>
      <c r="N175" s="34">
        <f>+BKK!N175+DMK!N175+CNX!N175+HDY!N175+HKT!N175+CEI!N175</f>
        <v>109</v>
      </c>
      <c r="O175" s="146">
        <f>M175+N175</f>
        <v>145</v>
      </c>
      <c r="P175" s="52">
        <f>+BKK!P175+DMK!P175+CNX!P175+HDY!P175+HKT!P175+CEI!P175</f>
        <v>1</v>
      </c>
      <c r="Q175" s="150">
        <f>O175+P175</f>
        <v>146</v>
      </c>
      <c r="R175" s="33">
        <f>+BKK!R175+DMK!R175+CNX!R175+HDY!R175+HKT!R175+CEI!R175</f>
        <v>21</v>
      </c>
      <c r="S175" s="34">
        <f>+BKK!S175+DMK!S175+CNX!S175+HDY!S175+HKT!S175+CEI!S175</f>
        <v>86</v>
      </c>
      <c r="T175" s="146">
        <f>+BKK!T175+DMK!T175+CNX!T175+HDY!T175+HKT!T175+CEI!T175</f>
        <v>107</v>
      </c>
      <c r="U175" s="52">
        <f>+BKK!U175+DMK!U175+CNX!U175+HDY!U175+HKT!U175+CEI!U175</f>
        <v>1</v>
      </c>
      <c r="V175" s="154">
        <f>+BKK!V175+DMK!V175+CNX!V175+HDY!V175+HKT!V175+CEI!V175</f>
        <v>108</v>
      </c>
      <c r="W175" s="31">
        <f t="shared" si="155"/>
        <v>-26.027397260273975</v>
      </c>
    </row>
    <row r="176" spans="2:23" ht="14.25" thickTop="1" thickBot="1">
      <c r="B176" s="181"/>
      <c r="C176" s="69"/>
      <c r="D176" s="69"/>
      <c r="E176" s="69"/>
      <c r="F176" s="69"/>
      <c r="G176" s="69"/>
      <c r="H176" s="69"/>
      <c r="I176" s="70"/>
      <c r="J176" s="17"/>
      <c r="K176" s="17"/>
      <c r="L176" s="176" t="s">
        <v>23</v>
      </c>
      <c r="M176" s="160">
        <f t="shared" ref="M176" si="157">+M173+M174+M175</f>
        <v>106</v>
      </c>
      <c r="N176" s="160">
        <f t="shared" ref="N176" si="158">+N173+N174+N175</f>
        <v>352</v>
      </c>
      <c r="O176" s="161">
        <f t="shared" ref="O176" si="159">+O173+O174+O175</f>
        <v>458</v>
      </c>
      <c r="P176" s="162">
        <f t="shared" ref="P176" si="160">+P173+P174+P175</f>
        <v>2</v>
      </c>
      <c r="Q176" s="163">
        <f t="shared" ref="Q176" si="161">+Q173+Q174+Q175</f>
        <v>460</v>
      </c>
      <c r="R176" s="160">
        <f t="shared" ref="R176" si="162">+R173+R174+R175</f>
        <v>111</v>
      </c>
      <c r="S176" s="160">
        <f t="shared" ref="S176" si="163">+S173+S174+S175</f>
        <v>263</v>
      </c>
      <c r="T176" s="164">
        <f t="shared" ref="T176" si="164">+T173+T174+T175</f>
        <v>374</v>
      </c>
      <c r="U176" s="164">
        <f t="shared" ref="U176" si="165">+U173+U174+U175</f>
        <v>3</v>
      </c>
      <c r="V176" s="164">
        <f t="shared" ref="V176" si="166">+V173+V174+V175</f>
        <v>377</v>
      </c>
      <c r="W176" s="165">
        <f t="shared" si="155"/>
        <v>-18.043478260869563</v>
      </c>
    </row>
    <row r="177" spans="2:23" ht="14.25" customHeight="1" thickTop="1">
      <c r="B177" s="182"/>
      <c r="C177" s="76"/>
      <c r="D177" s="76"/>
      <c r="E177" s="76"/>
      <c r="F177" s="76"/>
      <c r="G177" s="76"/>
      <c r="H177" s="76"/>
      <c r="I177" s="77"/>
      <c r="J177" s="75"/>
      <c r="K177" s="75"/>
      <c r="L177" s="177" t="s">
        <v>25</v>
      </c>
      <c r="M177" s="78">
        <f>+BKK!M177+DMK!M177+CNX!M177+HDY!M177+HKT!M177+CEI!M177</f>
        <v>36</v>
      </c>
      <c r="N177" s="79">
        <f>+BKK!N177+DMK!N177+CNX!N177+HDY!N177+HKT!N177+CEI!N177</f>
        <v>97</v>
      </c>
      <c r="O177" s="147">
        <f>M177+N177</f>
        <v>133</v>
      </c>
      <c r="P177" s="80">
        <f>+BKK!P177+DMK!P177+CNX!P177+HDY!P177+HKT!P177+CEI!P177</f>
        <v>21</v>
      </c>
      <c r="Q177" s="152">
        <f>O177+P177</f>
        <v>154</v>
      </c>
      <c r="R177" s="78">
        <f>+BKK!R177+DMK!R177+CNX!R177+HDY!R177+HKT!R177+CEI!R177</f>
        <v>19</v>
      </c>
      <c r="S177" s="79">
        <f>+BKK!S177+DMK!S177+CNX!S177+HDY!S177+HKT!S177+CEI!S177</f>
        <v>73</v>
      </c>
      <c r="T177" s="147">
        <f>+BKK!T177+DMK!T177+CNX!T177+HDY!T177+HKT!T177+CEI!T177</f>
        <v>92</v>
      </c>
      <c r="U177" s="80">
        <f>+BKK!U177+DMK!U177+CNX!U177+HDY!U177+HKT!U177+CEI!U177</f>
        <v>1</v>
      </c>
      <c r="V177" s="155">
        <f>+BKK!V177+DMK!V177+CNX!V177+HDY!V177+HKT!V177+CEI!V177</f>
        <v>93</v>
      </c>
      <c r="W177" s="81">
        <f t="shared" si="155"/>
        <v>-39.610389610389603</v>
      </c>
    </row>
    <row r="178" spans="2:23" ht="14.25" customHeight="1">
      <c r="B178" s="183"/>
      <c r="C178" s="82"/>
      <c r="D178" s="82"/>
      <c r="E178" s="82"/>
      <c r="F178" s="82"/>
      <c r="G178" s="82"/>
      <c r="H178" s="82"/>
      <c r="I178" s="83"/>
      <c r="J178" s="75"/>
      <c r="K178" s="75"/>
      <c r="L178" s="177" t="s">
        <v>26</v>
      </c>
      <c r="M178" s="78">
        <f>+BKK!M178+DMK!M178+CNX!M178+HDY!M178+HKT!M178+CEI!M178</f>
        <v>31</v>
      </c>
      <c r="N178" s="79">
        <f>+BKK!N178+DMK!N178+CNX!N178+HDY!N178+HKT!N178+CEI!N178</f>
        <v>99</v>
      </c>
      <c r="O178" s="147">
        <f>M178+N178</f>
        <v>130</v>
      </c>
      <c r="P178" s="84">
        <f>+BKK!P178+DMK!P178+CNX!P178+HDY!P178+HKT!P178+CEI!P178</f>
        <v>0</v>
      </c>
      <c r="Q178" s="152">
        <f>O178+P178</f>
        <v>130</v>
      </c>
      <c r="R178" s="78">
        <f>+BKK!R178+DMK!R178+CNX!R178+HDY!R178+HKT!R178+CEI!R178</f>
        <v>24</v>
      </c>
      <c r="S178" s="79">
        <f>+BKK!S178+DMK!S178+CNX!S178+HDY!S178+HKT!S178+CEI!S178</f>
        <v>73</v>
      </c>
      <c r="T178" s="147">
        <f>+BKK!T178+DMK!T178+CNX!T178+HDY!T178+HKT!T178+CEI!T178</f>
        <v>97</v>
      </c>
      <c r="U178" s="84">
        <f>+BKK!U178+DMK!U178+CNX!U178+HDY!U178+HKT!U178+CEI!U178</f>
        <v>1</v>
      </c>
      <c r="V178" s="147">
        <f>+BKK!V178+DMK!V178+CNX!V178+HDY!V178+HKT!V178+CEI!V178</f>
        <v>98</v>
      </c>
      <c r="W178" s="81">
        <f>IF(Q178=0,0,((V178/Q178)-1)*100)</f>
        <v>-24.615384615384617</v>
      </c>
    </row>
    <row r="179" spans="2:23" ht="14.25" customHeight="1" thickBot="1">
      <c r="B179" s="183"/>
      <c r="C179" s="82"/>
      <c r="D179" s="82"/>
      <c r="E179" s="82"/>
      <c r="F179" s="82"/>
      <c r="G179" s="82"/>
      <c r="H179" s="82"/>
      <c r="I179" s="83"/>
      <c r="J179" s="75"/>
      <c r="K179" s="75"/>
      <c r="L179" s="177" t="s">
        <v>27</v>
      </c>
      <c r="M179" s="78">
        <f>+BKK!M179+DMK!M179+CNX!M179+HDY!M179+HKT!M179+CEI!M179</f>
        <v>39</v>
      </c>
      <c r="N179" s="79">
        <f>+BKK!N179+DMK!N179+CNX!N179+HDY!N179+HKT!N179+CEI!N179</f>
        <v>103</v>
      </c>
      <c r="O179" s="148">
        <f>M179+N179</f>
        <v>142</v>
      </c>
      <c r="P179" s="90">
        <f>+BKK!P179+DMK!P179+CNX!P179+HDY!P179+HKT!P179+CEI!P179</f>
        <v>0</v>
      </c>
      <c r="Q179" s="152">
        <f>O179+P179</f>
        <v>142</v>
      </c>
      <c r="R179" s="78">
        <f>+BKK!R179+DMK!R179+CNX!R179+HDY!R179+HKT!R179+CEI!R179</f>
        <v>23</v>
      </c>
      <c r="S179" s="79">
        <f>+BKK!S179+DMK!S179+CNX!S179+HDY!S179+HKT!S179+CEI!S179</f>
        <v>66</v>
      </c>
      <c r="T179" s="147">
        <f>+BKK!T179+DMK!T179+CNX!T179+HDY!T179+HKT!T179+CEI!T179</f>
        <v>89</v>
      </c>
      <c r="U179" s="90">
        <f>+BKK!U179+DMK!U179+CNX!U179+HDY!U179+HKT!U179+CEI!U179</f>
        <v>1</v>
      </c>
      <c r="V179" s="155">
        <f>+BKK!V179+DMK!V179+CNX!V179+HDY!V179+HKT!V179+CEI!V179</f>
        <v>90</v>
      </c>
      <c r="W179" s="81">
        <f>IF(Q179=0,0,((V179/Q179)-1)*100)</f>
        <v>-36.619718309859152</v>
      </c>
    </row>
    <row r="180" spans="2:23" ht="14.25" customHeight="1" thickTop="1" thickBot="1">
      <c r="B180" s="181"/>
      <c r="C180" s="69"/>
      <c r="D180" s="69"/>
      <c r="E180" s="69"/>
      <c r="F180" s="69"/>
      <c r="G180" s="69"/>
      <c r="H180" s="69"/>
      <c r="I180" s="70"/>
      <c r="J180" s="17"/>
      <c r="K180" s="17"/>
      <c r="L180" s="175" t="s">
        <v>28</v>
      </c>
      <c r="M180" s="156">
        <f t="shared" ref="M180:V180" si="167">+M177+M178+M179</f>
        <v>106</v>
      </c>
      <c r="N180" s="157">
        <f t="shared" si="167"/>
        <v>299</v>
      </c>
      <c r="O180" s="156">
        <f t="shared" si="167"/>
        <v>405</v>
      </c>
      <c r="P180" s="156">
        <f t="shared" si="167"/>
        <v>21</v>
      </c>
      <c r="Q180" s="162">
        <f t="shared" si="167"/>
        <v>426</v>
      </c>
      <c r="R180" s="156">
        <f t="shared" si="167"/>
        <v>66</v>
      </c>
      <c r="S180" s="157">
        <f t="shared" si="167"/>
        <v>212</v>
      </c>
      <c r="T180" s="156">
        <f t="shared" si="167"/>
        <v>278</v>
      </c>
      <c r="U180" s="156">
        <f t="shared" si="167"/>
        <v>3</v>
      </c>
      <c r="V180" s="162">
        <f t="shared" si="167"/>
        <v>281</v>
      </c>
      <c r="W180" s="159">
        <f t="shared" ref="W180:W182" si="168">IF(Q180=0,0,((V180/Q180)-1)*100)</f>
        <v>-34.037558685446015</v>
      </c>
    </row>
    <row r="181" spans="2:23" ht="14.25" customHeight="1" thickTop="1" thickBot="1">
      <c r="B181" s="181"/>
      <c r="C181" s="69"/>
      <c r="D181" s="69"/>
      <c r="E181" s="69"/>
      <c r="F181" s="69"/>
      <c r="G181" s="69"/>
      <c r="H181" s="69"/>
      <c r="I181" s="70"/>
      <c r="J181" s="17"/>
      <c r="K181" s="17"/>
      <c r="L181" s="175" t="s">
        <v>68</v>
      </c>
      <c r="M181" s="156">
        <f t="shared" ref="M181:V181" si="169">+M172+M176+M180</f>
        <v>325</v>
      </c>
      <c r="N181" s="157">
        <f t="shared" si="169"/>
        <v>999</v>
      </c>
      <c r="O181" s="156">
        <f t="shared" si="169"/>
        <v>1324</v>
      </c>
      <c r="P181" s="156">
        <f t="shared" si="169"/>
        <v>24</v>
      </c>
      <c r="Q181" s="156">
        <f t="shared" si="169"/>
        <v>1348</v>
      </c>
      <c r="R181" s="156">
        <f t="shared" si="169"/>
        <v>247</v>
      </c>
      <c r="S181" s="157">
        <f t="shared" si="169"/>
        <v>775</v>
      </c>
      <c r="T181" s="156">
        <f t="shared" si="169"/>
        <v>1022</v>
      </c>
      <c r="U181" s="156">
        <f t="shared" si="169"/>
        <v>7</v>
      </c>
      <c r="V181" s="158">
        <f t="shared" si="169"/>
        <v>1029</v>
      </c>
      <c r="W181" s="159">
        <f t="shared" si="168"/>
        <v>-23.664688427299708</v>
      </c>
    </row>
    <row r="182" spans="2:23" ht="14.25" customHeight="1" thickTop="1" thickBot="1">
      <c r="B182" s="181"/>
      <c r="C182" s="69"/>
      <c r="D182" s="69"/>
      <c r="E182" s="69"/>
      <c r="F182" s="69"/>
      <c r="G182" s="69"/>
      <c r="H182" s="69"/>
      <c r="I182" s="70"/>
      <c r="J182" s="17"/>
      <c r="K182" s="17"/>
      <c r="L182" s="175" t="s">
        <v>9</v>
      </c>
      <c r="M182" s="156">
        <f t="shared" ref="M182:V182" si="170">+M176+M172+M180+M168</f>
        <v>433</v>
      </c>
      <c r="N182" s="157">
        <f t="shared" si="170"/>
        <v>1330</v>
      </c>
      <c r="O182" s="156">
        <f t="shared" si="170"/>
        <v>1763</v>
      </c>
      <c r="P182" s="156">
        <f t="shared" si="170"/>
        <v>27</v>
      </c>
      <c r="Q182" s="156">
        <f t="shared" si="170"/>
        <v>1790</v>
      </c>
      <c r="R182" s="156">
        <f t="shared" si="170"/>
        <v>333</v>
      </c>
      <c r="S182" s="157">
        <f t="shared" si="170"/>
        <v>1053</v>
      </c>
      <c r="T182" s="156">
        <f t="shared" si="170"/>
        <v>1386</v>
      </c>
      <c r="U182" s="156">
        <f t="shared" si="170"/>
        <v>8</v>
      </c>
      <c r="V182" s="156">
        <f t="shared" si="170"/>
        <v>1394</v>
      </c>
      <c r="W182" s="159">
        <f t="shared" si="168"/>
        <v>-22.122905027932958</v>
      </c>
    </row>
    <row r="183" spans="2:23" ht="14.25" thickTop="1" thickBot="1">
      <c r="B183" s="181"/>
      <c r="C183" s="69"/>
      <c r="D183" s="69"/>
      <c r="E183" s="69"/>
      <c r="F183" s="69"/>
      <c r="G183" s="69"/>
      <c r="H183" s="69"/>
      <c r="I183" s="70"/>
      <c r="J183" s="17"/>
      <c r="K183" s="17"/>
      <c r="L183" s="172" t="s">
        <v>62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8"/>
    </row>
    <row r="184" spans="2:23" ht="13.5" thickTop="1">
      <c r="B184" s="181"/>
      <c r="C184" s="69"/>
      <c r="D184" s="69"/>
      <c r="E184" s="69"/>
      <c r="F184" s="69"/>
      <c r="G184" s="69"/>
      <c r="H184" s="69"/>
      <c r="I184" s="70"/>
      <c r="J184" s="17"/>
      <c r="K184" s="17"/>
      <c r="L184" s="215" t="s">
        <v>51</v>
      </c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7"/>
    </row>
    <row r="185" spans="2:23" ht="13.5" thickBot="1">
      <c r="B185" s="181"/>
      <c r="C185" s="69"/>
      <c r="D185" s="69"/>
      <c r="E185" s="69"/>
      <c r="F185" s="69"/>
      <c r="G185" s="69"/>
      <c r="H185" s="69"/>
      <c r="I185" s="70"/>
      <c r="J185" s="17"/>
      <c r="K185" s="17"/>
      <c r="L185" s="218" t="s">
        <v>52</v>
      </c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20"/>
    </row>
    <row r="186" spans="2:23" ht="14.25" thickTop="1" thickBot="1">
      <c r="B186" s="181"/>
      <c r="C186" s="69"/>
      <c r="D186" s="69"/>
      <c r="E186" s="69"/>
      <c r="F186" s="69"/>
      <c r="G186" s="69"/>
      <c r="H186" s="69"/>
      <c r="I186" s="70"/>
      <c r="J186" s="17"/>
      <c r="K186" s="17"/>
      <c r="L186" s="169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68" t="s">
        <v>41</v>
      </c>
    </row>
    <row r="187" spans="2:23" ht="14.25" thickTop="1" thickBot="1">
      <c r="B187" s="181"/>
      <c r="C187" s="69"/>
      <c r="D187" s="69"/>
      <c r="E187" s="69"/>
      <c r="F187" s="69"/>
      <c r="G187" s="69"/>
      <c r="H187" s="69"/>
      <c r="I187" s="70"/>
      <c r="J187" s="17"/>
      <c r="K187" s="17"/>
      <c r="L187" s="107"/>
      <c r="M187" s="224" t="s">
        <v>64</v>
      </c>
      <c r="N187" s="225"/>
      <c r="O187" s="225"/>
      <c r="P187" s="225"/>
      <c r="Q187" s="226"/>
      <c r="R187" s="224" t="s">
        <v>65</v>
      </c>
      <c r="S187" s="225"/>
      <c r="T187" s="225"/>
      <c r="U187" s="225"/>
      <c r="V187" s="226"/>
      <c r="W187" s="108" t="s">
        <v>4</v>
      </c>
    </row>
    <row r="188" spans="2:23" ht="13.5" thickTop="1">
      <c r="B188" s="181"/>
      <c r="C188" s="69"/>
      <c r="D188" s="69"/>
      <c r="E188" s="69"/>
      <c r="F188" s="69"/>
      <c r="G188" s="69"/>
      <c r="H188" s="69"/>
      <c r="I188" s="70"/>
      <c r="J188" s="17"/>
      <c r="K188" s="17"/>
      <c r="L188" s="109" t="s">
        <v>5</v>
      </c>
      <c r="M188" s="110"/>
      <c r="N188" s="111"/>
      <c r="O188" s="166"/>
      <c r="P188" s="113"/>
      <c r="Q188" s="167"/>
      <c r="R188" s="110"/>
      <c r="S188" s="111"/>
      <c r="T188" s="166"/>
      <c r="U188" s="113"/>
      <c r="V188" s="167"/>
      <c r="W188" s="115" t="s">
        <v>6</v>
      </c>
    </row>
    <row r="189" spans="2:23" ht="13.5" thickBot="1">
      <c r="B189" s="181"/>
      <c r="C189" s="69"/>
      <c r="D189" s="69"/>
      <c r="E189" s="69"/>
      <c r="F189" s="69"/>
      <c r="G189" s="69"/>
      <c r="H189" s="69"/>
      <c r="I189" s="70"/>
      <c r="J189" s="17"/>
      <c r="K189" s="17"/>
      <c r="L189" s="116"/>
      <c r="M189" s="117" t="s">
        <v>42</v>
      </c>
      <c r="N189" s="118" t="s">
        <v>43</v>
      </c>
      <c r="O189" s="168" t="s">
        <v>44</v>
      </c>
      <c r="P189" s="120" t="s">
        <v>13</v>
      </c>
      <c r="Q189" s="187" t="s">
        <v>9</v>
      </c>
      <c r="R189" s="117" t="s">
        <v>42</v>
      </c>
      <c r="S189" s="118" t="s">
        <v>43</v>
      </c>
      <c r="T189" s="168" t="s">
        <v>44</v>
      </c>
      <c r="U189" s="120" t="s">
        <v>13</v>
      </c>
      <c r="V189" s="187" t="s">
        <v>9</v>
      </c>
      <c r="W189" s="121"/>
    </row>
    <row r="190" spans="2:23" ht="4.5" customHeight="1" thickTop="1">
      <c r="B190" s="181"/>
      <c r="C190" s="69"/>
      <c r="D190" s="69"/>
      <c r="E190" s="69"/>
      <c r="F190" s="69"/>
      <c r="G190" s="69"/>
      <c r="H190" s="69"/>
      <c r="I190" s="70"/>
      <c r="J190" s="17"/>
      <c r="K190" s="17"/>
      <c r="L190" s="109"/>
      <c r="M190" s="24"/>
      <c r="N190" s="25"/>
      <c r="O190" s="143"/>
      <c r="P190" s="26"/>
      <c r="Q190" s="149"/>
      <c r="R190" s="24"/>
      <c r="S190" s="25"/>
      <c r="T190" s="143"/>
      <c r="U190" s="26"/>
      <c r="V190" s="153"/>
      <c r="W190" s="27"/>
    </row>
    <row r="191" spans="2:23">
      <c r="B191" s="181"/>
      <c r="C191" s="69"/>
      <c r="D191" s="69"/>
      <c r="E191" s="69"/>
      <c r="F191" s="69"/>
      <c r="G191" s="69"/>
      <c r="H191" s="69"/>
      <c r="I191" s="70"/>
      <c r="J191" s="17"/>
      <c r="K191" s="17"/>
      <c r="L191" s="109" t="s">
        <v>14</v>
      </c>
      <c r="M191" s="33">
        <f>+BKK!M191+DMK!M191+CNX!M191+HDY!M191+HKT!M191+CEI!M191</f>
        <v>0</v>
      </c>
      <c r="N191" s="34">
        <f>+BKK!N191+DMK!N191+CNX!N191+HDY!N191+HKT!N191+CEI!N191</f>
        <v>0</v>
      </c>
      <c r="O191" s="144">
        <f>M191+N191</f>
        <v>0</v>
      </c>
      <c r="P191" s="35">
        <f>+BKK!P191+DMK!P191+CNX!P191+HDY!P191+HKT!P191+CEI!P191</f>
        <v>0</v>
      </c>
      <c r="Q191" s="150">
        <f>O191+P191</f>
        <v>0</v>
      </c>
      <c r="R191" s="33">
        <f>+BKK!R191+DMK!R191+CNX!R191+HDY!R191+HKT!R191+CEI!R191</f>
        <v>0</v>
      </c>
      <c r="S191" s="34">
        <f>+BKK!S191+DMK!S191+CNX!S191+HDY!S191+HKT!S191+CEI!S191</f>
        <v>0</v>
      </c>
      <c r="T191" s="144">
        <f>R191+S191</f>
        <v>0</v>
      </c>
      <c r="U191" s="35">
        <f>+BKK!U191+DMK!U191+CNX!U191+HDY!U191+HKT!U191+CEI!U191</f>
        <v>0</v>
      </c>
      <c r="V191" s="154">
        <f>T191+U191</f>
        <v>0</v>
      </c>
      <c r="W191" s="31">
        <f t="shared" ref="W191:W203" si="171">IF(Q191=0,0,((V191/Q191)-1)*100)</f>
        <v>0</v>
      </c>
    </row>
    <row r="192" spans="2:23">
      <c r="B192" s="181"/>
      <c r="C192" s="69"/>
      <c r="D192" s="69"/>
      <c r="E192" s="69"/>
      <c r="F192" s="69"/>
      <c r="G192" s="69"/>
      <c r="H192" s="69"/>
      <c r="I192" s="70"/>
      <c r="J192" s="17"/>
      <c r="K192" s="17"/>
      <c r="L192" s="109" t="s">
        <v>15</v>
      </c>
      <c r="M192" s="33">
        <f>+BKK!M192+DMK!M192+CNX!M192+HDY!M192+HKT!M192+CEI!M192</f>
        <v>0</v>
      </c>
      <c r="N192" s="34">
        <f>+BKK!N192+DMK!N192+CNX!N192+HDY!N192+HKT!N192+CEI!N192</f>
        <v>0</v>
      </c>
      <c r="O192" s="144">
        <f>M192+N192</f>
        <v>0</v>
      </c>
      <c r="P192" s="35">
        <f>+BKK!P192+DMK!P192+CNX!P192+HDY!P192+HKT!P192+CEI!P192</f>
        <v>0</v>
      </c>
      <c r="Q192" s="150">
        <f>O192+P192</f>
        <v>0</v>
      </c>
      <c r="R192" s="33">
        <f>+BKK!R192+DMK!R192+CNX!R192+HDY!R192+HKT!R192+CEI!R192</f>
        <v>1</v>
      </c>
      <c r="S192" s="34">
        <f>+BKK!S192+DMK!S192+CNX!S192+HDY!S192+HKT!S192+CEI!S192</f>
        <v>0</v>
      </c>
      <c r="T192" s="144">
        <f>R192+S192</f>
        <v>1</v>
      </c>
      <c r="U192" s="35">
        <f>+BKK!U192+DMK!U192+CNX!U192+HDY!U192+HKT!U192+CEI!U192</f>
        <v>0</v>
      </c>
      <c r="V192" s="154">
        <f>T192+U192</f>
        <v>1</v>
      </c>
      <c r="W192" s="31">
        <f t="shared" si="171"/>
        <v>0</v>
      </c>
    </row>
    <row r="193" spans="2:23" ht="13.5" thickBot="1">
      <c r="B193" s="181"/>
      <c r="C193" s="69"/>
      <c r="D193" s="69"/>
      <c r="E193" s="69"/>
      <c r="F193" s="69"/>
      <c r="G193" s="69"/>
      <c r="H193" s="69"/>
      <c r="I193" s="70"/>
      <c r="J193" s="17"/>
      <c r="K193" s="17"/>
      <c r="L193" s="116" t="s">
        <v>16</v>
      </c>
      <c r="M193" s="33">
        <f>+BKK!M193+DMK!M193+CNX!M193+HDY!M193+HKT!M193+CEI!M193</f>
        <v>17</v>
      </c>
      <c r="N193" s="34">
        <f>+BKK!N193+DMK!N193+CNX!N193+HDY!N193+HKT!N193+CEI!N193</f>
        <v>11</v>
      </c>
      <c r="O193" s="144">
        <f>M193+N193</f>
        <v>28</v>
      </c>
      <c r="P193" s="35">
        <f>+BKK!P193+DMK!P193+CNX!P193+HDY!P193+HKT!P193+CEI!P193</f>
        <v>0</v>
      </c>
      <c r="Q193" s="150">
        <f>O193+P193</f>
        <v>28</v>
      </c>
      <c r="R193" s="33">
        <f>+BKK!R193+DMK!R193+CNX!R193+HDY!R193+HKT!R193+CEI!R193</f>
        <v>7</v>
      </c>
      <c r="S193" s="34">
        <f>+BKK!S193+DMK!S193+CNX!S193+HDY!S193+HKT!S193+CEI!S193</f>
        <v>6</v>
      </c>
      <c r="T193" s="144">
        <f>R193+S193</f>
        <v>13</v>
      </c>
      <c r="U193" s="35">
        <f>+BKK!U193+DMK!U193+CNX!U193+HDY!U193+HKT!U193+CEI!U193</f>
        <v>0</v>
      </c>
      <c r="V193" s="154">
        <f>T193+U193</f>
        <v>13</v>
      </c>
      <c r="W193" s="31">
        <f t="shared" si="171"/>
        <v>-53.571428571428569</v>
      </c>
    </row>
    <row r="194" spans="2:23" ht="14.25" thickTop="1" thickBot="1">
      <c r="B194" s="181"/>
      <c r="C194" s="69"/>
      <c r="D194" s="69"/>
      <c r="E194" s="69"/>
      <c r="F194" s="69"/>
      <c r="G194" s="69"/>
      <c r="H194" s="69"/>
      <c r="I194" s="70"/>
      <c r="J194" s="17"/>
      <c r="K194" s="17"/>
      <c r="L194" s="175" t="s">
        <v>17</v>
      </c>
      <c r="M194" s="156">
        <f>+M191+M192+M193</f>
        <v>17</v>
      </c>
      <c r="N194" s="157">
        <f>+N191+N192+N193</f>
        <v>11</v>
      </c>
      <c r="O194" s="156">
        <f>+O191+O192+O193</f>
        <v>28</v>
      </c>
      <c r="P194" s="156">
        <f>+P191+P192+P193</f>
        <v>0</v>
      </c>
      <c r="Q194" s="156">
        <f>Q193+Q191+Q192</f>
        <v>28</v>
      </c>
      <c r="R194" s="156">
        <f>+R191+R192+R193</f>
        <v>8</v>
      </c>
      <c r="S194" s="157">
        <f>+S191+S192+S193</f>
        <v>6</v>
      </c>
      <c r="T194" s="156">
        <f>+T191+T192+T193</f>
        <v>14</v>
      </c>
      <c r="U194" s="156">
        <f>+U191+U192+U193</f>
        <v>0</v>
      </c>
      <c r="V194" s="158">
        <f>+V191+V192+V193</f>
        <v>14</v>
      </c>
      <c r="W194" s="159">
        <f t="shared" si="171"/>
        <v>-50</v>
      </c>
    </row>
    <row r="195" spans="2:23" ht="13.5" thickTop="1">
      <c r="B195" s="181"/>
      <c r="C195" s="69"/>
      <c r="D195" s="69"/>
      <c r="E195" s="69"/>
      <c r="F195" s="69"/>
      <c r="G195" s="69"/>
      <c r="H195" s="69"/>
      <c r="I195" s="70"/>
      <c r="J195" s="17"/>
      <c r="K195" s="17"/>
      <c r="L195" s="109" t="s">
        <v>18</v>
      </c>
      <c r="M195" s="91">
        <f>+BKK!M195+DMK!M195+CNX!M195+HDY!M195+HKT!M195+CEI!M195</f>
        <v>28</v>
      </c>
      <c r="N195" s="92">
        <f>+BKK!N195+DMK!N195+CNX!N195+HDY!N195+HKT!N195+CEI!N195</f>
        <v>20</v>
      </c>
      <c r="O195" s="145">
        <f>M195+N195</f>
        <v>48</v>
      </c>
      <c r="P195" s="35">
        <f>+BKK!P195+DMK!P195+CNX!P195+HDY!P195+HKT!P195+CEI!P195</f>
        <v>0</v>
      </c>
      <c r="Q195" s="151">
        <f>O195+P195</f>
        <v>48</v>
      </c>
      <c r="R195" s="91">
        <f>+BKK!R195+DMK!R195+CNX!R195+HDY!R195+HKT!R195+CEI!R195</f>
        <v>11</v>
      </c>
      <c r="S195" s="92">
        <f>+BKK!S195+DMK!S195+CNX!S195+HDY!S195+HKT!S195+CEI!S195</f>
        <v>1</v>
      </c>
      <c r="T195" s="145">
        <f>R195+S195</f>
        <v>12</v>
      </c>
      <c r="U195" s="35">
        <f>+BKK!U195+DMK!U195+CNX!U195+HDY!U195+HKT!U195+CEI!U195</f>
        <v>0</v>
      </c>
      <c r="V195" s="154">
        <f>T195+U195</f>
        <v>12</v>
      </c>
      <c r="W195" s="31">
        <f t="shared" si="171"/>
        <v>-75</v>
      </c>
    </row>
    <row r="196" spans="2:23">
      <c r="B196" s="181"/>
      <c r="C196" s="69"/>
      <c r="D196" s="69"/>
      <c r="E196" s="69"/>
      <c r="F196" s="69"/>
      <c r="G196" s="69"/>
      <c r="H196" s="69"/>
      <c r="I196" s="70"/>
      <c r="J196" s="17"/>
      <c r="K196" s="17"/>
      <c r="L196" s="109" t="s">
        <v>19</v>
      </c>
      <c r="M196" s="33">
        <f>+BKK!M196+DMK!M196+CNX!M196+HDY!M196+HKT!M196+CEI!M196</f>
        <v>2</v>
      </c>
      <c r="N196" s="34">
        <f>+BKK!N196+DMK!N196+CNX!N196+HDY!N196+HKT!N196+CEI!N196</f>
        <v>7</v>
      </c>
      <c r="O196" s="144">
        <f>M196+N196</f>
        <v>9</v>
      </c>
      <c r="P196" s="35">
        <f>+BKK!P196+DMK!P196+CNX!P196+HDY!P196+HKT!P196+CEI!P196</f>
        <v>0</v>
      </c>
      <c r="Q196" s="150">
        <f>O196+P196</f>
        <v>9</v>
      </c>
      <c r="R196" s="33">
        <f>+BKK!R196+DMK!R196+CNX!R196+HDY!R196+HKT!R196+CEI!R196</f>
        <v>59</v>
      </c>
      <c r="S196" s="34">
        <f>+BKK!S196+DMK!S196+CNX!S196+HDY!S196+HKT!S196+CEI!S196</f>
        <v>17</v>
      </c>
      <c r="T196" s="144">
        <f>R196+S196</f>
        <v>76</v>
      </c>
      <c r="U196" s="35">
        <f>+BKK!U196+DMK!U196+CNX!U196+HDY!U196+HKT!U196+CEI!U196</f>
        <v>0</v>
      </c>
      <c r="V196" s="154">
        <f>T196+U196</f>
        <v>76</v>
      </c>
      <c r="W196" s="31">
        <f>IF(Q196=0,0,((V196/Q196)-1)*100)</f>
        <v>744.44444444444446</v>
      </c>
    </row>
    <row r="197" spans="2:23" ht="13.5" thickBot="1">
      <c r="B197" s="181"/>
      <c r="C197" s="69"/>
      <c r="D197" s="69"/>
      <c r="E197" s="69"/>
      <c r="F197" s="69"/>
      <c r="G197" s="69"/>
      <c r="H197" s="69"/>
      <c r="I197" s="70"/>
      <c r="J197" s="17"/>
      <c r="K197" s="17"/>
      <c r="L197" s="109" t="s">
        <v>20</v>
      </c>
      <c r="M197" s="33">
        <f>+BKK!M197+DMK!M197+CNX!M197+HDY!M197+HKT!M197+CEI!M197</f>
        <v>21</v>
      </c>
      <c r="N197" s="34">
        <f>+BKK!N197+DMK!N197+CNX!N197+HDY!N197+HKT!N197+CEI!N197</f>
        <v>13</v>
      </c>
      <c r="O197" s="144">
        <f>M197+N197</f>
        <v>34</v>
      </c>
      <c r="P197" s="35">
        <f>+BKK!P197+DMK!P197+CNX!P197+HDY!P197+HKT!P197+CEI!P197</f>
        <v>0</v>
      </c>
      <c r="Q197" s="150">
        <f>O197+P197</f>
        <v>34</v>
      </c>
      <c r="R197" s="33">
        <f>+BKK!R197+DMK!R197+CNX!R197+HDY!R197+HKT!R197+CEI!R197</f>
        <v>119</v>
      </c>
      <c r="S197" s="34">
        <f>+BKK!S197+DMK!S197+CNX!S197+HDY!S197+HKT!S197+CEI!S197</f>
        <v>18</v>
      </c>
      <c r="T197" s="144">
        <f>R197+S197</f>
        <v>137</v>
      </c>
      <c r="U197" s="35">
        <f>+BKK!U197+DMK!U197+CNX!U197+HDY!U197+HKT!U197+CEI!U197</f>
        <v>0</v>
      </c>
      <c r="V197" s="154">
        <f>T197+U197</f>
        <v>137</v>
      </c>
      <c r="W197" s="31">
        <f t="shared" si="171"/>
        <v>302.94117647058823</v>
      </c>
    </row>
    <row r="198" spans="2:23" ht="14.25" thickTop="1" thickBot="1">
      <c r="B198" s="181"/>
      <c r="C198" s="69"/>
      <c r="D198" s="69"/>
      <c r="E198" s="69"/>
      <c r="F198" s="69"/>
      <c r="G198" s="69"/>
      <c r="H198" s="69"/>
      <c r="I198" s="70"/>
      <c r="J198" s="17"/>
      <c r="K198" s="17"/>
      <c r="L198" s="175" t="s">
        <v>66</v>
      </c>
      <c r="M198" s="156">
        <f t="shared" ref="M198" si="172">+M195+M196+M197</f>
        <v>51</v>
      </c>
      <c r="N198" s="157">
        <f t="shared" ref="N198" si="173">+N195+N196+N197</f>
        <v>40</v>
      </c>
      <c r="O198" s="156">
        <f t="shared" ref="O198" si="174">+O195+O196+O197</f>
        <v>91</v>
      </c>
      <c r="P198" s="156">
        <f t="shared" ref="P198" si="175">+P195+P196+P197</f>
        <v>0</v>
      </c>
      <c r="Q198" s="156">
        <f t="shared" ref="Q198" si="176">+Q195+Q196+Q197</f>
        <v>91</v>
      </c>
      <c r="R198" s="156">
        <f t="shared" ref="R198" si="177">+R195+R196+R197</f>
        <v>189</v>
      </c>
      <c r="S198" s="157">
        <f t="shared" ref="S198" si="178">+S195+S196+S197</f>
        <v>36</v>
      </c>
      <c r="T198" s="156">
        <f t="shared" ref="T198" si="179">+T195+T196+T197</f>
        <v>225</v>
      </c>
      <c r="U198" s="156">
        <f t="shared" ref="U198" si="180">+U195+U196+U197</f>
        <v>0</v>
      </c>
      <c r="V198" s="158">
        <f t="shared" ref="V198" si="181">+V195+V196+V197</f>
        <v>225</v>
      </c>
      <c r="W198" s="159">
        <f>IF(Q198=0,0,((V198/Q198)-1)*100)</f>
        <v>147.25274725274727</v>
      </c>
    </row>
    <row r="199" spans="2:23" ht="13.5" thickTop="1">
      <c r="B199" s="181"/>
      <c r="C199" s="69"/>
      <c r="D199" s="69"/>
      <c r="E199" s="69"/>
      <c r="F199" s="69"/>
      <c r="G199" s="69"/>
      <c r="H199" s="69"/>
      <c r="I199" s="70"/>
      <c r="J199" s="17"/>
      <c r="K199" s="17"/>
      <c r="L199" s="109" t="s">
        <v>21</v>
      </c>
      <c r="M199" s="33">
        <f>+BKK!M199+DMK!M199+CNX!M199+HDY!M199+HKT!M199+CEI!M199</f>
        <v>32</v>
      </c>
      <c r="N199" s="34">
        <f>+BKK!N199+DMK!N199+CNX!N199+HDY!N199+HKT!N199+CEI!N199</f>
        <v>10</v>
      </c>
      <c r="O199" s="144">
        <f>M199+N199</f>
        <v>42</v>
      </c>
      <c r="P199" s="35">
        <f>+BKK!P199+DMK!P199+CNX!P199+HDY!P199+HKT!P199+CEI!P199</f>
        <v>0</v>
      </c>
      <c r="Q199" s="150">
        <f>O199+P199</f>
        <v>42</v>
      </c>
      <c r="R199" s="33">
        <f>+BKK!R199+DMK!R199+CNX!R199+HDY!R199+HKT!R199+CEI!R199</f>
        <v>112</v>
      </c>
      <c r="S199" s="34">
        <f>+BKK!S199+DMK!S199+CNX!S199+HDY!S199+HKT!S199+CEI!S199</f>
        <v>26</v>
      </c>
      <c r="T199" s="144">
        <f>+BKK!T199+DMK!T199+CNX!T199+HDY!T199+HKT!T199+CEI!T199</f>
        <v>138</v>
      </c>
      <c r="U199" s="35">
        <f>+BKK!U199+DMK!U199+CNX!U199+HDY!U199+HKT!U199+CEI!U199</f>
        <v>0</v>
      </c>
      <c r="V199" s="154">
        <f>+BKK!V199+DMK!V199+CNX!V199+HDY!V199+HKT!V199+CEI!V199</f>
        <v>138</v>
      </c>
      <c r="W199" s="31">
        <f t="shared" si="171"/>
        <v>228.57142857142856</v>
      </c>
    </row>
    <row r="200" spans="2:23">
      <c r="B200" s="181"/>
      <c r="C200" s="69"/>
      <c r="D200" s="69"/>
      <c r="E200" s="69"/>
      <c r="F200" s="69"/>
      <c r="G200" s="69"/>
      <c r="H200" s="69"/>
      <c r="I200" s="70"/>
      <c r="J200" s="17"/>
      <c r="K200" s="17"/>
      <c r="L200" s="109" t="s">
        <v>67</v>
      </c>
      <c r="M200" s="33">
        <f>+BKK!M200+DMK!M200+CNX!M200+HDY!M200+HKT!M200+CEI!M200</f>
        <v>31</v>
      </c>
      <c r="N200" s="34">
        <f>+BKK!N200+DMK!N200+CNX!N200+HDY!N200+HKT!N200+CEI!N200</f>
        <v>15</v>
      </c>
      <c r="O200" s="144">
        <f>M200+N200</f>
        <v>46</v>
      </c>
      <c r="P200" s="35">
        <f>+BKK!P200+DMK!P200+CNX!P200+HDY!P200+HKT!P200+CEI!P200</f>
        <v>0</v>
      </c>
      <c r="Q200" s="150">
        <f>O200+P200</f>
        <v>46</v>
      </c>
      <c r="R200" s="33">
        <f>+BKK!R200+DMK!R200+CNX!R200+HDY!R200+HKT!R200+CEI!R200</f>
        <v>120</v>
      </c>
      <c r="S200" s="34">
        <f>+BKK!S200+DMK!S200+CNX!S200+HDY!S200+HKT!S200+CEI!S200</f>
        <v>44</v>
      </c>
      <c r="T200" s="144">
        <f>+BKK!T200+DMK!T200+CNX!T200+HDY!T200+HKT!T200+CEI!T200</f>
        <v>164</v>
      </c>
      <c r="U200" s="35">
        <f>+BKK!U200+DMK!U200+CNX!U200+HDY!U200+HKT!U200+CEI!U200</f>
        <v>0</v>
      </c>
      <c r="V200" s="154">
        <f>+BKK!V200+DMK!V200+CNX!V200+HDY!V200+HKT!V200+CEI!V200</f>
        <v>164</v>
      </c>
      <c r="W200" s="31">
        <f t="shared" si="171"/>
        <v>256.52173913043475</v>
      </c>
    </row>
    <row r="201" spans="2:23" ht="13.5" thickBot="1">
      <c r="B201" s="181"/>
      <c r="C201" s="69"/>
      <c r="D201" s="69"/>
      <c r="E201" s="69"/>
      <c r="F201" s="69"/>
      <c r="G201" s="69"/>
      <c r="H201" s="69"/>
      <c r="I201" s="70"/>
      <c r="J201" s="17"/>
      <c r="K201" s="17"/>
      <c r="L201" s="109" t="s">
        <v>22</v>
      </c>
      <c r="M201" s="33">
        <f>+BKK!M201+DMK!M201+CNX!M201+HDY!M201+HKT!M201+CEI!M201</f>
        <v>22</v>
      </c>
      <c r="N201" s="34">
        <f>+BKK!N201+DMK!N201+CNX!N201+HDY!N201+HKT!N201+CEI!N201</f>
        <v>15</v>
      </c>
      <c r="O201" s="146">
        <f>M201+N201</f>
        <v>37</v>
      </c>
      <c r="P201" s="52">
        <f>+BKK!P201+DMK!P201+CNX!P201+HDY!P201+HKT!P201+CEI!P201</f>
        <v>0</v>
      </c>
      <c r="Q201" s="150">
        <f>O201+P201</f>
        <v>37</v>
      </c>
      <c r="R201" s="33">
        <f>+BKK!R201+DMK!R201+CNX!R201+HDY!R201+HKT!R201+CEI!R201</f>
        <v>130</v>
      </c>
      <c r="S201" s="34">
        <f>+BKK!S201+DMK!S201+CNX!S201+HDY!S201+HKT!S201+CEI!S201</f>
        <v>39</v>
      </c>
      <c r="T201" s="146">
        <f>+BKK!T201+DMK!T201+CNX!T201+HDY!T201+HKT!T201+CEI!T201</f>
        <v>169</v>
      </c>
      <c r="U201" s="52">
        <f>+BKK!U201+DMK!U201+CNX!U201+HDY!U201+HKT!U201+CEI!U201</f>
        <v>0</v>
      </c>
      <c r="V201" s="154">
        <f>+BKK!V201+DMK!V201+CNX!V201+HDY!V201+HKT!V201+CEI!V201</f>
        <v>169</v>
      </c>
      <c r="W201" s="31">
        <f t="shared" si="171"/>
        <v>356.75675675675677</v>
      </c>
    </row>
    <row r="202" spans="2:23" ht="14.25" thickTop="1" thickBot="1">
      <c r="B202" s="181"/>
      <c r="C202" s="69"/>
      <c r="D202" s="69"/>
      <c r="E202" s="69"/>
      <c r="F202" s="69"/>
      <c r="G202" s="69"/>
      <c r="H202" s="69"/>
      <c r="I202" s="70"/>
      <c r="J202" s="17"/>
      <c r="K202" s="17"/>
      <c r="L202" s="176" t="s">
        <v>23</v>
      </c>
      <c r="M202" s="160">
        <f t="shared" ref="M202" si="182">+M199+M200+M201</f>
        <v>85</v>
      </c>
      <c r="N202" s="160">
        <f t="shared" ref="N202" si="183">+N199+N200+N201</f>
        <v>40</v>
      </c>
      <c r="O202" s="161">
        <f t="shared" ref="O202" si="184">+O199+O200+O201</f>
        <v>125</v>
      </c>
      <c r="P202" s="162">
        <f t="shared" ref="P202" si="185">+P199+P200+P201</f>
        <v>0</v>
      </c>
      <c r="Q202" s="163">
        <f t="shared" ref="Q202" si="186">+Q199+Q200+Q201</f>
        <v>125</v>
      </c>
      <c r="R202" s="160">
        <f t="shared" ref="R202" si="187">+R199+R200+R201</f>
        <v>362</v>
      </c>
      <c r="S202" s="160">
        <f t="shared" ref="S202" si="188">+S199+S200+S201</f>
        <v>109</v>
      </c>
      <c r="T202" s="164">
        <f t="shared" ref="T202" si="189">+T199+T200+T201</f>
        <v>471</v>
      </c>
      <c r="U202" s="164">
        <f t="shared" ref="U202" si="190">+U199+U200+U201</f>
        <v>0</v>
      </c>
      <c r="V202" s="164">
        <f t="shared" ref="V202" si="191">+V199+V200+V201</f>
        <v>471</v>
      </c>
      <c r="W202" s="165">
        <f t="shared" si="171"/>
        <v>276.79999999999995</v>
      </c>
    </row>
    <row r="203" spans="2:23" ht="14.25" customHeight="1" thickTop="1">
      <c r="B203" s="182"/>
      <c r="C203" s="76"/>
      <c r="D203" s="76"/>
      <c r="E203" s="76"/>
      <c r="F203" s="76"/>
      <c r="G203" s="76"/>
      <c r="H203" s="76"/>
      <c r="I203" s="77"/>
      <c r="J203" s="75"/>
      <c r="K203" s="75"/>
      <c r="L203" s="177" t="s">
        <v>25</v>
      </c>
      <c r="M203" s="78">
        <f>+BKK!M203+DMK!M203+CNX!M203+HDY!M203+HKT!M203+CEI!M203</f>
        <v>21</v>
      </c>
      <c r="N203" s="79">
        <f>+BKK!N203+DMK!N203+CNX!N203+HDY!N203+HKT!N203+CEI!N203</f>
        <v>13</v>
      </c>
      <c r="O203" s="147">
        <f>M203+N203</f>
        <v>34</v>
      </c>
      <c r="P203" s="80">
        <f>+BKK!P203+DMK!P203+CNX!P203+HDY!P203+HKT!P203+CEI!P203</f>
        <v>0</v>
      </c>
      <c r="Q203" s="152">
        <f>O203+P203</f>
        <v>34</v>
      </c>
      <c r="R203" s="78">
        <f>+BKK!R203+DMK!R203+CNX!R203+HDY!R203+HKT!R203+CEI!R203</f>
        <v>129</v>
      </c>
      <c r="S203" s="79">
        <f>+BKK!S203+DMK!S203+CNX!S203+HDY!S203+HKT!S203+CEI!S203</f>
        <v>30</v>
      </c>
      <c r="T203" s="147">
        <f>+BKK!T203+DMK!T203+CNX!T203+HDY!T203+HKT!T203+CEI!T203</f>
        <v>159</v>
      </c>
      <c r="U203" s="80">
        <f>+BKK!U203+DMK!U203+CNX!U203+HDY!U203+HKT!U203+CEI!U203</f>
        <v>0</v>
      </c>
      <c r="V203" s="155">
        <f>+BKK!V203+DMK!V203+CNX!V203+HDY!V203+HKT!V203+CEI!V203</f>
        <v>159</v>
      </c>
      <c r="W203" s="81">
        <f t="shared" si="171"/>
        <v>367.64705882352945</v>
      </c>
    </row>
    <row r="204" spans="2:23" ht="14.25" customHeight="1">
      <c r="B204" s="183"/>
      <c r="C204" s="82"/>
      <c r="D204" s="82"/>
      <c r="E204" s="82"/>
      <c r="F204" s="82"/>
      <c r="G204" s="82"/>
      <c r="H204" s="82"/>
      <c r="I204" s="83"/>
      <c r="J204" s="75"/>
      <c r="K204" s="75"/>
      <c r="L204" s="177" t="s">
        <v>26</v>
      </c>
      <c r="M204" s="78">
        <f>+BKK!M204+DMK!M204+CNX!M204+HDY!M204+HKT!M204+CEI!M204</f>
        <v>19</v>
      </c>
      <c r="N204" s="79">
        <f>+BKK!N204+DMK!N204+CNX!N204+HDY!N204+HKT!N204+CEI!N204</f>
        <v>7</v>
      </c>
      <c r="O204" s="147">
        <f>M204+N204</f>
        <v>26</v>
      </c>
      <c r="P204" s="84">
        <f>+BKK!P204+DMK!P204+CNX!P204+HDY!P204+HKT!P204+CEI!P204</f>
        <v>0</v>
      </c>
      <c r="Q204" s="152">
        <f>O204+P204</f>
        <v>26</v>
      </c>
      <c r="R204" s="78">
        <f>+BKK!R204+DMK!R204+CNX!R204+HDY!R204+HKT!R204+CEI!R204</f>
        <v>115</v>
      </c>
      <c r="S204" s="79">
        <f>+BKK!S204+DMK!S204+CNX!S204+HDY!S204+HKT!S204+CEI!S204</f>
        <v>45</v>
      </c>
      <c r="T204" s="147">
        <f>+BKK!T204+DMK!T204+CNX!T204+HDY!T204+HKT!T204+CEI!T204</f>
        <v>160</v>
      </c>
      <c r="U204" s="84">
        <f>+BKK!U204+DMK!U204+CNX!U204+HDY!U204+HKT!U204+CEI!U204</f>
        <v>0</v>
      </c>
      <c r="V204" s="147">
        <f>+BKK!V204+DMK!V204+CNX!V204+HDY!V204+HKT!V204+CEI!V204</f>
        <v>160</v>
      </c>
      <c r="W204" s="81">
        <f>IF(Q204=0,0,((V204/Q204)-1)*100)</f>
        <v>515.38461538461547</v>
      </c>
    </row>
    <row r="205" spans="2:23" ht="14.25" customHeight="1" thickBot="1">
      <c r="B205" s="183"/>
      <c r="C205" s="82"/>
      <c r="D205" s="82"/>
      <c r="E205" s="82"/>
      <c r="F205" s="82"/>
      <c r="G205" s="82"/>
      <c r="H205" s="82"/>
      <c r="I205" s="83"/>
      <c r="J205" s="75"/>
      <c r="K205" s="75"/>
      <c r="L205" s="177" t="s">
        <v>27</v>
      </c>
      <c r="M205" s="78">
        <f>+BKK!M205+DMK!M205+CNX!M205+HDY!M205+HKT!M205+CEI!M205</f>
        <v>11</v>
      </c>
      <c r="N205" s="79">
        <f>+BKK!N205+DMK!N205+CNX!N205+HDY!N205+HKT!N205+CEI!N205</f>
        <v>6</v>
      </c>
      <c r="O205" s="148">
        <f>M205+N205</f>
        <v>17</v>
      </c>
      <c r="P205" s="90">
        <f>+BKK!P205+DMK!P205+CNX!P205+HDY!P205+HKT!P205+CEI!P205</f>
        <v>0</v>
      </c>
      <c r="Q205" s="152">
        <f>O205+P205</f>
        <v>17</v>
      </c>
      <c r="R205" s="78">
        <f>+BKK!R205+DMK!R205+CNX!R205+HDY!R205+HKT!R205+CEI!R205</f>
        <v>95</v>
      </c>
      <c r="S205" s="79">
        <f>+BKK!S205+DMK!S205+CNX!S205+HDY!S205+HKT!S205+CEI!S205</f>
        <v>70</v>
      </c>
      <c r="T205" s="147">
        <f>+BKK!T205+DMK!T205+CNX!T205+HDY!T205+HKT!T205+CEI!T205</f>
        <v>165</v>
      </c>
      <c r="U205" s="90">
        <f>+BKK!U205+DMK!U205+CNX!U205+HDY!U205+HKT!U205+CEI!U205</f>
        <v>0</v>
      </c>
      <c r="V205" s="155">
        <f>+BKK!V205+DMK!V205+CNX!V205+HDY!V205+HKT!V205+CEI!V205</f>
        <v>165</v>
      </c>
      <c r="W205" s="81">
        <f>IF(Q205=0,0,((V205/Q205)-1)*100)</f>
        <v>870.58823529411757</v>
      </c>
    </row>
    <row r="206" spans="2:23" ht="14.25" customHeight="1" thickTop="1" thickBot="1">
      <c r="B206" s="183"/>
      <c r="C206" s="82"/>
      <c r="D206" s="82"/>
      <c r="E206" s="82"/>
      <c r="F206" s="82"/>
      <c r="G206" s="82"/>
      <c r="H206" s="82"/>
      <c r="I206" s="83"/>
      <c r="J206" s="75"/>
      <c r="K206" s="75"/>
      <c r="L206" s="175" t="s">
        <v>28</v>
      </c>
      <c r="M206" s="156">
        <f t="shared" ref="M206:V206" si="192">+M203+M204+M205</f>
        <v>51</v>
      </c>
      <c r="N206" s="157">
        <f t="shared" si="192"/>
        <v>26</v>
      </c>
      <c r="O206" s="156">
        <f t="shared" si="192"/>
        <v>77</v>
      </c>
      <c r="P206" s="156">
        <f t="shared" si="192"/>
        <v>0</v>
      </c>
      <c r="Q206" s="162">
        <f t="shared" si="192"/>
        <v>77</v>
      </c>
      <c r="R206" s="156">
        <f t="shared" si="192"/>
        <v>339</v>
      </c>
      <c r="S206" s="157">
        <f t="shared" si="192"/>
        <v>145</v>
      </c>
      <c r="T206" s="156">
        <f t="shared" si="192"/>
        <v>484</v>
      </c>
      <c r="U206" s="156">
        <f t="shared" si="192"/>
        <v>0</v>
      </c>
      <c r="V206" s="162">
        <f t="shared" si="192"/>
        <v>484</v>
      </c>
      <c r="W206" s="159">
        <f t="shared" ref="W206:W208" si="193">IF(Q206=0,0,((V206/Q206)-1)*100)</f>
        <v>528.57142857142856</v>
      </c>
    </row>
    <row r="207" spans="2:23" ht="14.25" customHeight="1" thickTop="1" thickBot="1">
      <c r="B207" s="181"/>
      <c r="C207" s="69"/>
      <c r="D207" s="69"/>
      <c r="E207" s="69"/>
      <c r="F207" s="69"/>
      <c r="G207" s="69"/>
      <c r="H207" s="69"/>
      <c r="I207" s="70"/>
      <c r="J207" s="17"/>
      <c r="K207" s="17"/>
      <c r="L207" s="175" t="s">
        <v>68</v>
      </c>
      <c r="M207" s="156">
        <f t="shared" ref="M207:V207" si="194">+M198+M202+M206</f>
        <v>187</v>
      </c>
      <c r="N207" s="157">
        <f t="shared" si="194"/>
        <v>106</v>
      </c>
      <c r="O207" s="156">
        <f t="shared" si="194"/>
        <v>293</v>
      </c>
      <c r="P207" s="156">
        <f t="shared" si="194"/>
        <v>0</v>
      </c>
      <c r="Q207" s="156">
        <f t="shared" si="194"/>
        <v>293</v>
      </c>
      <c r="R207" s="156">
        <f t="shared" si="194"/>
        <v>890</v>
      </c>
      <c r="S207" s="157">
        <f t="shared" si="194"/>
        <v>290</v>
      </c>
      <c r="T207" s="156">
        <f t="shared" si="194"/>
        <v>1180</v>
      </c>
      <c r="U207" s="156">
        <f t="shared" si="194"/>
        <v>0</v>
      </c>
      <c r="V207" s="158">
        <f t="shared" si="194"/>
        <v>1180</v>
      </c>
      <c r="W207" s="159">
        <f t="shared" si="193"/>
        <v>302.73037542662121</v>
      </c>
    </row>
    <row r="208" spans="2:23" ht="14.25" customHeight="1" thickTop="1" thickBot="1">
      <c r="B208" s="181"/>
      <c r="C208" s="69"/>
      <c r="D208" s="69"/>
      <c r="E208" s="69"/>
      <c r="F208" s="69"/>
      <c r="G208" s="69"/>
      <c r="H208" s="69"/>
      <c r="I208" s="70"/>
      <c r="J208" s="17"/>
      <c r="K208" s="17"/>
      <c r="L208" s="175" t="s">
        <v>9</v>
      </c>
      <c r="M208" s="156">
        <f t="shared" ref="M208:V208" si="195">+M202+M198+M206+M194</f>
        <v>204</v>
      </c>
      <c r="N208" s="157">
        <f t="shared" si="195"/>
        <v>117</v>
      </c>
      <c r="O208" s="156">
        <f t="shared" si="195"/>
        <v>321</v>
      </c>
      <c r="P208" s="156">
        <f t="shared" si="195"/>
        <v>0</v>
      </c>
      <c r="Q208" s="156">
        <f t="shared" si="195"/>
        <v>321</v>
      </c>
      <c r="R208" s="156">
        <f t="shared" si="195"/>
        <v>898</v>
      </c>
      <c r="S208" s="157">
        <f t="shared" si="195"/>
        <v>296</v>
      </c>
      <c r="T208" s="156">
        <f t="shared" si="195"/>
        <v>1194</v>
      </c>
      <c r="U208" s="156">
        <f t="shared" si="195"/>
        <v>0</v>
      </c>
      <c r="V208" s="156">
        <f t="shared" si="195"/>
        <v>1194</v>
      </c>
      <c r="W208" s="159">
        <f t="shared" si="193"/>
        <v>271.96261682242994</v>
      </c>
    </row>
    <row r="209" spans="2:23" ht="14.25" thickTop="1" thickBot="1">
      <c r="B209" s="181"/>
      <c r="C209" s="69"/>
      <c r="D209" s="69"/>
      <c r="E209" s="69"/>
      <c r="F209" s="69"/>
      <c r="G209" s="69"/>
      <c r="H209" s="69"/>
      <c r="I209" s="70"/>
      <c r="J209" s="17"/>
      <c r="K209" s="17"/>
      <c r="L209" s="172" t="s">
        <v>62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8"/>
    </row>
    <row r="210" spans="2:23" ht="13.5" thickTop="1">
      <c r="B210" s="181"/>
      <c r="C210" s="69"/>
      <c r="D210" s="69"/>
      <c r="E210" s="69"/>
      <c r="F210" s="69"/>
      <c r="G210" s="69"/>
      <c r="H210" s="69"/>
      <c r="I210" s="70"/>
      <c r="J210" s="17"/>
      <c r="K210" s="17"/>
      <c r="L210" s="215" t="s">
        <v>53</v>
      </c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7"/>
    </row>
    <row r="211" spans="2:23" ht="13.5" thickBot="1">
      <c r="B211" s="181"/>
      <c r="C211" s="69"/>
      <c r="D211" s="69"/>
      <c r="E211" s="69"/>
      <c r="F211" s="69"/>
      <c r="G211" s="69"/>
      <c r="H211" s="69"/>
      <c r="I211" s="70"/>
      <c r="J211" s="17"/>
      <c r="K211" s="17"/>
      <c r="L211" s="218" t="s">
        <v>54</v>
      </c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20"/>
    </row>
    <row r="212" spans="2:23" ht="14.25" thickTop="1" thickBot="1">
      <c r="B212" s="181"/>
      <c r="C212" s="69"/>
      <c r="D212" s="69"/>
      <c r="E212" s="69"/>
      <c r="F212" s="69"/>
      <c r="G212" s="69"/>
      <c r="H212" s="69"/>
      <c r="I212" s="70"/>
      <c r="J212" s="17"/>
      <c r="K212" s="17"/>
      <c r="L212" s="169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68" t="s">
        <v>41</v>
      </c>
    </row>
    <row r="213" spans="2:23" ht="14.25" thickTop="1" thickBot="1">
      <c r="B213" s="181"/>
      <c r="C213" s="69"/>
      <c r="D213" s="69"/>
      <c r="E213" s="69"/>
      <c r="F213" s="69"/>
      <c r="G213" s="69"/>
      <c r="H213" s="69"/>
      <c r="I213" s="70"/>
      <c r="J213" s="17"/>
      <c r="K213" s="17"/>
      <c r="L213" s="107"/>
      <c r="M213" s="224" t="s">
        <v>64</v>
      </c>
      <c r="N213" s="225"/>
      <c r="O213" s="225"/>
      <c r="P213" s="225"/>
      <c r="Q213" s="226"/>
      <c r="R213" s="224" t="s">
        <v>65</v>
      </c>
      <c r="S213" s="225"/>
      <c r="T213" s="225"/>
      <c r="U213" s="225"/>
      <c r="V213" s="226"/>
      <c r="W213" s="108" t="s">
        <v>4</v>
      </c>
    </row>
    <row r="214" spans="2:23" ht="13.5" thickTop="1">
      <c r="B214" s="181"/>
      <c r="C214" s="69"/>
      <c r="D214" s="69"/>
      <c r="E214" s="69"/>
      <c r="F214" s="69"/>
      <c r="G214" s="69"/>
      <c r="H214" s="69"/>
      <c r="I214" s="70"/>
      <c r="J214" s="17"/>
      <c r="K214" s="17"/>
      <c r="L214" s="109" t="s">
        <v>5</v>
      </c>
      <c r="M214" s="110"/>
      <c r="N214" s="111"/>
      <c r="O214" s="166"/>
      <c r="P214" s="113"/>
      <c r="Q214" s="167"/>
      <c r="R214" s="110"/>
      <c r="S214" s="111"/>
      <c r="T214" s="166"/>
      <c r="U214" s="113"/>
      <c r="V214" s="167"/>
      <c r="W214" s="115" t="s">
        <v>6</v>
      </c>
    </row>
    <row r="215" spans="2:23" ht="13.5" thickBot="1">
      <c r="B215" s="181"/>
      <c r="C215" s="69"/>
      <c r="D215" s="69"/>
      <c r="E215" s="69"/>
      <c r="F215" s="69"/>
      <c r="G215" s="69"/>
      <c r="H215" s="69"/>
      <c r="I215" s="70"/>
      <c r="J215" s="17"/>
      <c r="K215" s="17"/>
      <c r="L215" s="116"/>
      <c r="M215" s="117" t="s">
        <v>42</v>
      </c>
      <c r="N215" s="118" t="s">
        <v>43</v>
      </c>
      <c r="O215" s="168" t="s">
        <v>55</v>
      </c>
      <c r="P215" s="120" t="s">
        <v>13</v>
      </c>
      <c r="Q215" s="187" t="s">
        <v>9</v>
      </c>
      <c r="R215" s="117" t="s">
        <v>42</v>
      </c>
      <c r="S215" s="118" t="s">
        <v>43</v>
      </c>
      <c r="T215" s="168" t="s">
        <v>55</v>
      </c>
      <c r="U215" s="120" t="s">
        <v>13</v>
      </c>
      <c r="V215" s="187" t="s">
        <v>9</v>
      </c>
      <c r="W215" s="121"/>
    </row>
    <row r="216" spans="2:23" ht="5.25" customHeight="1" thickTop="1">
      <c r="B216" s="181"/>
      <c r="C216" s="69"/>
      <c r="D216" s="69"/>
      <c r="E216" s="69"/>
      <c r="F216" s="69"/>
      <c r="G216" s="69"/>
      <c r="H216" s="69"/>
      <c r="I216" s="70"/>
      <c r="J216" s="17"/>
      <c r="K216" s="17"/>
      <c r="L216" s="109"/>
      <c r="M216" s="24"/>
      <c r="N216" s="25"/>
      <c r="O216" s="143"/>
      <c r="P216" s="26"/>
      <c r="Q216" s="149"/>
      <c r="R216" s="24"/>
      <c r="S216" s="25"/>
      <c r="T216" s="143"/>
      <c r="U216" s="26"/>
      <c r="V216" s="153"/>
      <c r="W216" s="27"/>
    </row>
    <row r="217" spans="2:23">
      <c r="B217" s="181"/>
      <c r="C217" s="69"/>
      <c r="D217" s="69"/>
      <c r="E217" s="69"/>
      <c r="F217" s="69"/>
      <c r="G217" s="69"/>
      <c r="H217" s="69"/>
      <c r="I217" s="70"/>
      <c r="J217" s="17"/>
      <c r="K217" s="17"/>
      <c r="L217" s="109" t="s">
        <v>14</v>
      </c>
      <c r="M217" s="33">
        <f t="shared" ref="M217:V217" si="196">+M165+M191</f>
        <v>34</v>
      </c>
      <c r="N217" s="34">
        <f t="shared" si="196"/>
        <v>112</v>
      </c>
      <c r="O217" s="144">
        <f t="shared" si="196"/>
        <v>146</v>
      </c>
      <c r="P217" s="35">
        <f t="shared" si="196"/>
        <v>1</v>
      </c>
      <c r="Q217" s="150">
        <f t="shared" si="196"/>
        <v>147</v>
      </c>
      <c r="R217" s="33">
        <f t="shared" si="196"/>
        <v>29</v>
      </c>
      <c r="S217" s="34">
        <f t="shared" si="196"/>
        <v>84</v>
      </c>
      <c r="T217" s="144">
        <f t="shared" si="196"/>
        <v>113</v>
      </c>
      <c r="U217" s="35">
        <f t="shared" si="196"/>
        <v>0</v>
      </c>
      <c r="V217" s="154">
        <f t="shared" si="196"/>
        <v>113</v>
      </c>
      <c r="W217" s="31">
        <f t="shared" ref="W217:W229" si="197">IF(Q217=0,0,((V217/Q217)-1)*100)</f>
        <v>-23.129251700680275</v>
      </c>
    </row>
    <row r="218" spans="2:23">
      <c r="B218" s="181"/>
      <c r="C218" s="69"/>
      <c r="D218" s="69"/>
      <c r="E218" s="69"/>
      <c r="F218" s="69"/>
      <c r="G218" s="69"/>
      <c r="H218" s="69"/>
      <c r="I218" s="70"/>
      <c r="J218" s="17"/>
      <c r="K218" s="17"/>
      <c r="L218" s="109" t="s">
        <v>15</v>
      </c>
      <c r="M218" s="33">
        <f t="shared" ref="M218:V218" si="198">+M166+M192</f>
        <v>32</v>
      </c>
      <c r="N218" s="34">
        <f t="shared" si="198"/>
        <v>97</v>
      </c>
      <c r="O218" s="144">
        <f t="shared" si="198"/>
        <v>129</v>
      </c>
      <c r="P218" s="35">
        <f t="shared" si="198"/>
        <v>1</v>
      </c>
      <c r="Q218" s="150">
        <f t="shared" si="198"/>
        <v>130</v>
      </c>
      <c r="R218" s="33">
        <f t="shared" si="198"/>
        <v>31</v>
      </c>
      <c r="S218" s="34">
        <f t="shared" si="198"/>
        <v>87</v>
      </c>
      <c r="T218" s="144">
        <f t="shared" si="198"/>
        <v>118</v>
      </c>
      <c r="U218" s="35">
        <f t="shared" si="198"/>
        <v>0</v>
      </c>
      <c r="V218" s="154">
        <f t="shared" si="198"/>
        <v>118</v>
      </c>
      <c r="W218" s="31">
        <f t="shared" si="197"/>
        <v>-9.2307692307692317</v>
      </c>
    </row>
    <row r="219" spans="2:23" ht="13.5" thickBot="1">
      <c r="B219" s="181"/>
      <c r="C219" s="69"/>
      <c r="D219" s="69"/>
      <c r="E219" s="69"/>
      <c r="F219" s="69"/>
      <c r="G219" s="69"/>
      <c r="H219" s="69"/>
      <c r="I219" s="70"/>
      <c r="J219" s="17"/>
      <c r="K219" s="17"/>
      <c r="L219" s="116" t="s">
        <v>16</v>
      </c>
      <c r="M219" s="33">
        <f t="shared" ref="M219:V219" si="199">+M167+M193</f>
        <v>59</v>
      </c>
      <c r="N219" s="34">
        <f t="shared" si="199"/>
        <v>133</v>
      </c>
      <c r="O219" s="144">
        <f t="shared" si="199"/>
        <v>192</v>
      </c>
      <c r="P219" s="35">
        <f t="shared" si="199"/>
        <v>1</v>
      </c>
      <c r="Q219" s="150">
        <f t="shared" si="199"/>
        <v>193</v>
      </c>
      <c r="R219" s="33">
        <f t="shared" si="199"/>
        <v>34</v>
      </c>
      <c r="S219" s="34">
        <f t="shared" si="199"/>
        <v>113</v>
      </c>
      <c r="T219" s="144">
        <f t="shared" si="199"/>
        <v>147</v>
      </c>
      <c r="U219" s="35">
        <f t="shared" si="199"/>
        <v>1</v>
      </c>
      <c r="V219" s="154">
        <f t="shared" si="199"/>
        <v>148</v>
      </c>
      <c r="W219" s="31">
        <f t="shared" si="197"/>
        <v>-23.316062176165808</v>
      </c>
    </row>
    <row r="220" spans="2:23" ht="14.25" thickTop="1" thickBot="1">
      <c r="B220" s="181"/>
      <c r="C220" s="69"/>
      <c r="D220" s="69"/>
      <c r="E220" s="69"/>
      <c r="F220" s="69"/>
      <c r="G220" s="69"/>
      <c r="H220" s="69"/>
      <c r="I220" s="70"/>
      <c r="J220" s="17"/>
      <c r="K220" s="17"/>
      <c r="L220" s="175" t="s">
        <v>17</v>
      </c>
      <c r="M220" s="156">
        <f t="shared" ref="M220:V220" si="200">+M217+M218+M219</f>
        <v>125</v>
      </c>
      <c r="N220" s="157">
        <f t="shared" si="200"/>
        <v>342</v>
      </c>
      <c r="O220" s="156">
        <f t="shared" si="200"/>
        <v>467</v>
      </c>
      <c r="P220" s="156">
        <f t="shared" si="200"/>
        <v>3</v>
      </c>
      <c r="Q220" s="156">
        <f t="shared" si="200"/>
        <v>470</v>
      </c>
      <c r="R220" s="156">
        <f t="shared" si="200"/>
        <v>94</v>
      </c>
      <c r="S220" s="157">
        <f t="shared" si="200"/>
        <v>284</v>
      </c>
      <c r="T220" s="156">
        <f t="shared" si="200"/>
        <v>378</v>
      </c>
      <c r="U220" s="156">
        <f t="shared" si="200"/>
        <v>1</v>
      </c>
      <c r="V220" s="158">
        <f t="shared" si="200"/>
        <v>379</v>
      </c>
      <c r="W220" s="159">
        <f t="shared" si="197"/>
        <v>-19.361702127659576</v>
      </c>
    </row>
    <row r="221" spans="2:23" ht="13.5" thickTop="1">
      <c r="B221" s="181"/>
      <c r="C221" s="69"/>
      <c r="D221" s="69"/>
      <c r="E221" s="69"/>
      <c r="F221" s="69"/>
      <c r="G221" s="69"/>
      <c r="H221" s="69"/>
      <c r="I221" s="70"/>
      <c r="J221" s="17"/>
      <c r="K221" s="17"/>
      <c r="L221" s="109" t="s">
        <v>18</v>
      </c>
      <c r="M221" s="91">
        <f t="shared" ref="M221:V221" si="201">+M169+M195</f>
        <v>63</v>
      </c>
      <c r="N221" s="92">
        <f t="shared" si="201"/>
        <v>129</v>
      </c>
      <c r="O221" s="145">
        <f t="shared" si="201"/>
        <v>192</v>
      </c>
      <c r="P221" s="35">
        <f t="shared" si="201"/>
        <v>1</v>
      </c>
      <c r="Q221" s="151">
        <f t="shared" si="201"/>
        <v>193</v>
      </c>
      <c r="R221" s="91">
        <f t="shared" si="201"/>
        <v>34</v>
      </c>
      <c r="S221" s="92">
        <f t="shared" si="201"/>
        <v>105</v>
      </c>
      <c r="T221" s="145">
        <f t="shared" si="201"/>
        <v>139</v>
      </c>
      <c r="U221" s="35">
        <f t="shared" si="201"/>
        <v>0</v>
      </c>
      <c r="V221" s="154">
        <f t="shared" si="201"/>
        <v>139</v>
      </c>
      <c r="W221" s="31">
        <f t="shared" si="197"/>
        <v>-27.979274611398964</v>
      </c>
    </row>
    <row r="222" spans="2:23">
      <c r="B222" s="181"/>
      <c r="C222" s="69"/>
      <c r="D222" s="69"/>
      <c r="E222" s="69"/>
      <c r="F222" s="69"/>
      <c r="G222" s="69"/>
      <c r="H222" s="69"/>
      <c r="I222" s="70"/>
      <c r="J222" s="17"/>
      <c r="K222" s="17"/>
      <c r="L222" s="109" t="s">
        <v>19</v>
      </c>
      <c r="M222" s="33">
        <f t="shared" ref="M222:V222" si="202">+M170+M196</f>
        <v>38</v>
      </c>
      <c r="N222" s="34">
        <f t="shared" si="202"/>
        <v>119</v>
      </c>
      <c r="O222" s="144">
        <f t="shared" si="202"/>
        <v>157</v>
      </c>
      <c r="P222" s="35">
        <f t="shared" si="202"/>
        <v>0</v>
      </c>
      <c r="Q222" s="150">
        <f t="shared" si="202"/>
        <v>157</v>
      </c>
      <c r="R222" s="33">
        <f t="shared" si="202"/>
        <v>83</v>
      </c>
      <c r="S222" s="34">
        <f t="shared" si="202"/>
        <v>105</v>
      </c>
      <c r="T222" s="144">
        <f t="shared" si="202"/>
        <v>188</v>
      </c>
      <c r="U222" s="35">
        <f t="shared" si="202"/>
        <v>0</v>
      </c>
      <c r="V222" s="154">
        <f t="shared" si="202"/>
        <v>188</v>
      </c>
      <c r="W222" s="31">
        <f>IF(Q222=0,0,((V222/Q222)-1)*100)</f>
        <v>19.7452229299363</v>
      </c>
    </row>
    <row r="223" spans="2:23" ht="13.5" thickBot="1">
      <c r="B223" s="181"/>
      <c r="C223" s="69"/>
      <c r="D223" s="69"/>
      <c r="E223" s="69"/>
      <c r="F223" s="69"/>
      <c r="G223" s="69"/>
      <c r="H223" s="69"/>
      <c r="I223" s="70"/>
      <c r="J223" s="17"/>
      <c r="K223" s="17"/>
      <c r="L223" s="109" t="s">
        <v>20</v>
      </c>
      <c r="M223" s="33">
        <f t="shared" ref="M223:V223" si="203">+M171+M197</f>
        <v>63</v>
      </c>
      <c r="N223" s="34">
        <f t="shared" si="203"/>
        <v>140</v>
      </c>
      <c r="O223" s="144">
        <f t="shared" si="203"/>
        <v>203</v>
      </c>
      <c r="P223" s="35">
        <f t="shared" si="203"/>
        <v>0</v>
      </c>
      <c r="Q223" s="150">
        <f t="shared" si="203"/>
        <v>203</v>
      </c>
      <c r="R223" s="33">
        <f t="shared" si="203"/>
        <v>142</v>
      </c>
      <c r="S223" s="34">
        <f t="shared" si="203"/>
        <v>126</v>
      </c>
      <c r="T223" s="144">
        <f t="shared" si="203"/>
        <v>268</v>
      </c>
      <c r="U223" s="35">
        <f t="shared" si="203"/>
        <v>1</v>
      </c>
      <c r="V223" s="154">
        <f t="shared" si="203"/>
        <v>269</v>
      </c>
      <c r="W223" s="31">
        <f t="shared" si="197"/>
        <v>32.512315270935964</v>
      </c>
    </row>
    <row r="224" spans="2:23" ht="14.25" thickTop="1" thickBot="1">
      <c r="B224" s="181"/>
      <c r="C224" s="69"/>
      <c r="D224" s="69"/>
      <c r="E224" s="69"/>
      <c r="F224" s="69"/>
      <c r="G224" s="69"/>
      <c r="H224" s="69"/>
      <c r="I224" s="70"/>
      <c r="J224" s="17"/>
      <c r="K224" s="17"/>
      <c r="L224" s="175" t="s">
        <v>66</v>
      </c>
      <c r="M224" s="156">
        <f t="shared" ref="M224" si="204">+M221+M222+M223</f>
        <v>164</v>
      </c>
      <c r="N224" s="157">
        <f t="shared" ref="N224" si="205">+N221+N222+N223</f>
        <v>388</v>
      </c>
      <c r="O224" s="156">
        <f t="shared" ref="O224" si="206">+O221+O222+O223</f>
        <v>552</v>
      </c>
      <c r="P224" s="156">
        <f t="shared" ref="P224" si="207">+P221+P222+P223</f>
        <v>1</v>
      </c>
      <c r="Q224" s="156">
        <f t="shared" ref="Q224" si="208">+Q221+Q222+Q223</f>
        <v>553</v>
      </c>
      <c r="R224" s="156">
        <f t="shared" ref="R224" si="209">+R221+R222+R223</f>
        <v>259</v>
      </c>
      <c r="S224" s="157">
        <f t="shared" ref="S224" si="210">+S221+S222+S223</f>
        <v>336</v>
      </c>
      <c r="T224" s="156">
        <f t="shared" ref="T224" si="211">+T221+T222+T223</f>
        <v>595</v>
      </c>
      <c r="U224" s="156">
        <f t="shared" ref="U224" si="212">+U221+U222+U223</f>
        <v>1</v>
      </c>
      <c r="V224" s="158">
        <f t="shared" ref="V224" si="213">+V221+V222+V223</f>
        <v>596</v>
      </c>
      <c r="W224" s="159">
        <f>IF(Q224=0,0,((V224/Q224)-1)*100)</f>
        <v>7.7757685352622063</v>
      </c>
    </row>
    <row r="225" spans="1:23" ht="13.5" thickTop="1">
      <c r="B225" s="181"/>
      <c r="C225" s="69"/>
      <c r="D225" s="69"/>
      <c r="E225" s="69"/>
      <c r="F225" s="69"/>
      <c r="G225" s="69"/>
      <c r="H225" s="69"/>
      <c r="I225" s="70"/>
      <c r="J225" s="17"/>
      <c r="K225" s="17"/>
      <c r="L225" s="109" t="s">
        <v>21</v>
      </c>
      <c r="M225" s="33">
        <f t="shared" ref="M225:Q226" si="214">M199+M173</f>
        <v>68</v>
      </c>
      <c r="N225" s="34">
        <f t="shared" si="214"/>
        <v>117</v>
      </c>
      <c r="O225" s="144">
        <f t="shared" si="214"/>
        <v>185</v>
      </c>
      <c r="P225" s="35">
        <f t="shared" si="214"/>
        <v>0</v>
      </c>
      <c r="Q225" s="150">
        <f t="shared" si="214"/>
        <v>185</v>
      </c>
      <c r="R225" s="33">
        <f t="shared" ref="R225:V227" si="215">+R173+R199</f>
        <v>143</v>
      </c>
      <c r="S225" s="34">
        <f t="shared" si="215"/>
        <v>110</v>
      </c>
      <c r="T225" s="144">
        <f t="shared" si="215"/>
        <v>253</v>
      </c>
      <c r="U225" s="35">
        <f t="shared" si="215"/>
        <v>1</v>
      </c>
      <c r="V225" s="154">
        <f t="shared" si="215"/>
        <v>254</v>
      </c>
      <c r="W225" s="31">
        <f t="shared" si="197"/>
        <v>37.297297297297291</v>
      </c>
    </row>
    <row r="226" spans="1:23">
      <c r="B226" s="181"/>
      <c r="C226" s="69"/>
      <c r="D226" s="69"/>
      <c r="E226" s="69"/>
      <c r="F226" s="69"/>
      <c r="G226" s="69"/>
      <c r="H226" s="69"/>
      <c r="I226" s="70"/>
      <c r="J226" s="17"/>
      <c r="K226" s="17"/>
      <c r="L226" s="109" t="s">
        <v>67</v>
      </c>
      <c r="M226" s="33">
        <f t="shared" si="214"/>
        <v>65</v>
      </c>
      <c r="N226" s="34">
        <f t="shared" si="214"/>
        <v>151</v>
      </c>
      <c r="O226" s="144">
        <f t="shared" si="214"/>
        <v>216</v>
      </c>
      <c r="P226" s="35">
        <f t="shared" si="214"/>
        <v>1</v>
      </c>
      <c r="Q226" s="150">
        <f t="shared" si="214"/>
        <v>217</v>
      </c>
      <c r="R226" s="33">
        <f t="shared" si="215"/>
        <v>179</v>
      </c>
      <c r="S226" s="34">
        <f t="shared" si="215"/>
        <v>137</v>
      </c>
      <c r="T226" s="144">
        <f t="shared" si="215"/>
        <v>316</v>
      </c>
      <c r="U226" s="35">
        <f t="shared" si="215"/>
        <v>1</v>
      </c>
      <c r="V226" s="154">
        <f t="shared" si="215"/>
        <v>317</v>
      </c>
      <c r="W226" s="31">
        <f t="shared" si="197"/>
        <v>46.082949308755758</v>
      </c>
    </row>
    <row r="227" spans="1:23" ht="13.5" thickBot="1">
      <c r="B227" s="181"/>
      <c r="C227" s="69"/>
      <c r="D227" s="69"/>
      <c r="E227" s="69"/>
      <c r="F227" s="69"/>
      <c r="G227" s="69"/>
      <c r="H227" s="69"/>
      <c r="I227" s="70"/>
      <c r="J227" s="17"/>
      <c r="K227" s="17"/>
      <c r="L227" s="109" t="s">
        <v>22</v>
      </c>
      <c r="M227" s="33">
        <f>+M201+M175</f>
        <v>58</v>
      </c>
      <c r="N227" s="34">
        <f>+N201+N175</f>
        <v>124</v>
      </c>
      <c r="O227" s="146">
        <f>+O201+O175</f>
        <v>182</v>
      </c>
      <c r="P227" s="52">
        <f>+P201+P175</f>
        <v>1</v>
      </c>
      <c r="Q227" s="150">
        <f>+Q201+Q175</f>
        <v>183</v>
      </c>
      <c r="R227" s="33">
        <f t="shared" si="215"/>
        <v>151</v>
      </c>
      <c r="S227" s="34">
        <f t="shared" si="215"/>
        <v>125</v>
      </c>
      <c r="T227" s="146">
        <f t="shared" si="215"/>
        <v>276</v>
      </c>
      <c r="U227" s="52">
        <f t="shared" si="215"/>
        <v>1</v>
      </c>
      <c r="V227" s="154">
        <f t="shared" si="215"/>
        <v>277</v>
      </c>
      <c r="W227" s="31">
        <f t="shared" si="197"/>
        <v>51.366120218579226</v>
      </c>
    </row>
    <row r="228" spans="1:23" ht="14.25" thickTop="1" thickBot="1">
      <c r="A228" s="9"/>
      <c r="B228" s="72"/>
      <c r="C228" s="73"/>
      <c r="D228" s="73"/>
      <c r="E228" s="73"/>
      <c r="F228" s="73"/>
      <c r="G228" s="73"/>
      <c r="H228" s="73"/>
      <c r="I228" s="74"/>
      <c r="J228" s="71"/>
      <c r="K228" s="17"/>
      <c r="L228" s="176" t="s">
        <v>23</v>
      </c>
      <c r="M228" s="160">
        <f t="shared" ref="M228" si="216">+M225+M226+M227</f>
        <v>191</v>
      </c>
      <c r="N228" s="160">
        <f t="shared" ref="N228" si="217">+N225+N226+N227</f>
        <v>392</v>
      </c>
      <c r="O228" s="161">
        <f t="shared" ref="O228" si="218">+O225+O226+O227</f>
        <v>583</v>
      </c>
      <c r="P228" s="162">
        <f t="shared" ref="P228" si="219">+P225+P226+P227</f>
        <v>2</v>
      </c>
      <c r="Q228" s="163">
        <f t="shared" ref="Q228" si="220">+Q225+Q226+Q227</f>
        <v>585</v>
      </c>
      <c r="R228" s="160">
        <f t="shared" ref="R228" si="221">+R225+R226+R227</f>
        <v>473</v>
      </c>
      <c r="S228" s="160">
        <f t="shared" ref="S228" si="222">+S225+S226+S227</f>
        <v>372</v>
      </c>
      <c r="T228" s="164">
        <f t="shared" ref="T228" si="223">+T225+T226+T227</f>
        <v>845</v>
      </c>
      <c r="U228" s="164">
        <f t="shared" ref="U228" si="224">+U225+U226+U227</f>
        <v>3</v>
      </c>
      <c r="V228" s="164">
        <f t="shared" ref="V228" si="225">+V225+V226+V227</f>
        <v>848</v>
      </c>
      <c r="W228" s="165">
        <f t="shared" si="197"/>
        <v>44.957264957264954</v>
      </c>
    </row>
    <row r="229" spans="1:23" ht="14.25" customHeight="1" thickTop="1">
      <c r="B229" s="182"/>
      <c r="C229" s="76"/>
      <c r="D229" s="76"/>
      <c r="E229" s="76"/>
      <c r="F229" s="76"/>
      <c r="G229" s="76"/>
      <c r="H229" s="76"/>
      <c r="I229" s="77"/>
      <c r="J229" s="75"/>
      <c r="K229" s="75"/>
      <c r="L229" s="177" t="s">
        <v>25</v>
      </c>
      <c r="M229" s="78">
        <f t="shared" ref="M229:Q231" si="226">M203+M177</f>
        <v>57</v>
      </c>
      <c r="N229" s="79">
        <f t="shared" si="226"/>
        <v>110</v>
      </c>
      <c r="O229" s="147">
        <f t="shared" si="226"/>
        <v>167</v>
      </c>
      <c r="P229" s="80">
        <f t="shared" si="226"/>
        <v>21</v>
      </c>
      <c r="Q229" s="152">
        <f t="shared" si="226"/>
        <v>188</v>
      </c>
      <c r="R229" s="78">
        <f t="shared" ref="R229:V231" si="227">+R177+R203</f>
        <v>148</v>
      </c>
      <c r="S229" s="79">
        <f t="shared" si="227"/>
        <v>103</v>
      </c>
      <c r="T229" s="147">
        <f t="shared" si="227"/>
        <v>251</v>
      </c>
      <c r="U229" s="80">
        <f t="shared" si="227"/>
        <v>1</v>
      </c>
      <c r="V229" s="155">
        <f t="shared" si="227"/>
        <v>252</v>
      </c>
      <c r="W229" s="81">
        <f t="shared" si="197"/>
        <v>34.042553191489368</v>
      </c>
    </row>
    <row r="230" spans="1:23" ht="14.25" customHeight="1">
      <c r="B230" s="183"/>
      <c r="C230" s="82"/>
      <c r="D230" s="82"/>
      <c r="E230" s="82"/>
      <c r="F230" s="82"/>
      <c r="G230" s="82"/>
      <c r="H230" s="82"/>
      <c r="I230" s="83"/>
      <c r="J230" s="75"/>
      <c r="K230" s="75"/>
      <c r="L230" s="177" t="s">
        <v>26</v>
      </c>
      <c r="M230" s="78">
        <f t="shared" si="226"/>
        <v>50</v>
      </c>
      <c r="N230" s="79">
        <f t="shared" si="226"/>
        <v>106</v>
      </c>
      <c r="O230" s="147">
        <f t="shared" si="226"/>
        <v>156</v>
      </c>
      <c r="P230" s="84">
        <f t="shared" si="226"/>
        <v>0</v>
      </c>
      <c r="Q230" s="152">
        <f t="shared" si="226"/>
        <v>156</v>
      </c>
      <c r="R230" s="78">
        <f t="shared" si="227"/>
        <v>139</v>
      </c>
      <c r="S230" s="79">
        <f t="shared" si="227"/>
        <v>118</v>
      </c>
      <c r="T230" s="147">
        <f t="shared" si="227"/>
        <v>257</v>
      </c>
      <c r="U230" s="84">
        <f t="shared" si="227"/>
        <v>1</v>
      </c>
      <c r="V230" s="147">
        <f t="shared" si="227"/>
        <v>258</v>
      </c>
      <c r="W230" s="81">
        <f>IF(Q230=0,0,((V230/Q230)-1)*100)</f>
        <v>65.384615384615373</v>
      </c>
    </row>
    <row r="231" spans="1:23" ht="14.25" customHeight="1" thickBot="1">
      <c r="B231" s="183"/>
      <c r="C231" s="82"/>
      <c r="D231" s="82"/>
      <c r="E231" s="82"/>
      <c r="F231" s="82"/>
      <c r="G231" s="82"/>
      <c r="H231" s="82"/>
      <c r="I231" s="83"/>
      <c r="J231" s="75"/>
      <c r="K231" s="75"/>
      <c r="L231" s="177" t="s">
        <v>27</v>
      </c>
      <c r="M231" s="78">
        <f t="shared" si="226"/>
        <v>50</v>
      </c>
      <c r="N231" s="79">
        <f t="shared" si="226"/>
        <v>109</v>
      </c>
      <c r="O231" s="148">
        <f t="shared" si="226"/>
        <v>159</v>
      </c>
      <c r="P231" s="90">
        <f t="shared" si="226"/>
        <v>0</v>
      </c>
      <c r="Q231" s="152">
        <f t="shared" si="226"/>
        <v>159</v>
      </c>
      <c r="R231" s="78">
        <f t="shared" si="227"/>
        <v>118</v>
      </c>
      <c r="S231" s="79">
        <f t="shared" si="227"/>
        <v>136</v>
      </c>
      <c r="T231" s="147">
        <f t="shared" si="227"/>
        <v>254</v>
      </c>
      <c r="U231" s="90">
        <f t="shared" si="227"/>
        <v>1</v>
      </c>
      <c r="V231" s="155">
        <f t="shared" si="227"/>
        <v>255</v>
      </c>
      <c r="W231" s="81">
        <f>IF(Q231=0,0,((V231/Q231)-1)*100)</f>
        <v>60.377358490566046</v>
      </c>
    </row>
    <row r="232" spans="1:23" ht="14.25" customHeight="1" thickTop="1" thickBot="1">
      <c r="B232" s="181"/>
      <c r="C232" s="69"/>
      <c r="D232" s="69"/>
      <c r="E232" s="69"/>
      <c r="F232" s="69"/>
      <c r="G232" s="69"/>
      <c r="H232" s="69"/>
      <c r="I232" s="70"/>
      <c r="J232" s="17"/>
      <c r="K232" s="17"/>
      <c r="L232" s="175" t="s">
        <v>28</v>
      </c>
      <c r="M232" s="156">
        <f t="shared" ref="M232:V232" si="228">+M229+M230+M231</f>
        <v>157</v>
      </c>
      <c r="N232" s="157">
        <f t="shared" si="228"/>
        <v>325</v>
      </c>
      <c r="O232" s="156">
        <f t="shared" si="228"/>
        <v>482</v>
      </c>
      <c r="P232" s="156">
        <f t="shared" si="228"/>
        <v>21</v>
      </c>
      <c r="Q232" s="162">
        <f t="shared" si="228"/>
        <v>503</v>
      </c>
      <c r="R232" s="156">
        <f t="shared" si="228"/>
        <v>405</v>
      </c>
      <c r="S232" s="157">
        <f t="shared" si="228"/>
        <v>357</v>
      </c>
      <c r="T232" s="156">
        <f t="shared" si="228"/>
        <v>762</v>
      </c>
      <c r="U232" s="156">
        <f t="shared" si="228"/>
        <v>3</v>
      </c>
      <c r="V232" s="162">
        <f t="shared" si="228"/>
        <v>765</v>
      </c>
      <c r="W232" s="159">
        <f t="shared" ref="W232:W234" si="229">IF(Q232=0,0,((V232/Q232)-1)*100)</f>
        <v>52.087475149105366</v>
      </c>
    </row>
    <row r="233" spans="1:23" ht="14.25" customHeight="1" thickTop="1" thickBot="1">
      <c r="B233" s="181"/>
      <c r="C233" s="69"/>
      <c r="D233" s="69"/>
      <c r="E233" s="69"/>
      <c r="F233" s="69"/>
      <c r="G233" s="69"/>
      <c r="H233" s="69"/>
      <c r="I233" s="70"/>
      <c r="J233" s="17"/>
      <c r="K233" s="17"/>
      <c r="L233" s="175" t="s">
        <v>68</v>
      </c>
      <c r="M233" s="156">
        <f t="shared" ref="M233:V233" si="230">+M224+M228+M232</f>
        <v>512</v>
      </c>
      <c r="N233" s="157">
        <f t="shared" si="230"/>
        <v>1105</v>
      </c>
      <c r="O233" s="156">
        <f t="shared" si="230"/>
        <v>1617</v>
      </c>
      <c r="P233" s="156">
        <f t="shared" si="230"/>
        <v>24</v>
      </c>
      <c r="Q233" s="156">
        <f t="shared" si="230"/>
        <v>1641</v>
      </c>
      <c r="R233" s="156">
        <f t="shared" si="230"/>
        <v>1137</v>
      </c>
      <c r="S233" s="157">
        <f t="shared" si="230"/>
        <v>1065</v>
      </c>
      <c r="T233" s="156">
        <f t="shared" si="230"/>
        <v>2202</v>
      </c>
      <c r="U233" s="156">
        <f t="shared" si="230"/>
        <v>7</v>
      </c>
      <c r="V233" s="158">
        <f t="shared" si="230"/>
        <v>2209</v>
      </c>
      <c r="W233" s="159">
        <f t="shared" si="229"/>
        <v>34.613040828762955</v>
      </c>
    </row>
    <row r="234" spans="1:23" ht="14.25" customHeight="1" thickTop="1" thickBot="1">
      <c r="B234" s="169"/>
      <c r="C234" s="17"/>
      <c r="D234" s="17"/>
      <c r="E234" s="17"/>
      <c r="F234" s="17"/>
      <c r="G234" s="17"/>
      <c r="H234" s="17"/>
      <c r="I234" s="18"/>
      <c r="J234" s="17"/>
      <c r="K234" s="17"/>
      <c r="L234" s="175" t="s">
        <v>9</v>
      </c>
      <c r="M234" s="156">
        <f t="shared" ref="M234:V234" si="231">+M228+M224+M232+M220</f>
        <v>637</v>
      </c>
      <c r="N234" s="157">
        <f t="shared" si="231"/>
        <v>1447</v>
      </c>
      <c r="O234" s="156">
        <f t="shared" si="231"/>
        <v>2084</v>
      </c>
      <c r="P234" s="156">
        <f t="shared" si="231"/>
        <v>27</v>
      </c>
      <c r="Q234" s="156">
        <f t="shared" si="231"/>
        <v>2111</v>
      </c>
      <c r="R234" s="156">
        <f t="shared" si="231"/>
        <v>1231</v>
      </c>
      <c r="S234" s="157">
        <f t="shared" si="231"/>
        <v>1349</v>
      </c>
      <c r="T234" s="156">
        <f t="shared" si="231"/>
        <v>2580</v>
      </c>
      <c r="U234" s="156">
        <f t="shared" si="231"/>
        <v>8</v>
      </c>
      <c r="V234" s="156">
        <f t="shared" si="231"/>
        <v>2588</v>
      </c>
      <c r="W234" s="159">
        <f t="shared" si="229"/>
        <v>22.595926101373752</v>
      </c>
    </row>
    <row r="235" spans="1:23" ht="13.5" thickTop="1">
      <c r="B235" s="169"/>
      <c r="C235" s="17"/>
      <c r="D235" s="17"/>
      <c r="E235" s="17"/>
      <c r="F235" s="17"/>
      <c r="G235" s="17"/>
      <c r="H235" s="17"/>
      <c r="I235" s="18"/>
      <c r="J235" s="17"/>
      <c r="K235" s="17"/>
      <c r="L235" s="172" t="s">
        <v>62</v>
      </c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8"/>
    </row>
  </sheetData>
  <sheetProtection password="CF53" sheet="1" objects="1" scenarios="1"/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6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6" orientation="landscape" r:id="rId1"/>
  <headerFooter alignWithMargins="0">
    <oddHeader>&amp;LMonthly Air Transport statistics : Airports of Thailand Public Company Limited</oddHeader>
    <oddFooter>&amp;LAir Transport Information Division, Corporate Strategy Department&amp;C&amp;D&amp;R&amp;T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BKK</vt:lpstr>
      <vt:lpstr>DMK</vt:lpstr>
      <vt:lpstr>CNX</vt:lpstr>
      <vt:lpstr>HDY</vt:lpstr>
      <vt:lpstr>HKT</vt:lpstr>
      <vt:lpstr>CEI</vt:lpstr>
      <vt:lpstr>TOTAL</vt:lpstr>
      <vt:lpstr>CEI!Print_Area</vt:lpstr>
      <vt:lpstr>CNX!Print_Area</vt:lpstr>
      <vt:lpstr>HDY!Print_Area</vt:lpstr>
      <vt:lpstr>HKT!Print_Area</vt:lpstr>
      <vt:lpstr>TOTAL!Print_Area</vt:lpstr>
    </vt:vector>
  </TitlesOfParts>
  <Company>aot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*</cp:lastModifiedBy>
  <cp:lastPrinted>2013-10-11T04:37:27Z</cp:lastPrinted>
  <dcterms:created xsi:type="dcterms:W3CDTF">2007-04-02T02:23:26Z</dcterms:created>
  <dcterms:modified xsi:type="dcterms:W3CDTF">2013-10-16T02:12:34Z</dcterms:modified>
</cp:coreProperties>
</file>