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5" yWindow="0" windowWidth="14100" windowHeight="11640"/>
  </bookViews>
  <sheets>
    <sheet name="BKK+DMK" sheetId="1" r:id="rId1"/>
    <sheet name="BKK" sheetId="2" r:id="rId2"/>
    <sheet name="DMK" sheetId="3" r:id="rId3"/>
    <sheet name="CNX" sheetId="4" r:id="rId4"/>
    <sheet name="HDY" sheetId="5" r:id="rId5"/>
    <sheet name="HKT" sheetId="6" r:id="rId6"/>
    <sheet name="CEI" sheetId="7" r:id="rId7"/>
    <sheet name="TOTAL" sheetId="8" r:id="rId8"/>
    <sheet name="ppt รญผ" sheetId="11" state="hidden" r:id="rId9"/>
  </sheets>
  <definedNames>
    <definedName name="_xlnm.Print_Area" localSheetId="5">HKT!$B$2:$I$27</definedName>
    <definedName name="_xlnm.Print_Area" localSheetId="7">TOTAL!$L$210:$W$235</definedName>
    <definedName name="Z_ED529B84_E379_4C9B_A677_BE1D384436B0_.wvu.PrintArea" localSheetId="1" hidden="1">BKK!$B$2:$I$79,BKK!$L$2:$W$235</definedName>
    <definedName name="Z_ED529B84_E379_4C9B_A677_BE1D384436B0_.wvu.PrintArea" localSheetId="0" hidden="1">'BKK+DMK'!$B$2:$W$235</definedName>
    <definedName name="Z_ED529B84_E379_4C9B_A677_BE1D384436B0_.wvu.PrintArea" localSheetId="6" hidden="1">CEI!$L$2:$W$27</definedName>
    <definedName name="Z_ED529B84_E379_4C9B_A677_BE1D384436B0_.wvu.PrintArea" localSheetId="3" hidden="1">CNX!$L$158:$W$235</definedName>
    <definedName name="Z_ED529B84_E379_4C9B_A677_BE1D384436B0_.wvu.PrintArea" localSheetId="2" hidden="1">DMK!$B$2:$I$79,DMK!$L$2:$W$235</definedName>
    <definedName name="Z_ED529B84_E379_4C9B_A677_BE1D384436B0_.wvu.PrintArea" localSheetId="4" hidden="1">HDY!$L$158:$W$235</definedName>
    <definedName name="Z_ED529B84_E379_4C9B_A677_BE1D384436B0_.wvu.PrintArea" localSheetId="5" hidden="1">HKT!$B$2:$I$27</definedName>
    <definedName name="Z_ED529B84_E379_4C9B_A677_BE1D384436B0_.wvu.PrintArea" localSheetId="7" hidden="1">TOTAL!$L$210:$W$235</definedName>
  </definedNames>
  <calcPr calcId="125725"/>
  <customWorkbookViews>
    <customWorkbookView name="* - Personal View" guid="{ED529B84-E379-4C9B-A677-BE1D384436B0}" mergeInterval="0" personalView="1" maximized="1" xWindow="1" yWindow="1" windowWidth="1152" windowHeight="606" activeSheetId="4"/>
  </customWorkbookViews>
</workbook>
</file>

<file path=xl/calcChain.xml><?xml version="1.0" encoding="utf-8"?>
<calcChain xmlns="http://schemas.openxmlformats.org/spreadsheetml/2006/main">
  <c r="H24" i="8"/>
  <c r="U206" i="2"/>
  <c r="S206"/>
  <c r="R206"/>
  <c r="P206"/>
  <c r="N206"/>
  <c r="M206"/>
  <c r="U206" i="3"/>
  <c r="S206"/>
  <c r="R206"/>
  <c r="P206"/>
  <c r="N206"/>
  <c r="M206"/>
  <c r="U206" i="4"/>
  <c r="S206"/>
  <c r="R206"/>
  <c r="P206"/>
  <c r="N206"/>
  <c r="M206"/>
  <c r="U206" i="5"/>
  <c r="S206"/>
  <c r="R206"/>
  <c r="P206"/>
  <c r="N206"/>
  <c r="M206"/>
  <c r="U206" i="6"/>
  <c r="S206"/>
  <c r="R206"/>
  <c r="P206"/>
  <c r="N206"/>
  <c r="M206"/>
  <c r="U206" i="7"/>
  <c r="T206"/>
  <c r="S206"/>
  <c r="R206"/>
  <c r="P206"/>
  <c r="O206"/>
  <c r="N206"/>
  <c r="M206"/>
  <c r="U180" i="2"/>
  <c r="S180"/>
  <c r="R180"/>
  <c r="P180"/>
  <c r="N180"/>
  <c r="M180"/>
  <c r="U180" i="3"/>
  <c r="S180"/>
  <c r="R180"/>
  <c r="P180"/>
  <c r="N180"/>
  <c r="M180"/>
  <c r="U180" i="4"/>
  <c r="S180"/>
  <c r="R180"/>
  <c r="P180"/>
  <c r="N180"/>
  <c r="M180"/>
  <c r="U180" i="5"/>
  <c r="T180"/>
  <c r="S180"/>
  <c r="R180"/>
  <c r="P180"/>
  <c r="O180"/>
  <c r="N180"/>
  <c r="M180"/>
  <c r="U180" i="6"/>
  <c r="S180"/>
  <c r="R180"/>
  <c r="P180"/>
  <c r="N180"/>
  <c r="M180"/>
  <c r="U180" i="7"/>
  <c r="T180"/>
  <c r="S180"/>
  <c r="R180"/>
  <c r="P180"/>
  <c r="O180"/>
  <c r="N180"/>
  <c r="M180"/>
  <c r="U128" i="2"/>
  <c r="S128"/>
  <c r="R128"/>
  <c r="P128"/>
  <c r="N128"/>
  <c r="M128"/>
  <c r="U128" i="3"/>
  <c r="S128"/>
  <c r="R128"/>
  <c r="P128"/>
  <c r="N128"/>
  <c r="M128"/>
  <c r="U128" i="4"/>
  <c r="S128"/>
  <c r="R128"/>
  <c r="P128"/>
  <c r="N128"/>
  <c r="M128"/>
  <c r="U128" i="5"/>
  <c r="S128"/>
  <c r="R128"/>
  <c r="P128"/>
  <c r="N128"/>
  <c r="M128"/>
  <c r="U128" i="6"/>
  <c r="S128"/>
  <c r="R128"/>
  <c r="P128"/>
  <c r="N128"/>
  <c r="M128"/>
  <c r="U128" i="7"/>
  <c r="S128"/>
  <c r="R128"/>
  <c r="P128"/>
  <c r="N128"/>
  <c r="M128"/>
  <c r="U102" i="2"/>
  <c r="S102"/>
  <c r="R102"/>
  <c r="P102"/>
  <c r="N102"/>
  <c r="M102"/>
  <c r="U102" i="3"/>
  <c r="S102"/>
  <c r="R102"/>
  <c r="P102"/>
  <c r="N102"/>
  <c r="M102"/>
  <c r="U102" i="4"/>
  <c r="S102"/>
  <c r="R102"/>
  <c r="P102"/>
  <c r="N102"/>
  <c r="M102"/>
  <c r="U102" i="5"/>
  <c r="T102"/>
  <c r="S102"/>
  <c r="R102"/>
  <c r="P102"/>
  <c r="O102"/>
  <c r="N102"/>
  <c r="M102"/>
  <c r="U102" i="6"/>
  <c r="S102"/>
  <c r="R102"/>
  <c r="P102"/>
  <c r="N102"/>
  <c r="M102"/>
  <c r="U102" i="7"/>
  <c r="S102"/>
  <c r="R102"/>
  <c r="P102"/>
  <c r="N102"/>
  <c r="M102"/>
  <c r="G50" i="2"/>
  <c r="F50"/>
  <c r="D50"/>
  <c r="C50"/>
  <c r="G50" i="3"/>
  <c r="F50"/>
  <c r="D50"/>
  <c r="C50"/>
  <c r="G50" i="4"/>
  <c r="F50"/>
  <c r="D50"/>
  <c r="C50"/>
  <c r="G50" i="5"/>
  <c r="F50"/>
  <c r="D50"/>
  <c r="C50"/>
  <c r="G50" i="6"/>
  <c r="F50"/>
  <c r="D50"/>
  <c r="C50"/>
  <c r="G50" i="7"/>
  <c r="F50"/>
  <c r="D50"/>
  <c r="C50"/>
  <c r="U50" i="2"/>
  <c r="S50"/>
  <c r="R50"/>
  <c r="P50"/>
  <c r="N50"/>
  <c r="M50"/>
  <c r="U50" i="3"/>
  <c r="S50"/>
  <c r="R50"/>
  <c r="P50"/>
  <c r="N50"/>
  <c r="M50"/>
  <c r="U50" i="4"/>
  <c r="S50"/>
  <c r="R50"/>
  <c r="P50"/>
  <c r="N50"/>
  <c r="M50"/>
  <c r="U50" i="5"/>
  <c r="S50"/>
  <c r="R50"/>
  <c r="P50"/>
  <c r="N50"/>
  <c r="M50"/>
  <c r="U50" i="6"/>
  <c r="S50"/>
  <c r="R50"/>
  <c r="P50"/>
  <c r="N50"/>
  <c r="M50"/>
  <c r="U50" i="7"/>
  <c r="S50"/>
  <c r="R50"/>
  <c r="P50"/>
  <c r="N50"/>
  <c r="M50"/>
  <c r="U24" i="2"/>
  <c r="S24"/>
  <c r="R24"/>
  <c r="P24"/>
  <c r="N24"/>
  <c r="M24"/>
  <c r="U24" i="3"/>
  <c r="S24"/>
  <c r="R24"/>
  <c r="P24"/>
  <c r="N24"/>
  <c r="M24"/>
  <c r="U24" i="4"/>
  <c r="S24"/>
  <c r="R24"/>
  <c r="P24"/>
  <c r="N24"/>
  <c r="M24"/>
  <c r="U24" i="5"/>
  <c r="S24"/>
  <c r="R24"/>
  <c r="P24"/>
  <c r="N24"/>
  <c r="M24"/>
  <c r="U24" i="6"/>
  <c r="S24"/>
  <c r="R24"/>
  <c r="P24"/>
  <c r="N24"/>
  <c r="M24"/>
  <c r="U24" i="7"/>
  <c r="S24"/>
  <c r="R24"/>
  <c r="P24"/>
  <c r="N24"/>
  <c r="M24"/>
  <c r="G24" i="2"/>
  <c r="F24"/>
  <c r="D24"/>
  <c r="G24" i="3"/>
  <c r="F24"/>
  <c r="D24"/>
  <c r="G24" i="4"/>
  <c r="F24"/>
  <c r="D24"/>
  <c r="G24" i="5"/>
  <c r="F24"/>
  <c r="D24"/>
  <c r="G24" i="6"/>
  <c r="F24"/>
  <c r="D24"/>
  <c r="G24" i="7"/>
  <c r="F24"/>
  <c r="D24"/>
  <c r="G70" i="3" l="1"/>
  <c r="U193" i="8"/>
  <c r="U192"/>
  <c r="U191"/>
  <c r="U197"/>
  <c r="U196"/>
  <c r="U195"/>
  <c r="U201"/>
  <c r="U200"/>
  <c r="U199"/>
  <c r="U205"/>
  <c r="U204"/>
  <c r="U203"/>
  <c r="S205"/>
  <c r="R205"/>
  <c r="S204"/>
  <c r="R204"/>
  <c r="S203"/>
  <c r="R203"/>
  <c r="S201"/>
  <c r="R201"/>
  <c r="S200"/>
  <c r="R200"/>
  <c r="S199"/>
  <c r="R199"/>
  <c r="S197"/>
  <c r="R197"/>
  <c r="S196"/>
  <c r="R196"/>
  <c r="S195"/>
  <c r="R195"/>
  <c r="S193"/>
  <c r="R193"/>
  <c r="S192"/>
  <c r="R192"/>
  <c r="S191"/>
  <c r="R191"/>
  <c r="P193"/>
  <c r="P192"/>
  <c r="P191"/>
  <c r="P197"/>
  <c r="P196"/>
  <c r="P195"/>
  <c r="P201"/>
  <c r="P200"/>
  <c r="P199"/>
  <c r="P205"/>
  <c r="P204"/>
  <c r="P203"/>
  <c r="N205"/>
  <c r="M205"/>
  <c r="N204"/>
  <c r="M204"/>
  <c r="N203"/>
  <c r="M203"/>
  <c r="N201"/>
  <c r="M201"/>
  <c r="N200"/>
  <c r="M200"/>
  <c r="N199"/>
  <c r="M199"/>
  <c r="N197"/>
  <c r="M197"/>
  <c r="N196"/>
  <c r="M196"/>
  <c r="N195"/>
  <c r="M195"/>
  <c r="N193"/>
  <c r="M193"/>
  <c r="N192"/>
  <c r="M192"/>
  <c r="N191"/>
  <c r="M191"/>
  <c r="U167"/>
  <c r="U166"/>
  <c r="U165"/>
  <c r="U171"/>
  <c r="U170"/>
  <c r="U169"/>
  <c r="U175"/>
  <c r="U174"/>
  <c r="U173"/>
  <c r="U177"/>
  <c r="U179"/>
  <c r="U178"/>
  <c r="S179"/>
  <c r="R179"/>
  <c r="S178"/>
  <c r="R178"/>
  <c r="S177"/>
  <c r="R177"/>
  <c r="S175"/>
  <c r="R175"/>
  <c r="S174"/>
  <c r="R174"/>
  <c r="S173"/>
  <c r="R173"/>
  <c r="S171"/>
  <c r="R171"/>
  <c r="S170"/>
  <c r="R170"/>
  <c r="S169"/>
  <c r="R169"/>
  <c r="S167"/>
  <c r="R167"/>
  <c r="S166"/>
  <c r="R166"/>
  <c r="S165"/>
  <c r="R165"/>
  <c r="P167"/>
  <c r="P166"/>
  <c r="P165"/>
  <c r="P171"/>
  <c r="P170"/>
  <c r="P169"/>
  <c r="P175"/>
  <c r="P174"/>
  <c r="P173"/>
  <c r="P179"/>
  <c r="P178"/>
  <c r="P177"/>
  <c r="N179"/>
  <c r="M179"/>
  <c r="N178"/>
  <c r="M178"/>
  <c r="N177"/>
  <c r="M177"/>
  <c r="N175"/>
  <c r="M175"/>
  <c r="N174"/>
  <c r="M174"/>
  <c r="N173"/>
  <c r="M173"/>
  <c r="N171"/>
  <c r="M171"/>
  <c r="N170"/>
  <c r="M170"/>
  <c r="N169"/>
  <c r="M169"/>
  <c r="N167"/>
  <c r="M167"/>
  <c r="N166"/>
  <c r="M166"/>
  <c r="N165"/>
  <c r="M165"/>
  <c r="U115"/>
  <c r="U114"/>
  <c r="U113"/>
  <c r="U119"/>
  <c r="U118"/>
  <c r="U117"/>
  <c r="U123"/>
  <c r="U122"/>
  <c r="U121"/>
  <c r="U127"/>
  <c r="U126"/>
  <c r="U125"/>
  <c r="S127"/>
  <c r="R127"/>
  <c r="S126"/>
  <c r="R126"/>
  <c r="S125"/>
  <c r="R125"/>
  <c r="S123"/>
  <c r="R123"/>
  <c r="S122"/>
  <c r="R122"/>
  <c r="S121"/>
  <c r="R121"/>
  <c r="S119"/>
  <c r="R119"/>
  <c r="S118"/>
  <c r="R118"/>
  <c r="S117"/>
  <c r="R117"/>
  <c r="S115"/>
  <c r="R115"/>
  <c r="S114"/>
  <c r="R114"/>
  <c r="S113"/>
  <c r="R113"/>
  <c r="P115"/>
  <c r="P114"/>
  <c r="P113"/>
  <c r="P119"/>
  <c r="P118"/>
  <c r="P117"/>
  <c r="P123"/>
  <c r="P122"/>
  <c r="P121"/>
  <c r="P127"/>
  <c r="P126"/>
  <c r="P125"/>
  <c r="N127"/>
  <c r="M127"/>
  <c r="N126"/>
  <c r="M126"/>
  <c r="N125"/>
  <c r="M125"/>
  <c r="N123"/>
  <c r="M123"/>
  <c r="N122"/>
  <c r="M122"/>
  <c r="N121"/>
  <c r="M121"/>
  <c r="N119"/>
  <c r="M119"/>
  <c r="N118"/>
  <c r="M118"/>
  <c r="N117"/>
  <c r="M117"/>
  <c r="N115"/>
  <c r="M115"/>
  <c r="N114"/>
  <c r="M114"/>
  <c r="N113"/>
  <c r="M113"/>
  <c r="P97"/>
  <c r="P96"/>
  <c r="P95"/>
  <c r="P93"/>
  <c r="P92"/>
  <c r="P91"/>
  <c r="N93"/>
  <c r="M93"/>
  <c r="N92"/>
  <c r="M92"/>
  <c r="N91"/>
  <c r="M91"/>
  <c r="N97"/>
  <c r="M97"/>
  <c r="N96"/>
  <c r="M96"/>
  <c r="N95"/>
  <c r="M95"/>
  <c r="N101"/>
  <c r="M101"/>
  <c r="N100"/>
  <c r="M100"/>
  <c r="N99"/>
  <c r="M99"/>
  <c r="M102" s="1"/>
  <c r="P101"/>
  <c r="P100"/>
  <c r="P99"/>
  <c r="U101"/>
  <c r="U100"/>
  <c r="U99"/>
  <c r="S101"/>
  <c r="R101"/>
  <c r="S100"/>
  <c r="R100"/>
  <c r="S99"/>
  <c r="R99"/>
  <c r="S93"/>
  <c r="R93"/>
  <c r="S92"/>
  <c r="R92"/>
  <c r="S91"/>
  <c r="R91"/>
  <c r="S97"/>
  <c r="R97"/>
  <c r="S96"/>
  <c r="R96"/>
  <c r="S95"/>
  <c r="R95"/>
  <c r="U97"/>
  <c r="U96"/>
  <c r="U95"/>
  <c r="U93"/>
  <c r="U92"/>
  <c r="U91"/>
  <c r="U89"/>
  <c r="U88"/>
  <c r="U87"/>
  <c r="S89"/>
  <c r="R89"/>
  <c r="S88"/>
  <c r="R88"/>
  <c r="S87"/>
  <c r="R87"/>
  <c r="P89"/>
  <c r="P88"/>
  <c r="P87"/>
  <c r="N89"/>
  <c r="M89"/>
  <c r="N88"/>
  <c r="M88"/>
  <c r="N87"/>
  <c r="M87"/>
  <c r="P37"/>
  <c r="P36"/>
  <c r="P35"/>
  <c r="S37"/>
  <c r="R37"/>
  <c r="S36"/>
  <c r="R36"/>
  <c r="S35"/>
  <c r="R35"/>
  <c r="U37"/>
  <c r="U36"/>
  <c r="U35"/>
  <c r="U41"/>
  <c r="U40"/>
  <c r="U39"/>
  <c r="S41"/>
  <c r="R41"/>
  <c r="S40"/>
  <c r="R40"/>
  <c r="S39"/>
  <c r="R39"/>
  <c r="P41"/>
  <c r="P40"/>
  <c r="P39"/>
  <c r="P45"/>
  <c r="P44"/>
  <c r="P43"/>
  <c r="S45"/>
  <c r="R45"/>
  <c r="S44"/>
  <c r="R44"/>
  <c r="S43"/>
  <c r="R43"/>
  <c r="U45"/>
  <c r="U44"/>
  <c r="U43"/>
  <c r="U49"/>
  <c r="U48"/>
  <c r="U47"/>
  <c r="S49"/>
  <c r="R49"/>
  <c r="S48"/>
  <c r="R48"/>
  <c r="S47"/>
  <c r="R47"/>
  <c r="P49"/>
  <c r="P48"/>
  <c r="P47"/>
  <c r="P50" s="1"/>
  <c r="N49"/>
  <c r="M49"/>
  <c r="N48"/>
  <c r="M48"/>
  <c r="N47"/>
  <c r="M47"/>
  <c r="N45"/>
  <c r="M45"/>
  <c r="N44"/>
  <c r="M44"/>
  <c r="N43"/>
  <c r="M43"/>
  <c r="N41"/>
  <c r="M41"/>
  <c r="N40"/>
  <c r="M40"/>
  <c r="N39"/>
  <c r="M39"/>
  <c r="N37"/>
  <c r="M37"/>
  <c r="N36"/>
  <c r="M36"/>
  <c r="N35"/>
  <c r="M35"/>
  <c r="U11"/>
  <c r="U10"/>
  <c r="U9"/>
  <c r="U15"/>
  <c r="U14"/>
  <c r="U13"/>
  <c r="U19"/>
  <c r="U18"/>
  <c r="U17"/>
  <c r="U23"/>
  <c r="U22"/>
  <c r="U21"/>
  <c r="S23"/>
  <c r="R23"/>
  <c r="S22"/>
  <c r="R22"/>
  <c r="S21"/>
  <c r="R21"/>
  <c r="S19"/>
  <c r="R19"/>
  <c r="S18"/>
  <c r="R18"/>
  <c r="S17"/>
  <c r="R17"/>
  <c r="S15"/>
  <c r="R15"/>
  <c r="S14"/>
  <c r="R14"/>
  <c r="S13"/>
  <c r="R13"/>
  <c r="S11"/>
  <c r="R11"/>
  <c r="S10"/>
  <c r="R10"/>
  <c r="S9"/>
  <c r="R9"/>
  <c r="P11"/>
  <c r="P10"/>
  <c r="P9"/>
  <c r="P15"/>
  <c r="P14"/>
  <c r="P13"/>
  <c r="P19"/>
  <c r="P18"/>
  <c r="P17"/>
  <c r="P23"/>
  <c r="P22"/>
  <c r="P21"/>
  <c r="P24" s="1"/>
  <c r="N23"/>
  <c r="M23"/>
  <c r="N22"/>
  <c r="M22"/>
  <c r="N21"/>
  <c r="N24" s="1"/>
  <c r="M21"/>
  <c r="N19"/>
  <c r="M19"/>
  <c r="N18"/>
  <c r="M18"/>
  <c r="N17"/>
  <c r="M17"/>
  <c r="N15"/>
  <c r="M15"/>
  <c r="N14"/>
  <c r="M14"/>
  <c r="N13"/>
  <c r="M13"/>
  <c r="N11"/>
  <c r="M11"/>
  <c r="N10"/>
  <c r="M10"/>
  <c r="N9"/>
  <c r="M9"/>
  <c r="G49"/>
  <c r="F49"/>
  <c r="G48"/>
  <c r="F48"/>
  <c r="G47"/>
  <c r="F47"/>
  <c r="D49"/>
  <c r="C49"/>
  <c r="D48"/>
  <c r="C48"/>
  <c r="D47"/>
  <c r="C47"/>
  <c r="G45"/>
  <c r="F45"/>
  <c r="G44"/>
  <c r="F44"/>
  <c r="G43"/>
  <c r="F43"/>
  <c r="G41"/>
  <c r="F41"/>
  <c r="G40"/>
  <c r="F40"/>
  <c r="G39"/>
  <c r="F39"/>
  <c r="G37"/>
  <c r="F37"/>
  <c r="G36"/>
  <c r="F36"/>
  <c r="G35"/>
  <c r="F35"/>
  <c r="D37"/>
  <c r="C37"/>
  <c r="D36"/>
  <c r="C36"/>
  <c r="D35"/>
  <c r="C35"/>
  <c r="G23"/>
  <c r="F23"/>
  <c r="G22"/>
  <c r="F22"/>
  <c r="G21"/>
  <c r="F21"/>
  <c r="D23"/>
  <c r="C23"/>
  <c r="D22"/>
  <c r="C22"/>
  <c r="D21"/>
  <c r="C21"/>
  <c r="D14"/>
  <c r="C14"/>
  <c r="D19"/>
  <c r="C19"/>
  <c r="D18"/>
  <c r="C18"/>
  <c r="D17"/>
  <c r="C17"/>
  <c r="G19"/>
  <c r="F19"/>
  <c r="G18"/>
  <c r="F18"/>
  <c r="G17"/>
  <c r="F17"/>
  <c r="G15"/>
  <c r="F15"/>
  <c r="G14"/>
  <c r="F14"/>
  <c r="G13"/>
  <c r="F13"/>
  <c r="G11"/>
  <c r="F11"/>
  <c r="G10"/>
  <c r="F10"/>
  <c r="G9"/>
  <c r="F9"/>
  <c r="D11"/>
  <c r="C11"/>
  <c r="D10"/>
  <c r="C10"/>
  <c r="D9"/>
  <c r="C9"/>
  <c r="U202" i="2"/>
  <c r="S202"/>
  <c r="R202"/>
  <c r="P202"/>
  <c r="N202"/>
  <c r="M202"/>
  <c r="U202" i="4"/>
  <c r="S202"/>
  <c r="R202"/>
  <c r="P202"/>
  <c r="N202"/>
  <c r="M202"/>
  <c r="U202" i="5"/>
  <c r="S202"/>
  <c r="R202"/>
  <c r="P202"/>
  <c r="N202"/>
  <c r="M202"/>
  <c r="U202" i="6"/>
  <c r="S202"/>
  <c r="R202"/>
  <c r="P202"/>
  <c r="N202"/>
  <c r="M202"/>
  <c r="V202" i="7"/>
  <c r="U202"/>
  <c r="T202"/>
  <c r="S202"/>
  <c r="R202"/>
  <c r="P202"/>
  <c r="O202"/>
  <c r="N202"/>
  <c r="M202"/>
  <c r="U202" i="3"/>
  <c r="S202"/>
  <c r="R202"/>
  <c r="P202"/>
  <c r="N202"/>
  <c r="M202"/>
  <c r="U176" i="2"/>
  <c r="S176"/>
  <c r="R176"/>
  <c r="P176"/>
  <c r="N176"/>
  <c r="M176"/>
  <c r="U176" i="4"/>
  <c r="S176"/>
  <c r="R176"/>
  <c r="P176"/>
  <c r="N176"/>
  <c r="M176"/>
  <c r="V176" i="5"/>
  <c r="U176"/>
  <c r="T176"/>
  <c r="S176"/>
  <c r="R176"/>
  <c r="P176"/>
  <c r="O176"/>
  <c r="N176"/>
  <c r="M176"/>
  <c r="U176" i="6"/>
  <c r="S176"/>
  <c r="R176"/>
  <c r="P176"/>
  <c r="N176"/>
  <c r="M176"/>
  <c r="V176" i="7"/>
  <c r="U176"/>
  <c r="T176"/>
  <c r="S176"/>
  <c r="R176"/>
  <c r="P176"/>
  <c r="O176"/>
  <c r="N176"/>
  <c r="M176"/>
  <c r="U176" i="3"/>
  <c r="S176"/>
  <c r="R176"/>
  <c r="P176"/>
  <c r="N176"/>
  <c r="M176"/>
  <c r="U124" i="2"/>
  <c r="S124"/>
  <c r="R124"/>
  <c r="P124"/>
  <c r="N124"/>
  <c r="M124"/>
  <c r="U124" i="4"/>
  <c r="S124"/>
  <c r="R124"/>
  <c r="P124"/>
  <c r="N124"/>
  <c r="M124"/>
  <c r="U124" i="5"/>
  <c r="S124"/>
  <c r="R124"/>
  <c r="P124"/>
  <c r="N124"/>
  <c r="M124"/>
  <c r="U124" i="6"/>
  <c r="S124"/>
  <c r="R124"/>
  <c r="P124"/>
  <c r="N124"/>
  <c r="M124"/>
  <c r="U124" i="7"/>
  <c r="S124"/>
  <c r="R124"/>
  <c r="P124"/>
  <c r="N124"/>
  <c r="M124"/>
  <c r="U124" i="3"/>
  <c r="S124"/>
  <c r="R124"/>
  <c r="P124"/>
  <c r="N124"/>
  <c r="M124"/>
  <c r="U98" i="2"/>
  <c r="S98"/>
  <c r="R98"/>
  <c r="P98"/>
  <c r="N98"/>
  <c r="M98"/>
  <c r="U98" i="4"/>
  <c r="S98"/>
  <c r="R98"/>
  <c r="P98"/>
  <c r="N98"/>
  <c r="M98"/>
  <c r="U98" i="5"/>
  <c r="S98"/>
  <c r="R98"/>
  <c r="P98"/>
  <c r="N98"/>
  <c r="M98"/>
  <c r="U98" i="6"/>
  <c r="S98"/>
  <c r="R98"/>
  <c r="P98"/>
  <c r="N98"/>
  <c r="M98"/>
  <c r="V98" i="7"/>
  <c r="U98"/>
  <c r="T98"/>
  <c r="S98"/>
  <c r="R98"/>
  <c r="P98"/>
  <c r="O98"/>
  <c r="N98"/>
  <c r="M98"/>
  <c r="U98" i="3"/>
  <c r="S98"/>
  <c r="R98"/>
  <c r="P98"/>
  <c r="N98"/>
  <c r="M98"/>
  <c r="U46" i="2"/>
  <c r="S46"/>
  <c r="R46"/>
  <c r="P46"/>
  <c r="N46"/>
  <c r="M46"/>
  <c r="U46" i="4"/>
  <c r="S46"/>
  <c r="R46"/>
  <c r="P46"/>
  <c r="N46"/>
  <c r="M46"/>
  <c r="U46" i="5"/>
  <c r="S46"/>
  <c r="R46"/>
  <c r="P46"/>
  <c r="N46"/>
  <c r="M46"/>
  <c r="U46" i="6"/>
  <c r="S46"/>
  <c r="R46"/>
  <c r="P46"/>
  <c r="N46"/>
  <c r="M46"/>
  <c r="U46" i="7"/>
  <c r="S46"/>
  <c r="R46"/>
  <c r="P46"/>
  <c r="N46"/>
  <c r="M46"/>
  <c r="R46" i="8"/>
  <c r="U46" i="3"/>
  <c r="S46"/>
  <c r="R46"/>
  <c r="P46"/>
  <c r="N46"/>
  <c r="M46"/>
  <c r="G46" i="2"/>
  <c r="F46"/>
  <c r="D46"/>
  <c r="C46"/>
  <c r="G46" i="4"/>
  <c r="F46"/>
  <c r="D46"/>
  <c r="C46"/>
  <c r="G46" i="5"/>
  <c r="F46"/>
  <c r="G46" i="6"/>
  <c r="F46"/>
  <c r="D46"/>
  <c r="C46"/>
  <c r="G46" i="7"/>
  <c r="F46"/>
  <c r="G46" i="3"/>
  <c r="F46"/>
  <c r="D46"/>
  <c r="C46"/>
  <c r="U20" i="2"/>
  <c r="S20"/>
  <c r="R20"/>
  <c r="P20"/>
  <c r="N20"/>
  <c r="M20"/>
  <c r="U20" i="4"/>
  <c r="S20"/>
  <c r="R20"/>
  <c r="P20"/>
  <c r="N20"/>
  <c r="M20"/>
  <c r="U20" i="5"/>
  <c r="S20"/>
  <c r="R20"/>
  <c r="P20"/>
  <c r="N20"/>
  <c r="M20"/>
  <c r="U20" i="6"/>
  <c r="S20"/>
  <c r="R20"/>
  <c r="P20"/>
  <c r="N20"/>
  <c r="M20"/>
  <c r="U20" i="7"/>
  <c r="S20"/>
  <c r="R20"/>
  <c r="P20"/>
  <c r="N20"/>
  <c r="M20"/>
  <c r="U20" i="3"/>
  <c r="S20"/>
  <c r="R20"/>
  <c r="P20"/>
  <c r="N20"/>
  <c r="M20"/>
  <c r="G20" i="2"/>
  <c r="F20"/>
  <c r="D20"/>
  <c r="G20" i="4"/>
  <c r="F20"/>
  <c r="D20"/>
  <c r="G20" i="5"/>
  <c r="F20"/>
  <c r="D20"/>
  <c r="G20" i="6"/>
  <c r="F20"/>
  <c r="D20"/>
  <c r="G20" i="7"/>
  <c r="F20"/>
  <c r="D20"/>
  <c r="G20" i="3"/>
  <c r="F20"/>
  <c r="D20"/>
  <c r="O200" i="8"/>
  <c r="Q200" s="1"/>
  <c r="O41"/>
  <c r="Q41" s="1"/>
  <c r="P42"/>
  <c r="O36"/>
  <c r="Q36" s="1"/>
  <c r="T96" i="5"/>
  <c r="T95"/>
  <c r="M50" i="8" l="1"/>
  <c r="M128"/>
  <c r="U128"/>
  <c r="M180"/>
  <c r="M206"/>
  <c r="U206"/>
  <c r="P102"/>
  <c r="N102"/>
  <c r="G24"/>
  <c r="G50"/>
  <c r="S24"/>
  <c r="N50"/>
  <c r="R50"/>
  <c r="U50"/>
  <c r="N128"/>
  <c r="S128"/>
  <c r="N180"/>
  <c r="N206"/>
  <c r="S206"/>
  <c r="F24"/>
  <c r="F50"/>
  <c r="M24"/>
  <c r="R24"/>
  <c r="U24"/>
  <c r="R206"/>
  <c r="D24"/>
  <c r="D50"/>
  <c r="C50"/>
  <c r="S50"/>
  <c r="P128"/>
  <c r="P180"/>
  <c r="P206"/>
  <c r="U180"/>
  <c r="S180"/>
  <c r="R180"/>
  <c r="R128"/>
  <c r="R102"/>
  <c r="S102"/>
  <c r="U102"/>
  <c r="U46"/>
  <c r="S46"/>
  <c r="P198"/>
  <c r="T169"/>
  <c r="V169" s="1"/>
  <c r="O39"/>
  <c r="Q39" s="1"/>
  <c r="T88"/>
  <c r="V88" s="1"/>
  <c r="U94"/>
  <c r="O170"/>
  <c r="T18"/>
  <c r="V18" s="1"/>
  <c r="O35"/>
  <c r="Q35" s="1"/>
  <c r="T125"/>
  <c r="T127"/>
  <c r="T193"/>
  <c r="V193" s="1"/>
  <c r="T100"/>
  <c r="M120"/>
  <c r="S120"/>
  <c r="O119"/>
  <c r="Q119" s="1"/>
  <c r="O122"/>
  <c r="Q122" s="1"/>
  <c r="T199"/>
  <c r="V199" s="1"/>
  <c r="T113"/>
  <c r="V113" s="1"/>
  <c r="T121"/>
  <c r="V121" s="1"/>
  <c r="T93"/>
  <c r="V93" s="1"/>
  <c r="R116"/>
  <c r="P172"/>
  <c r="O171"/>
  <c r="Q171" s="1"/>
  <c r="O174"/>
  <c r="Q174" s="1"/>
  <c r="O177"/>
  <c r="T179"/>
  <c r="O192"/>
  <c r="Q192" s="1"/>
  <c r="T195"/>
  <c r="V195" s="1"/>
  <c r="T197"/>
  <c r="V197" s="1"/>
  <c r="S90"/>
  <c r="O37"/>
  <c r="Q37" s="1"/>
  <c r="O48"/>
  <c r="Q48" s="1"/>
  <c r="T119"/>
  <c r="V119" s="1"/>
  <c r="O18"/>
  <c r="Q18" s="1"/>
  <c r="P38"/>
  <c r="M42"/>
  <c r="T99"/>
  <c r="T115"/>
  <c r="V115" s="1"/>
  <c r="U120"/>
  <c r="R120"/>
  <c r="T173"/>
  <c r="V173" s="1"/>
  <c r="T178"/>
  <c r="T191"/>
  <c r="V191" s="1"/>
  <c r="O197"/>
  <c r="Q197" s="1"/>
  <c r="O204"/>
  <c r="Q204" s="1"/>
  <c r="T101"/>
  <c r="O126"/>
  <c r="Q126" s="1"/>
  <c r="T165"/>
  <c r="V165" s="1"/>
  <c r="T167"/>
  <c r="V167" s="1"/>
  <c r="Q170"/>
  <c r="T171"/>
  <c r="V171" s="1"/>
  <c r="T177"/>
  <c r="O196"/>
  <c r="Q196" s="1"/>
  <c r="O203"/>
  <c r="O44"/>
  <c r="Q44" s="1"/>
  <c r="O113"/>
  <c r="Q113" s="1"/>
  <c r="P120"/>
  <c r="T126"/>
  <c r="O166"/>
  <c r="Q166" s="1"/>
  <c r="M172"/>
  <c r="S172"/>
  <c r="O178"/>
  <c r="Q178" s="1"/>
  <c r="O191"/>
  <c r="Q191" s="1"/>
  <c r="U198"/>
  <c r="T203"/>
  <c r="O49"/>
  <c r="Q49" s="1"/>
  <c r="T87"/>
  <c r="V87" s="1"/>
  <c r="R168"/>
  <c r="U172"/>
  <c r="N194"/>
  <c r="S194"/>
  <c r="P194"/>
  <c r="U194"/>
  <c r="R198"/>
  <c r="N38"/>
  <c r="U90"/>
  <c r="R94"/>
  <c r="T95"/>
  <c r="V95" s="1"/>
  <c r="M116"/>
  <c r="S116"/>
  <c r="T117"/>
  <c r="V117" s="1"/>
  <c r="M168"/>
  <c r="R194"/>
  <c r="M38"/>
  <c r="O40"/>
  <c r="Q40" s="1"/>
  <c r="N116"/>
  <c r="N120"/>
  <c r="O127"/>
  <c r="Q127" s="1"/>
  <c r="N172"/>
  <c r="O179"/>
  <c r="Q179" s="1"/>
  <c r="M194"/>
  <c r="T204"/>
  <c r="T44"/>
  <c r="V44" s="1"/>
  <c r="O47"/>
  <c r="R90"/>
  <c r="T91"/>
  <c r="V91" s="1"/>
  <c r="P116"/>
  <c r="U116"/>
  <c r="O118"/>
  <c r="Q118" s="1"/>
  <c r="O125"/>
  <c r="O165"/>
  <c r="Q165" s="1"/>
  <c r="N168"/>
  <c r="S168"/>
  <c r="P168"/>
  <c r="U168"/>
  <c r="R172"/>
  <c r="M198"/>
  <c r="S198"/>
  <c r="N198"/>
  <c r="O205"/>
  <c r="Q205" s="1"/>
  <c r="T205"/>
  <c r="H44"/>
  <c r="T192"/>
  <c r="V192" s="1"/>
  <c r="T196"/>
  <c r="V196" s="1"/>
  <c r="T200"/>
  <c r="V200" s="1"/>
  <c r="O193"/>
  <c r="O195"/>
  <c r="O199"/>
  <c r="T166"/>
  <c r="V166" s="1"/>
  <c r="T170"/>
  <c r="V170" s="1"/>
  <c r="T174"/>
  <c r="V174" s="1"/>
  <c r="O167"/>
  <c r="O169"/>
  <c r="O173"/>
  <c r="T114"/>
  <c r="V114" s="1"/>
  <c r="T118"/>
  <c r="V118" s="1"/>
  <c r="T122"/>
  <c r="V122" s="1"/>
  <c r="O114"/>
  <c r="Q114" s="1"/>
  <c r="O115"/>
  <c r="O117"/>
  <c r="O121"/>
  <c r="T89"/>
  <c r="S94"/>
  <c r="T92"/>
  <c r="V92" s="1"/>
  <c r="T96"/>
  <c r="V96" s="1"/>
  <c r="N42"/>
  <c r="O43"/>
  <c r="U198" i="2"/>
  <c r="U207" s="1"/>
  <c r="S198"/>
  <c r="S207" s="1"/>
  <c r="R198"/>
  <c r="R207" s="1"/>
  <c r="P198"/>
  <c r="P207" s="1"/>
  <c r="N198"/>
  <c r="N207" s="1"/>
  <c r="M198"/>
  <c r="M207" s="1"/>
  <c r="U198" i="3"/>
  <c r="U207" s="1"/>
  <c r="S198"/>
  <c r="S207" s="1"/>
  <c r="R198"/>
  <c r="R207" s="1"/>
  <c r="P198"/>
  <c r="P207" s="1"/>
  <c r="N198"/>
  <c r="N207" s="1"/>
  <c r="M198"/>
  <c r="M207" s="1"/>
  <c r="U198" i="4"/>
  <c r="U207" s="1"/>
  <c r="S198"/>
  <c r="S207" s="1"/>
  <c r="R198"/>
  <c r="R207" s="1"/>
  <c r="P198"/>
  <c r="P207" s="1"/>
  <c r="N198"/>
  <c r="N207" s="1"/>
  <c r="M198"/>
  <c r="M207" s="1"/>
  <c r="U198" i="5"/>
  <c r="U207" s="1"/>
  <c r="S198"/>
  <c r="S207" s="1"/>
  <c r="R198"/>
  <c r="R207" s="1"/>
  <c r="P198"/>
  <c r="P207" s="1"/>
  <c r="N198"/>
  <c r="N207" s="1"/>
  <c r="M198"/>
  <c r="M207" s="1"/>
  <c r="U198" i="6"/>
  <c r="U207" s="1"/>
  <c r="S198"/>
  <c r="S207" s="1"/>
  <c r="R198"/>
  <c r="R207" s="1"/>
  <c r="P198"/>
  <c r="P207" s="1"/>
  <c r="N198"/>
  <c r="N207" s="1"/>
  <c r="M198"/>
  <c r="M207" s="1"/>
  <c r="U198" i="7"/>
  <c r="S198"/>
  <c r="R198"/>
  <c r="P198"/>
  <c r="N198"/>
  <c r="M198"/>
  <c r="U172" i="2"/>
  <c r="U181" s="1"/>
  <c r="S172"/>
  <c r="S181" s="1"/>
  <c r="R172"/>
  <c r="R181" s="1"/>
  <c r="P172"/>
  <c r="P181" s="1"/>
  <c r="N172"/>
  <c r="N181" s="1"/>
  <c r="M172"/>
  <c r="M181" s="1"/>
  <c r="U172" i="3"/>
  <c r="U181" s="1"/>
  <c r="S172"/>
  <c r="S181" s="1"/>
  <c r="R172"/>
  <c r="R181" s="1"/>
  <c r="P172"/>
  <c r="P181" s="1"/>
  <c r="N172"/>
  <c r="N181" s="1"/>
  <c r="M172"/>
  <c r="M181" s="1"/>
  <c r="U172" i="4"/>
  <c r="U181" s="1"/>
  <c r="S172"/>
  <c r="S181" s="1"/>
  <c r="R172"/>
  <c r="R181" s="1"/>
  <c r="P172"/>
  <c r="P181" s="1"/>
  <c r="N172"/>
  <c r="N181" s="1"/>
  <c r="M172"/>
  <c r="M181" s="1"/>
  <c r="U172" i="5"/>
  <c r="U181" s="1"/>
  <c r="S172"/>
  <c r="S181" s="1"/>
  <c r="R172"/>
  <c r="R181" s="1"/>
  <c r="P172"/>
  <c r="P181" s="1"/>
  <c r="N172"/>
  <c r="N181" s="1"/>
  <c r="M172"/>
  <c r="M181" s="1"/>
  <c r="U172" i="6"/>
  <c r="U181" s="1"/>
  <c r="S172"/>
  <c r="S181" s="1"/>
  <c r="R172"/>
  <c r="R181" s="1"/>
  <c r="P172"/>
  <c r="P181" s="1"/>
  <c r="N172"/>
  <c r="N181" s="1"/>
  <c r="M172"/>
  <c r="M181" s="1"/>
  <c r="U172" i="7"/>
  <c r="S172"/>
  <c r="R172"/>
  <c r="P172"/>
  <c r="N172"/>
  <c r="M172"/>
  <c r="U120" i="2"/>
  <c r="U129" s="1"/>
  <c r="S120"/>
  <c r="S129" s="1"/>
  <c r="R120"/>
  <c r="R129" s="1"/>
  <c r="P120"/>
  <c r="P129" s="1"/>
  <c r="N120"/>
  <c r="N129" s="1"/>
  <c r="M120"/>
  <c r="M129" s="1"/>
  <c r="U120" i="3"/>
  <c r="U129" s="1"/>
  <c r="S120"/>
  <c r="S129" s="1"/>
  <c r="R120"/>
  <c r="R129" s="1"/>
  <c r="P120"/>
  <c r="P129" s="1"/>
  <c r="N120"/>
  <c r="N129" s="1"/>
  <c r="M120"/>
  <c r="M129" s="1"/>
  <c r="U120" i="4"/>
  <c r="U129" s="1"/>
  <c r="S120"/>
  <c r="S129" s="1"/>
  <c r="R120"/>
  <c r="R129" s="1"/>
  <c r="P120"/>
  <c r="P129" s="1"/>
  <c r="N120"/>
  <c r="N129" s="1"/>
  <c r="M120"/>
  <c r="M129" s="1"/>
  <c r="U120" i="5"/>
  <c r="U129" s="1"/>
  <c r="S120"/>
  <c r="S129" s="1"/>
  <c r="R120"/>
  <c r="R129" s="1"/>
  <c r="P120"/>
  <c r="P129" s="1"/>
  <c r="N120"/>
  <c r="N129" s="1"/>
  <c r="M120"/>
  <c r="M129" s="1"/>
  <c r="U120" i="6"/>
  <c r="U129" s="1"/>
  <c r="S120"/>
  <c r="S129" s="1"/>
  <c r="R120"/>
  <c r="R129" s="1"/>
  <c r="P120"/>
  <c r="P129" s="1"/>
  <c r="N120"/>
  <c r="N129" s="1"/>
  <c r="M120"/>
  <c r="M129" s="1"/>
  <c r="U120" i="7"/>
  <c r="U129" s="1"/>
  <c r="S120"/>
  <c r="S129" s="1"/>
  <c r="R120"/>
  <c r="R129" s="1"/>
  <c r="P120"/>
  <c r="P129" s="1"/>
  <c r="N120"/>
  <c r="N129" s="1"/>
  <c r="M120"/>
  <c r="M129" s="1"/>
  <c r="U94" i="2"/>
  <c r="U103" s="1"/>
  <c r="S94"/>
  <c r="S103" s="1"/>
  <c r="R94"/>
  <c r="R103" s="1"/>
  <c r="P94"/>
  <c r="P103" s="1"/>
  <c r="N94"/>
  <c r="N103" s="1"/>
  <c r="M94"/>
  <c r="M103" s="1"/>
  <c r="U94" i="3"/>
  <c r="U103" s="1"/>
  <c r="S94"/>
  <c r="S103" s="1"/>
  <c r="R94"/>
  <c r="R103" s="1"/>
  <c r="P94"/>
  <c r="P103" s="1"/>
  <c r="N94"/>
  <c r="N103" s="1"/>
  <c r="M94"/>
  <c r="M103" s="1"/>
  <c r="U94" i="4"/>
  <c r="U103" s="1"/>
  <c r="S94"/>
  <c r="S103" s="1"/>
  <c r="R94"/>
  <c r="R103" s="1"/>
  <c r="P94"/>
  <c r="P103" s="1"/>
  <c r="N94"/>
  <c r="N103" s="1"/>
  <c r="M94"/>
  <c r="M103" s="1"/>
  <c r="U94" i="5"/>
  <c r="U103" s="1"/>
  <c r="S94"/>
  <c r="S103" s="1"/>
  <c r="R94"/>
  <c r="R103" s="1"/>
  <c r="P94"/>
  <c r="P103" s="1"/>
  <c r="N94"/>
  <c r="N103" s="1"/>
  <c r="M94"/>
  <c r="M103" s="1"/>
  <c r="U94" i="6"/>
  <c r="U103" s="1"/>
  <c r="S94"/>
  <c r="S103" s="1"/>
  <c r="R94"/>
  <c r="R103" s="1"/>
  <c r="P94"/>
  <c r="P103" s="1"/>
  <c r="N94"/>
  <c r="N103" s="1"/>
  <c r="M94"/>
  <c r="M103" s="1"/>
  <c r="U94" i="7"/>
  <c r="S94"/>
  <c r="R94"/>
  <c r="P94"/>
  <c r="N94"/>
  <c r="M94"/>
  <c r="U42" i="2"/>
  <c r="U51" s="1"/>
  <c r="S42"/>
  <c r="S51" s="1"/>
  <c r="R42"/>
  <c r="R51" s="1"/>
  <c r="P42"/>
  <c r="P51" s="1"/>
  <c r="N42"/>
  <c r="N51" s="1"/>
  <c r="M42"/>
  <c r="M51" s="1"/>
  <c r="U42" i="3"/>
  <c r="U51" s="1"/>
  <c r="S42"/>
  <c r="S51" s="1"/>
  <c r="R42"/>
  <c r="R51" s="1"/>
  <c r="P42"/>
  <c r="P51" s="1"/>
  <c r="N42"/>
  <c r="N51" s="1"/>
  <c r="M42"/>
  <c r="M51" s="1"/>
  <c r="U42" i="4"/>
  <c r="U51" s="1"/>
  <c r="S42"/>
  <c r="S51" s="1"/>
  <c r="R42"/>
  <c r="R51" s="1"/>
  <c r="P42"/>
  <c r="P51" s="1"/>
  <c r="N42"/>
  <c r="N51" s="1"/>
  <c r="M42"/>
  <c r="M51" s="1"/>
  <c r="U42" i="5"/>
  <c r="U51" s="1"/>
  <c r="S42"/>
  <c r="S51" s="1"/>
  <c r="R42"/>
  <c r="R51" s="1"/>
  <c r="P42"/>
  <c r="P51" s="1"/>
  <c r="N42"/>
  <c r="N51" s="1"/>
  <c r="M42"/>
  <c r="M51" s="1"/>
  <c r="U42" i="6"/>
  <c r="U51" s="1"/>
  <c r="S42"/>
  <c r="S51" s="1"/>
  <c r="R42"/>
  <c r="R51" s="1"/>
  <c r="P42"/>
  <c r="P51" s="1"/>
  <c r="N42"/>
  <c r="N51" s="1"/>
  <c r="M42"/>
  <c r="M51" s="1"/>
  <c r="U42" i="7"/>
  <c r="U51" s="1"/>
  <c r="S42"/>
  <c r="S51" s="1"/>
  <c r="R42"/>
  <c r="R51" s="1"/>
  <c r="P42"/>
  <c r="P51" s="1"/>
  <c r="N42"/>
  <c r="N51" s="1"/>
  <c r="M42"/>
  <c r="M51" s="1"/>
  <c r="G42" i="2"/>
  <c r="G51" s="1"/>
  <c r="F42"/>
  <c r="F51" s="1"/>
  <c r="D42"/>
  <c r="D51" s="1"/>
  <c r="C42"/>
  <c r="C51" s="1"/>
  <c r="G42" i="3"/>
  <c r="G51" s="1"/>
  <c r="F42"/>
  <c r="F51" s="1"/>
  <c r="D42"/>
  <c r="D51" s="1"/>
  <c r="C42"/>
  <c r="C51" s="1"/>
  <c r="G42" i="4"/>
  <c r="G51" s="1"/>
  <c r="F42"/>
  <c r="F51" s="1"/>
  <c r="D42"/>
  <c r="D51" s="1"/>
  <c r="C42"/>
  <c r="C51" s="1"/>
  <c r="G42" i="5"/>
  <c r="G51" s="1"/>
  <c r="F42"/>
  <c r="F51" s="1"/>
  <c r="G42" i="6"/>
  <c r="G51" s="1"/>
  <c r="F42"/>
  <c r="F51" s="1"/>
  <c r="D42"/>
  <c r="D51" s="1"/>
  <c r="C42"/>
  <c r="C51" s="1"/>
  <c r="G42" i="7"/>
  <c r="G51" s="1"/>
  <c r="F42"/>
  <c r="F51" s="1"/>
  <c r="U16" i="2"/>
  <c r="U25" s="1"/>
  <c r="S16"/>
  <c r="S25" s="1"/>
  <c r="R16"/>
  <c r="R25" s="1"/>
  <c r="P16"/>
  <c r="P25" s="1"/>
  <c r="N16"/>
  <c r="N25" s="1"/>
  <c r="M16"/>
  <c r="M25" s="1"/>
  <c r="U16" i="3"/>
  <c r="U25" s="1"/>
  <c r="S16"/>
  <c r="S25" s="1"/>
  <c r="R16"/>
  <c r="R25" s="1"/>
  <c r="P16"/>
  <c r="P25" s="1"/>
  <c r="N16"/>
  <c r="N25" s="1"/>
  <c r="M16"/>
  <c r="M25" s="1"/>
  <c r="U16" i="4"/>
  <c r="U25" s="1"/>
  <c r="S16"/>
  <c r="S25" s="1"/>
  <c r="R16"/>
  <c r="R25" s="1"/>
  <c r="P16"/>
  <c r="P25" s="1"/>
  <c r="N16"/>
  <c r="N25" s="1"/>
  <c r="M16"/>
  <c r="M25" s="1"/>
  <c r="U16" i="5"/>
  <c r="U25" s="1"/>
  <c r="S16"/>
  <c r="S25" s="1"/>
  <c r="R16"/>
  <c r="R25" s="1"/>
  <c r="P16"/>
  <c r="P25" s="1"/>
  <c r="N16"/>
  <c r="N25" s="1"/>
  <c r="M16"/>
  <c r="M25" s="1"/>
  <c r="U16" i="6"/>
  <c r="U25" s="1"/>
  <c r="S16"/>
  <c r="S25" s="1"/>
  <c r="R16"/>
  <c r="R25" s="1"/>
  <c r="P16"/>
  <c r="P25" s="1"/>
  <c r="N16"/>
  <c r="N25" s="1"/>
  <c r="M16"/>
  <c r="M25" s="1"/>
  <c r="U16" i="7"/>
  <c r="U25" s="1"/>
  <c r="S16"/>
  <c r="S25" s="1"/>
  <c r="R16"/>
  <c r="R25" s="1"/>
  <c r="P16"/>
  <c r="P25" s="1"/>
  <c r="N16"/>
  <c r="N25" s="1"/>
  <c r="M16"/>
  <c r="M25" s="1"/>
  <c r="G16" i="2"/>
  <c r="G25" s="1"/>
  <c r="F16"/>
  <c r="F25" s="1"/>
  <c r="D16"/>
  <c r="D25" s="1"/>
  <c r="G16" i="3"/>
  <c r="G25" s="1"/>
  <c r="F16"/>
  <c r="F25" s="1"/>
  <c r="D16"/>
  <c r="D25" s="1"/>
  <c r="G16" i="4"/>
  <c r="G25" s="1"/>
  <c r="F16"/>
  <c r="F25" s="1"/>
  <c r="D16"/>
  <c r="D25" s="1"/>
  <c r="G16" i="5"/>
  <c r="G25" s="1"/>
  <c r="F16"/>
  <c r="F25" s="1"/>
  <c r="G16" i="6"/>
  <c r="G25" s="1"/>
  <c r="F16"/>
  <c r="F25" s="1"/>
  <c r="D16"/>
  <c r="D25" s="1"/>
  <c r="G16" i="7"/>
  <c r="G25" s="1"/>
  <c r="F16"/>
  <c r="F25" s="1"/>
  <c r="D16"/>
  <c r="D25" s="1"/>
  <c r="C16" i="2"/>
  <c r="C16" i="3"/>
  <c r="C16" i="4"/>
  <c r="C16" i="6"/>
  <c r="C16" i="7"/>
  <c r="P181" l="1"/>
  <c r="P182"/>
  <c r="N104"/>
  <c r="N103"/>
  <c r="U104"/>
  <c r="U103"/>
  <c r="N182"/>
  <c r="N181"/>
  <c r="U182"/>
  <c r="U181"/>
  <c r="N208"/>
  <c r="N207"/>
  <c r="U208"/>
  <c r="U207"/>
  <c r="M104"/>
  <c r="M103"/>
  <c r="S104"/>
  <c r="S103"/>
  <c r="M182"/>
  <c r="M181"/>
  <c r="S181"/>
  <c r="S182"/>
  <c r="M207"/>
  <c r="M208"/>
  <c r="S208"/>
  <c r="S207"/>
  <c r="R104"/>
  <c r="R103"/>
  <c r="R181"/>
  <c r="R182"/>
  <c r="R208"/>
  <c r="R207"/>
  <c r="P103"/>
  <c r="P104"/>
  <c r="P207"/>
  <c r="P208"/>
  <c r="M129" i="8"/>
  <c r="M182"/>
  <c r="M52"/>
  <c r="M207"/>
  <c r="N130"/>
  <c r="Q125"/>
  <c r="Q128" s="1"/>
  <c r="O128"/>
  <c r="Q177"/>
  <c r="Q180" s="1"/>
  <c r="O180"/>
  <c r="R129"/>
  <c r="Q47"/>
  <c r="Q50" s="1"/>
  <c r="O50"/>
  <c r="Q203"/>
  <c r="Q206" s="1"/>
  <c r="O206"/>
  <c r="U104"/>
  <c r="R130"/>
  <c r="R182"/>
  <c r="V205"/>
  <c r="T206"/>
  <c r="V179"/>
  <c r="T180"/>
  <c r="U103"/>
  <c r="V127"/>
  <c r="T128"/>
  <c r="V101"/>
  <c r="T102"/>
  <c r="V204"/>
  <c r="V178"/>
  <c r="V126"/>
  <c r="V100"/>
  <c r="V203"/>
  <c r="V177"/>
  <c r="V125"/>
  <c r="V99"/>
  <c r="Q42"/>
  <c r="R176"/>
  <c r="R181" s="1"/>
  <c r="N176"/>
  <c r="N182" s="1"/>
  <c r="N124"/>
  <c r="N129" s="1"/>
  <c r="U124"/>
  <c r="U129" s="1"/>
  <c r="M124"/>
  <c r="M130" s="1"/>
  <c r="S124"/>
  <c r="S129" s="1"/>
  <c r="R124"/>
  <c r="P124"/>
  <c r="P129" s="1"/>
  <c r="Q38"/>
  <c r="O38"/>
  <c r="F46"/>
  <c r="P46"/>
  <c r="G46"/>
  <c r="N46"/>
  <c r="N51" s="1"/>
  <c r="M46"/>
  <c r="M51" s="1"/>
  <c r="O42"/>
  <c r="V94"/>
  <c r="T194"/>
  <c r="V172"/>
  <c r="T172"/>
  <c r="U98"/>
  <c r="P98"/>
  <c r="P176"/>
  <c r="P182" s="1"/>
  <c r="P202"/>
  <c r="P207" s="1"/>
  <c r="N98"/>
  <c r="U176"/>
  <c r="U182" s="1"/>
  <c r="U202"/>
  <c r="U207" s="1"/>
  <c r="N202"/>
  <c r="N207" s="1"/>
  <c r="M98"/>
  <c r="S98"/>
  <c r="S103" s="1"/>
  <c r="M176"/>
  <c r="M181" s="1"/>
  <c r="S176"/>
  <c r="S182" s="1"/>
  <c r="M202"/>
  <c r="M208" s="1"/>
  <c r="S202"/>
  <c r="S207" s="1"/>
  <c r="R98"/>
  <c r="R104" s="1"/>
  <c r="R202"/>
  <c r="R208" s="1"/>
  <c r="O198"/>
  <c r="Q195"/>
  <c r="Q198" s="1"/>
  <c r="Q199"/>
  <c r="O194"/>
  <c r="Q193"/>
  <c r="Q194" s="1"/>
  <c r="V194"/>
  <c r="V198"/>
  <c r="T198"/>
  <c r="Q173"/>
  <c r="O168"/>
  <c r="Q167"/>
  <c r="Q168" s="1"/>
  <c r="O172"/>
  <c r="Q169"/>
  <c r="Q172" s="1"/>
  <c r="V168"/>
  <c r="T168"/>
  <c r="O116"/>
  <c r="Q115"/>
  <c r="Q116" s="1"/>
  <c r="O120"/>
  <c r="Q117"/>
  <c r="Q120" s="1"/>
  <c r="Q121"/>
  <c r="V116"/>
  <c r="T120"/>
  <c r="V120"/>
  <c r="T116"/>
  <c r="T90"/>
  <c r="V89"/>
  <c r="V90" s="1"/>
  <c r="T94"/>
  <c r="Q43"/>
  <c r="U231" i="2"/>
  <c r="S231"/>
  <c r="R231"/>
  <c r="P231"/>
  <c r="N231"/>
  <c r="M231"/>
  <c r="U230"/>
  <c r="S230"/>
  <c r="R230"/>
  <c r="P230"/>
  <c r="N230"/>
  <c r="M230"/>
  <c r="U229"/>
  <c r="S229"/>
  <c r="R229"/>
  <c r="P229"/>
  <c r="P232" s="1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T205"/>
  <c r="O205"/>
  <c r="Q205" s="1"/>
  <c r="T204"/>
  <c r="V204" s="1"/>
  <c r="O204"/>
  <c r="Q204" s="1"/>
  <c r="T203"/>
  <c r="O203"/>
  <c r="T201"/>
  <c r="O201"/>
  <c r="Q201" s="1"/>
  <c r="T200"/>
  <c r="V200" s="1"/>
  <c r="O200"/>
  <c r="T199"/>
  <c r="O199"/>
  <c r="T197"/>
  <c r="V197" s="1"/>
  <c r="O197"/>
  <c r="Q197" s="1"/>
  <c r="T196"/>
  <c r="V196" s="1"/>
  <c r="O196"/>
  <c r="Q196" s="1"/>
  <c r="T195"/>
  <c r="O195"/>
  <c r="U194"/>
  <c r="U208" s="1"/>
  <c r="S194"/>
  <c r="S208" s="1"/>
  <c r="R194"/>
  <c r="R208" s="1"/>
  <c r="P194"/>
  <c r="P208" s="1"/>
  <c r="N194"/>
  <c r="N208" s="1"/>
  <c r="M194"/>
  <c r="M208" s="1"/>
  <c r="T193"/>
  <c r="V193" s="1"/>
  <c r="O193"/>
  <c r="Q193" s="1"/>
  <c r="T192"/>
  <c r="V192" s="1"/>
  <c r="O192"/>
  <c r="Q192" s="1"/>
  <c r="T191"/>
  <c r="V191" s="1"/>
  <c r="O191"/>
  <c r="T179"/>
  <c r="O179"/>
  <c r="Q179" s="1"/>
  <c r="T178"/>
  <c r="V178" s="1"/>
  <c r="O178"/>
  <c r="T177"/>
  <c r="O177"/>
  <c r="T175"/>
  <c r="O175"/>
  <c r="Q175" s="1"/>
  <c r="T174"/>
  <c r="V174" s="1"/>
  <c r="O174"/>
  <c r="Q174" s="1"/>
  <c r="T173"/>
  <c r="V173" s="1"/>
  <c r="O173"/>
  <c r="T171"/>
  <c r="V171" s="1"/>
  <c r="O171"/>
  <c r="Q171" s="1"/>
  <c r="T170"/>
  <c r="O170"/>
  <c r="Q170" s="1"/>
  <c r="T169"/>
  <c r="O169"/>
  <c r="U168"/>
  <c r="U182" s="1"/>
  <c r="S168"/>
  <c r="S182" s="1"/>
  <c r="R168"/>
  <c r="R182" s="1"/>
  <c r="P168"/>
  <c r="P182" s="1"/>
  <c r="N168"/>
  <c r="N182" s="1"/>
  <c r="M168"/>
  <c r="M182" s="1"/>
  <c r="T167"/>
  <c r="V167" s="1"/>
  <c r="O167"/>
  <c r="Q167" s="1"/>
  <c r="T166"/>
  <c r="V166" s="1"/>
  <c r="O166"/>
  <c r="T165"/>
  <c r="V165" s="1"/>
  <c r="O165"/>
  <c r="Q165" s="1"/>
  <c r="U153"/>
  <c r="S153"/>
  <c r="R153"/>
  <c r="P153"/>
  <c r="N153"/>
  <c r="M153"/>
  <c r="U152"/>
  <c r="S152"/>
  <c r="R152"/>
  <c r="P152"/>
  <c r="N152"/>
  <c r="M152"/>
  <c r="U151"/>
  <c r="S151"/>
  <c r="R151"/>
  <c r="P151"/>
  <c r="P154" s="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T127"/>
  <c r="O127"/>
  <c r="T126"/>
  <c r="O126"/>
  <c r="T125"/>
  <c r="O125"/>
  <c r="T123"/>
  <c r="O123"/>
  <c r="Q123" s="1"/>
  <c r="T122"/>
  <c r="V122" s="1"/>
  <c r="O122"/>
  <c r="T121"/>
  <c r="O121"/>
  <c r="T119"/>
  <c r="V119" s="1"/>
  <c r="O119"/>
  <c r="Q119" s="1"/>
  <c r="T118"/>
  <c r="V118" s="1"/>
  <c r="O118"/>
  <c r="T117"/>
  <c r="O117"/>
  <c r="U116"/>
  <c r="U130" s="1"/>
  <c r="S116"/>
  <c r="S130" s="1"/>
  <c r="R116"/>
  <c r="R130" s="1"/>
  <c r="P116"/>
  <c r="P130" s="1"/>
  <c r="N116"/>
  <c r="N130" s="1"/>
  <c r="M116"/>
  <c r="M130" s="1"/>
  <c r="T115"/>
  <c r="V115" s="1"/>
  <c r="O115"/>
  <c r="Q115" s="1"/>
  <c r="T114"/>
  <c r="V114" s="1"/>
  <c r="O114"/>
  <c r="Q114" s="1"/>
  <c r="T113"/>
  <c r="V113" s="1"/>
  <c r="O113"/>
  <c r="T101"/>
  <c r="O101"/>
  <c r="Q101" s="1"/>
  <c r="T100"/>
  <c r="O100"/>
  <c r="Q100" s="1"/>
  <c r="T99"/>
  <c r="O99"/>
  <c r="O102" s="1"/>
  <c r="T97"/>
  <c r="O97"/>
  <c r="T96"/>
  <c r="O96"/>
  <c r="T95"/>
  <c r="O95"/>
  <c r="T93"/>
  <c r="V93" s="1"/>
  <c r="O93"/>
  <c r="Q93" s="1"/>
  <c r="T92"/>
  <c r="O92"/>
  <c r="T91"/>
  <c r="O91"/>
  <c r="U90"/>
  <c r="U104" s="1"/>
  <c r="S90"/>
  <c r="S104" s="1"/>
  <c r="R90"/>
  <c r="R104" s="1"/>
  <c r="P90"/>
  <c r="P104" s="1"/>
  <c r="N90"/>
  <c r="N104" s="1"/>
  <c r="M90"/>
  <c r="M104" s="1"/>
  <c r="T89"/>
  <c r="V89" s="1"/>
  <c r="O89"/>
  <c r="Q89" s="1"/>
  <c r="T88"/>
  <c r="V88" s="1"/>
  <c r="O88"/>
  <c r="Q88" s="1"/>
  <c r="T87"/>
  <c r="O87"/>
  <c r="Q87" s="1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P76" s="1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O49"/>
  <c r="Q49" s="1"/>
  <c r="H49"/>
  <c r="E49"/>
  <c r="T48"/>
  <c r="O48"/>
  <c r="Q48" s="1"/>
  <c r="H48"/>
  <c r="E48"/>
  <c r="T47"/>
  <c r="O47"/>
  <c r="H47"/>
  <c r="E47"/>
  <c r="E50" s="1"/>
  <c r="T45"/>
  <c r="O45"/>
  <c r="Q45" s="1"/>
  <c r="H45"/>
  <c r="E45"/>
  <c r="T44"/>
  <c r="V44" s="1"/>
  <c r="O44"/>
  <c r="Q44" s="1"/>
  <c r="H44"/>
  <c r="E44"/>
  <c r="T43"/>
  <c r="O43"/>
  <c r="H43"/>
  <c r="E43"/>
  <c r="E46" s="1"/>
  <c r="T41"/>
  <c r="V41" s="1"/>
  <c r="O41"/>
  <c r="Q41" s="1"/>
  <c r="H41"/>
  <c r="E41"/>
  <c r="T40"/>
  <c r="V40" s="1"/>
  <c r="O40"/>
  <c r="Q40" s="1"/>
  <c r="H40"/>
  <c r="E40"/>
  <c r="T39"/>
  <c r="O39"/>
  <c r="H39"/>
  <c r="E39"/>
  <c r="U38"/>
  <c r="U52" s="1"/>
  <c r="S38"/>
  <c r="S52" s="1"/>
  <c r="R38"/>
  <c r="R52" s="1"/>
  <c r="P38"/>
  <c r="P52" s="1"/>
  <c r="N38"/>
  <c r="N52" s="1"/>
  <c r="M38"/>
  <c r="M52" s="1"/>
  <c r="G38"/>
  <c r="G52" s="1"/>
  <c r="F38"/>
  <c r="F52" s="1"/>
  <c r="D38"/>
  <c r="D52" s="1"/>
  <c r="C38"/>
  <c r="C52" s="1"/>
  <c r="T37"/>
  <c r="V37" s="1"/>
  <c r="O37"/>
  <c r="Q37" s="1"/>
  <c r="H37"/>
  <c r="E37"/>
  <c r="T36"/>
  <c r="V36" s="1"/>
  <c r="O36"/>
  <c r="Q36" s="1"/>
  <c r="H36"/>
  <c r="E36"/>
  <c r="T35"/>
  <c r="O35"/>
  <c r="H35"/>
  <c r="E35"/>
  <c r="C24"/>
  <c r="T23"/>
  <c r="O23"/>
  <c r="Q23" s="1"/>
  <c r="H23"/>
  <c r="E23"/>
  <c r="T22"/>
  <c r="V22" s="1"/>
  <c r="O22"/>
  <c r="Q22" s="1"/>
  <c r="H22"/>
  <c r="E22"/>
  <c r="T21"/>
  <c r="O21"/>
  <c r="O24" s="1"/>
  <c r="H21"/>
  <c r="E21"/>
  <c r="E24" s="1"/>
  <c r="C20"/>
  <c r="C25" s="1"/>
  <c r="T19"/>
  <c r="O19"/>
  <c r="Q19" s="1"/>
  <c r="H19"/>
  <c r="E19"/>
  <c r="T18"/>
  <c r="V18" s="1"/>
  <c r="O18"/>
  <c r="Q18" s="1"/>
  <c r="H18"/>
  <c r="E18"/>
  <c r="T17"/>
  <c r="O17"/>
  <c r="H17"/>
  <c r="E17"/>
  <c r="T15"/>
  <c r="V15" s="1"/>
  <c r="O15"/>
  <c r="Q15" s="1"/>
  <c r="H15"/>
  <c r="E15"/>
  <c r="T14"/>
  <c r="V14" s="1"/>
  <c r="O14"/>
  <c r="Q14" s="1"/>
  <c r="H14"/>
  <c r="E14"/>
  <c r="T13"/>
  <c r="O13"/>
  <c r="H13"/>
  <c r="E13"/>
  <c r="U12"/>
  <c r="U26" s="1"/>
  <c r="S12"/>
  <c r="S26" s="1"/>
  <c r="R12"/>
  <c r="R26" s="1"/>
  <c r="P12"/>
  <c r="P26" s="1"/>
  <c r="N12"/>
  <c r="N26" s="1"/>
  <c r="M12"/>
  <c r="M26" s="1"/>
  <c r="G12"/>
  <c r="G26" s="1"/>
  <c r="F12"/>
  <c r="F26" s="1"/>
  <c r="D12"/>
  <c r="D26" s="1"/>
  <c r="C12"/>
  <c r="C26" s="1"/>
  <c r="T11"/>
  <c r="V11" s="1"/>
  <c r="O11"/>
  <c r="Q11" s="1"/>
  <c r="H11"/>
  <c r="E11"/>
  <c r="T10"/>
  <c r="V10" s="1"/>
  <c r="O10"/>
  <c r="Q10" s="1"/>
  <c r="H10"/>
  <c r="E10"/>
  <c r="T9"/>
  <c r="T12" s="1"/>
  <c r="O9"/>
  <c r="Q9" s="1"/>
  <c r="H9"/>
  <c r="E9"/>
  <c r="F76" l="1"/>
  <c r="D76"/>
  <c r="N76"/>
  <c r="U76"/>
  <c r="N154"/>
  <c r="U154"/>
  <c r="N232"/>
  <c r="U232"/>
  <c r="V180" i="8"/>
  <c r="S181"/>
  <c r="P130"/>
  <c r="R207"/>
  <c r="Q47" i="2"/>
  <c r="Q50" s="1"/>
  <c r="O50"/>
  <c r="H24"/>
  <c r="C76"/>
  <c r="M76"/>
  <c r="S76"/>
  <c r="O128"/>
  <c r="M154"/>
  <c r="O206"/>
  <c r="M232"/>
  <c r="S232"/>
  <c r="U208" i="8"/>
  <c r="H50" i="2"/>
  <c r="G76"/>
  <c r="R76"/>
  <c r="R232"/>
  <c r="P208" i="8"/>
  <c r="Q177" i="2"/>
  <c r="O180"/>
  <c r="E52"/>
  <c r="U181" i="8"/>
  <c r="R103"/>
  <c r="V206"/>
  <c r="N208"/>
  <c r="S130"/>
  <c r="S208"/>
  <c r="N181"/>
  <c r="U130"/>
  <c r="N52"/>
  <c r="S104"/>
  <c r="P52"/>
  <c r="P51"/>
  <c r="P181"/>
  <c r="O181"/>
  <c r="V128"/>
  <c r="V205" i="2"/>
  <c r="V206" s="1"/>
  <c r="T206"/>
  <c r="U234"/>
  <c r="V179"/>
  <c r="V180" s="1"/>
  <c r="T180"/>
  <c r="S154"/>
  <c r="T128"/>
  <c r="R154"/>
  <c r="V100"/>
  <c r="W100" s="1"/>
  <c r="T102"/>
  <c r="V102" i="8"/>
  <c r="T103"/>
  <c r="V49" i="2"/>
  <c r="T50"/>
  <c r="S77"/>
  <c r="V23"/>
  <c r="T24"/>
  <c r="V203"/>
  <c r="V177"/>
  <c r="V125"/>
  <c r="V47"/>
  <c r="W47" s="1"/>
  <c r="H38"/>
  <c r="H52" s="1"/>
  <c r="T16"/>
  <c r="O46"/>
  <c r="E20"/>
  <c r="P72"/>
  <c r="P150"/>
  <c r="O176"/>
  <c r="P228"/>
  <c r="N72"/>
  <c r="U150"/>
  <c r="C72"/>
  <c r="M72"/>
  <c r="S72"/>
  <c r="M150"/>
  <c r="S150"/>
  <c r="M228"/>
  <c r="S228"/>
  <c r="Q17"/>
  <c r="Q20" s="1"/>
  <c r="O20"/>
  <c r="H46"/>
  <c r="G72"/>
  <c r="R72"/>
  <c r="R77" s="1"/>
  <c r="R150"/>
  <c r="R228"/>
  <c r="O98"/>
  <c r="O124"/>
  <c r="Q199"/>
  <c r="O202"/>
  <c r="F72"/>
  <c r="H20"/>
  <c r="D72"/>
  <c r="U72"/>
  <c r="U77" s="1"/>
  <c r="N150"/>
  <c r="N228"/>
  <c r="U228"/>
  <c r="V201"/>
  <c r="W201" s="1"/>
  <c r="T202"/>
  <c r="V175"/>
  <c r="V176" s="1"/>
  <c r="T176"/>
  <c r="T124"/>
  <c r="V97"/>
  <c r="T98"/>
  <c r="V19"/>
  <c r="T20"/>
  <c r="V45"/>
  <c r="T46"/>
  <c r="T201" i="8"/>
  <c r="T202" s="1"/>
  <c r="T207" s="1"/>
  <c r="O201"/>
  <c r="O202" s="1"/>
  <c r="O207" s="1"/>
  <c r="O175"/>
  <c r="O176" s="1"/>
  <c r="O182" s="1"/>
  <c r="T175"/>
  <c r="T176" s="1"/>
  <c r="T181" s="1"/>
  <c r="O123"/>
  <c r="O124" s="1"/>
  <c r="O130" s="1"/>
  <c r="T123"/>
  <c r="T124" s="1"/>
  <c r="T129" s="1"/>
  <c r="T97"/>
  <c r="T98" s="1"/>
  <c r="T104" s="1"/>
  <c r="O45"/>
  <c r="O46" s="1"/>
  <c r="O51" s="1"/>
  <c r="O16" i="2"/>
  <c r="O25" s="1"/>
  <c r="T38"/>
  <c r="E38"/>
  <c r="H16"/>
  <c r="H25" s="1"/>
  <c r="E16"/>
  <c r="E25" s="1"/>
  <c r="W93"/>
  <c r="W115"/>
  <c r="T42"/>
  <c r="D68"/>
  <c r="D77" s="1"/>
  <c r="N68"/>
  <c r="N77" s="1"/>
  <c r="U68"/>
  <c r="N146"/>
  <c r="U146"/>
  <c r="U155" s="1"/>
  <c r="N224"/>
  <c r="N233" s="1"/>
  <c r="U224"/>
  <c r="U233" s="1"/>
  <c r="T152"/>
  <c r="T217"/>
  <c r="V217" s="1"/>
  <c r="T225"/>
  <c r="V225" s="1"/>
  <c r="T227"/>
  <c r="Q39"/>
  <c r="O42"/>
  <c r="O51" s="1"/>
  <c r="C68"/>
  <c r="C77" s="1"/>
  <c r="M68"/>
  <c r="S68"/>
  <c r="M146"/>
  <c r="S146"/>
  <c r="M224"/>
  <c r="S224"/>
  <c r="S233" s="1"/>
  <c r="H42"/>
  <c r="H51" s="1"/>
  <c r="G68"/>
  <c r="G77" s="1"/>
  <c r="R68"/>
  <c r="T94"/>
  <c r="T120"/>
  <c r="R146"/>
  <c r="T172"/>
  <c r="T198"/>
  <c r="T221"/>
  <c r="V221" s="1"/>
  <c r="R224"/>
  <c r="R233" s="1"/>
  <c r="U220"/>
  <c r="R220"/>
  <c r="R234" s="1"/>
  <c r="T223"/>
  <c r="V223" s="1"/>
  <c r="O230"/>
  <c r="Q230" s="1"/>
  <c r="T231"/>
  <c r="E42"/>
  <c r="E51" s="1"/>
  <c r="F68"/>
  <c r="F77" s="1"/>
  <c r="P68"/>
  <c r="P77" s="1"/>
  <c r="O94"/>
  <c r="O103" s="1"/>
  <c r="O120"/>
  <c r="O129" s="1"/>
  <c r="P146"/>
  <c r="P155" s="1"/>
  <c r="Q169"/>
  <c r="O172"/>
  <c r="O198"/>
  <c r="P224"/>
  <c r="O194"/>
  <c r="W41"/>
  <c r="W89"/>
  <c r="E12"/>
  <c r="O145"/>
  <c r="Q145" s="1"/>
  <c r="O116"/>
  <c r="N142"/>
  <c r="H12"/>
  <c r="H26" s="1"/>
  <c r="S220"/>
  <c r="S234" s="1"/>
  <c r="U64"/>
  <c r="U78" s="1"/>
  <c r="O38"/>
  <c r="I19"/>
  <c r="I22"/>
  <c r="I23"/>
  <c r="H61"/>
  <c r="E62"/>
  <c r="O62"/>
  <c r="Q62" s="1"/>
  <c r="E75"/>
  <c r="T144"/>
  <c r="V144" s="1"/>
  <c r="O149"/>
  <c r="Q149" s="1"/>
  <c r="G64"/>
  <c r="G78" s="1"/>
  <c r="O218"/>
  <c r="Q218" s="1"/>
  <c r="O231"/>
  <c r="I18"/>
  <c r="T61"/>
  <c r="V61" s="1"/>
  <c r="T63"/>
  <c r="V63" s="1"/>
  <c r="H67"/>
  <c r="E69"/>
  <c r="E71"/>
  <c r="T71"/>
  <c r="O222"/>
  <c r="Q222" s="1"/>
  <c r="V87"/>
  <c r="V90" s="1"/>
  <c r="Q95"/>
  <c r="P142"/>
  <c r="P156" s="1"/>
  <c r="M142"/>
  <c r="M156" s="1"/>
  <c r="H63"/>
  <c r="T67"/>
  <c r="V67" s="1"/>
  <c r="Q96"/>
  <c r="V99"/>
  <c r="O141"/>
  <c r="Q141" s="1"/>
  <c r="O148"/>
  <c r="Q148" s="1"/>
  <c r="Q90"/>
  <c r="O61"/>
  <c r="W18"/>
  <c r="I41"/>
  <c r="O67"/>
  <c r="Q67" s="1"/>
  <c r="H71"/>
  <c r="T75"/>
  <c r="O139"/>
  <c r="Q139" s="1"/>
  <c r="T141"/>
  <c r="V141" s="1"/>
  <c r="O151"/>
  <c r="O153"/>
  <c r="Q153" s="1"/>
  <c r="O168"/>
  <c r="W174"/>
  <c r="T222"/>
  <c r="V222" s="1"/>
  <c r="O226"/>
  <c r="Q226" s="1"/>
  <c r="H62"/>
  <c r="O75"/>
  <c r="Q75" s="1"/>
  <c r="I15"/>
  <c r="I44"/>
  <c r="I45"/>
  <c r="I48"/>
  <c r="O69"/>
  <c r="O71"/>
  <c r="Q71" s="1"/>
  <c r="Q121"/>
  <c r="V123"/>
  <c r="R142"/>
  <c r="U142"/>
  <c r="U156" s="1"/>
  <c r="T148"/>
  <c r="V148" s="1"/>
  <c r="O152"/>
  <c r="Q195"/>
  <c r="T140"/>
  <c r="V140" s="1"/>
  <c r="O63"/>
  <c r="Q63" s="1"/>
  <c r="V194"/>
  <c r="I10"/>
  <c r="I11"/>
  <c r="I14"/>
  <c r="I36"/>
  <c r="I37"/>
  <c r="N64"/>
  <c r="O70"/>
  <c r="Q70" s="1"/>
  <c r="T74"/>
  <c r="V74" s="1"/>
  <c r="Q91"/>
  <c r="Q92"/>
  <c r="Q117"/>
  <c r="Q126"/>
  <c r="Q127"/>
  <c r="O144"/>
  <c r="Q144" s="1"/>
  <c r="T145"/>
  <c r="V168"/>
  <c r="W167"/>
  <c r="W179"/>
  <c r="W192"/>
  <c r="W204"/>
  <c r="M220"/>
  <c r="N220"/>
  <c r="T219"/>
  <c r="V219" s="1"/>
  <c r="O223"/>
  <c r="Q223" s="1"/>
  <c r="O227"/>
  <c r="Q227" s="1"/>
  <c r="T229"/>
  <c r="T230"/>
  <c r="V230" s="1"/>
  <c r="V116"/>
  <c r="P64"/>
  <c r="P78" s="1"/>
  <c r="S64"/>
  <c r="S78" s="1"/>
  <c r="H69"/>
  <c r="S142"/>
  <c r="O143"/>
  <c r="Q143" s="1"/>
  <c r="T149"/>
  <c r="T153"/>
  <c r="V169"/>
  <c r="W171"/>
  <c r="W10"/>
  <c r="W11"/>
  <c r="O12"/>
  <c r="O26" s="1"/>
  <c r="W22"/>
  <c r="I40"/>
  <c r="W44"/>
  <c r="I49"/>
  <c r="E61"/>
  <c r="T62"/>
  <c r="V62" s="1"/>
  <c r="D64"/>
  <c r="E65"/>
  <c r="T65"/>
  <c r="V65" s="1"/>
  <c r="H66"/>
  <c r="O66"/>
  <c r="Q66" s="1"/>
  <c r="E67"/>
  <c r="T69"/>
  <c r="V69" s="1"/>
  <c r="T73"/>
  <c r="O74"/>
  <c r="Q74" s="1"/>
  <c r="H75"/>
  <c r="O147"/>
  <c r="T194"/>
  <c r="Q200"/>
  <c r="P220"/>
  <c r="P234" s="1"/>
  <c r="O219"/>
  <c r="Q219" s="1"/>
  <c r="T226"/>
  <c r="V226" s="1"/>
  <c r="W36"/>
  <c r="W15"/>
  <c r="W40"/>
  <c r="Q12"/>
  <c r="W14"/>
  <c r="W37"/>
  <c r="I9"/>
  <c r="V9"/>
  <c r="V12" s="1"/>
  <c r="Q13"/>
  <c r="Q16" s="1"/>
  <c r="Q25" s="1"/>
  <c r="I17"/>
  <c r="V17"/>
  <c r="Q21"/>
  <c r="Q24" s="1"/>
  <c r="Q35"/>
  <c r="I39"/>
  <c r="V39"/>
  <c r="Q43"/>
  <c r="Q46" s="1"/>
  <c r="V48"/>
  <c r="W48" s="1"/>
  <c r="H65"/>
  <c r="O65"/>
  <c r="E66"/>
  <c r="T70"/>
  <c r="V70" s="1"/>
  <c r="E74"/>
  <c r="H74"/>
  <c r="T90"/>
  <c r="W114"/>
  <c r="W119"/>
  <c r="W193"/>
  <c r="W196"/>
  <c r="W205"/>
  <c r="F64"/>
  <c r="F78" s="1"/>
  <c r="O90"/>
  <c r="O104" s="1"/>
  <c r="V95"/>
  <c r="I13"/>
  <c r="V13"/>
  <c r="V16" s="1"/>
  <c r="I21"/>
  <c r="V21"/>
  <c r="I35"/>
  <c r="V35"/>
  <c r="V38" s="1"/>
  <c r="I43"/>
  <c r="V43"/>
  <c r="I47"/>
  <c r="E63"/>
  <c r="M64"/>
  <c r="R64"/>
  <c r="R78" s="1"/>
  <c r="T66"/>
  <c r="V66" s="1"/>
  <c r="E70"/>
  <c r="H70"/>
  <c r="E73"/>
  <c r="E76" s="1"/>
  <c r="V91"/>
  <c r="Q97"/>
  <c r="C64"/>
  <c r="H73"/>
  <c r="O73"/>
  <c r="O76" s="1"/>
  <c r="W88"/>
  <c r="W197"/>
  <c r="Q99"/>
  <c r="Q102" s="1"/>
  <c r="V101"/>
  <c r="Q118"/>
  <c r="W118" s="1"/>
  <c r="Q122"/>
  <c r="W122" s="1"/>
  <c r="V126"/>
  <c r="T139"/>
  <c r="T143"/>
  <c r="Q166"/>
  <c r="W166" s="1"/>
  <c r="T168"/>
  <c r="V170"/>
  <c r="Q178"/>
  <c r="W178" s="1"/>
  <c r="Q191"/>
  <c r="V195"/>
  <c r="V199"/>
  <c r="Q203"/>
  <c r="Q206" s="1"/>
  <c r="O225"/>
  <c r="O229"/>
  <c r="O232" s="1"/>
  <c r="T116"/>
  <c r="O140"/>
  <c r="T147"/>
  <c r="T151"/>
  <c r="W165"/>
  <c r="W177"/>
  <c r="O217"/>
  <c r="T218"/>
  <c r="V218" s="1"/>
  <c r="O221"/>
  <c r="V92"/>
  <c r="V96"/>
  <c r="Q113"/>
  <c r="V117"/>
  <c r="V121"/>
  <c r="Q125"/>
  <c r="Q128" s="1"/>
  <c r="V127"/>
  <c r="Q173"/>
  <c r="Q176" s="1"/>
  <c r="H76" l="1"/>
  <c r="O181"/>
  <c r="M233"/>
  <c r="M77"/>
  <c r="T130"/>
  <c r="M234"/>
  <c r="O52"/>
  <c r="D78"/>
  <c r="Q151"/>
  <c r="Q154" s="1"/>
  <c r="O154"/>
  <c r="O207"/>
  <c r="N155"/>
  <c r="R155"/>
  <c r="Q180"/>
  <c r="O130"/>
  <c r="N234"/>
  <c r="N78"/>
  <c r="Q104"/>
  <c r="Q26"/>
  <c r="E26"/>
  <c r="P233"/>
  <c r="V24"/>
  <c r="V50"/>
  <c r="W50" s="1"/>
  <c r="T130" i="8"/>
  <c r="O182" i="2"/>
  <c r="M155"/>
  <c r="C78"/>
  <c r="S155"/>
  <c r="O208"/>
  <c r="M78"/>
  <c r="N156"/>
  <c r="T182" i="8"/>
  <c r="T208"/>
  <c r="O129"/>
  <c r="O52"/>
  <c r="O208"/>
  <c r="T208" i="2"/>
  <c r="T207"/>
  <c r="V231"/>
  <c r="T232"/>
  <c r="T182"/>
  <c r="T181"/>
  <c r="R156"/>
  <c r="S156"/>
  <c r="W23"/>
  <c r="T129"/>
  <c r="V128"/>
  <c r="V102"/>
  <c r="V103" s="1"/>
  <c r="V152"/>
  <c r="T154"/>
  <c r="T104"/>
  <c r="T103"/>
  <c r="W49"/>
  <c r="T52"/>
  <c r="T51"/>
  <c r="V75"/>
  <c r="V76" s="1"/>
  <c r="T76"/>
  <c r="T26"/>
  <c r="T25"/>
  <c r="W97"/>
  <c r="V229"/>
  <c r="V73"/>
  <c r="H72"/>
  <c r="W175"/>
  <c r="O228"/>
  <c r="I38"/>
  <c r="W92"/>
  <c r="T150"/>
  <c r="V46"/>
  <c r="V52" s="1"/>
  <c r="V202"/>
  <c r="Q124"/>
  <c r="Q202"/>
  <c r="Q147"/>
  <c r="Q150" s="1"/>
  <c r="O150"/>
  <c r="Q69"/>
  <c r="Q72" s="1"/>
  <c r="O72"/>
  <c r="V20"/>
  <c r="V26" s="1"/>
  <c r="V98"/>
  <c r="Q98"/>
  <c r="E72"/>
  <c r="W45"/>
  <c r="V227"/>
  <c r="V228" s="1"/>
  <c r="T228"/>
  <c r="W19"/>
  <c r="W123"/>
  <c r="V124"/>
  <c r="V71"/>
  <c r="V72" s="1"/>
  <c r="T72"/>
  <c r="Q201" i="8"/>
  <c r="Q202" s="1"/>
  <c r="V201"/>
  <c r="V202" s="1"/>
  <c r="V175"/>
  <c r="V176" s="1"/>
  <c r="Q175"/>
  <c r="Q176" s="1"/>
  <c r="Q123"/>
  <c r="Q124" s="1"/>
  <c r="V123"/>
  <c r="V124" s="1"/>
  <c r="V97"/>
  <c r="V98" s="1"/>
  <c r="V104" s="1"/>
  <c r="Q45"/>
  <c r="Q46" s="1"/>
  <c r="I24" i="2"/>
  <c r="I46"/>
  <c r="I61"/>
  <c r="I12"/>
  <c r="I20"/>
  <c r="I16"/>
  <c r="I62"/>
  <c r="I69"/>
  <c r="W230"/>
  <c r="W87"/>
  <c r="W169"/>
  <c r="W63"/>
  <c r="W90"/>
  <c r="Q231"/>
  <c r="W231" s="1"/>
  <c r="I63"/>
  <c r="I67"/>
  <c r="W223"/>
  <c r="V220"/>
  <c r="W195"/>
  <c r="V198"/>
  <c r="V207" s="1"/>
  <c r="T146"/>
  <c r="V224"/>
  <c r="T68"/>
  <c r="Q120"/>
  <c r="Q129" s="1"/>
  <c r="Q94"/>
  <c r="Q103" s="1"/>
  <c r="Q172"/>
  <c r="Q181" s="1"/>
  <c r="V94"/>
  <c r="V104" s="1"/>
  <c r="V68"/>
  <c r="H68"/>
  <c r="H77" s="1"/>
  <c r="W39"/>
  <c r="V42"/>
  <c r="V51" s="1"/>
  <c r="T224"/>
  <c r="O68"/>
  <c r="V172"/>
  <c r="V181" s="1"/>
  <c r="V120"/>
  <c r="Q146"/>
  <c r="O224"/>
  <c r="O233" s="1"/>
  <c r="E68"/>
  <c r="O146"/>
  <c r="Q198"/>
  <c r="Q207" s="1"/>
  <c r="Q42"/>
  <c r="Q51" s="1"/>
  <c r="V149"/>
  <c r="V153"/>
  <c r="W153" s="1"/>
  <c r="I66"/>
  <c r="I71"/>
  <c r="W67"/>
  <c r="W222"/>
  <c r="W96"/>
  <c r="W219"/>
  <c r="W141"/>
  <c r="W95"/>
  <c r="O142"/>
  <c r="V145"/>
  <c r="W145" s="1"/>
  <c r="H64"/>
  <c r="H78" s="1"/>
  <c r="I65"/>
  <c r="I75"/>
  <c r="I50"/>
  <c r="O64"/>
  <c r="O78" s="1"/>
  <c r="W148"/>
  <c r="W75"/>
  <c r="W170"/>
  <c r="W127"/>
  <c r="Q152"/>
  <c r="W200"/>
  <c r="W9"/>
  <c r="Q61"/>
  <c r="W61" s="1"/>
  <c r="W226"/>
  <c r="W74"/>
  <c r="W66"/>
  <c r="W62"/>
  <c r="I74"/>
  <c r="T64"/>
  <c r="W126"/>
  <c r="V64"/>
  <c r="O220"/>
  <c r="O234" s="1"/>
  <c r="Q217"/>
  <c r="W206"/>
  <c r="W203"/>
  <c r="Q194"/>
  <c r="Q208" s="1"/>
  <c r="W191"/>
  <c r="Q73"/>
  <c r="Q76" s="1"/>
  <c r="I73"/>
  <c r="W21"/>
  <c r="W101"/>
  <c r="W218"/>
  <c r="Q168"/>
  <c r="W117"/>
  <c r="I42"/>
  <c r="E64"/>
  <c r="E78" s="1"/>
  <c r="W17"/>
  <c r="W70"/>
  <c r="Q229"/>
  <c r="Q232" s="1"/>
  <c r="W99"/>
  <c r="Q38"/>
  <c r="W35"/>
  <c r="W13"/>
  <c r="T220"/>
  <c r="I70"/>
  <c r="W144"/>
  <c r="W125"/>
  <c r="Q221"/>
  <c r="V147"/>
  <c r="V143"/>
  <c r="T142"/>
  <c r="V139"/>
  <c r="V142" s="1"/>
  <c r="Q65"/>
  <c r="W43"/>
  <c r="W12"/>
  <c r="W180"/>
  <c r="W91"/>
  <c r="W173"/>
  <c r="Q116"/>
  <c r="Q130" s="1"/>
  <c r="W113"/>
  <c r="V151"/>
  <c r="Q140"/>
  <c r="W140" s="1"/>
  <c r="Q225"/>
  <c r="Q228" s="1"/>
  <c r="W121"/>
  <c r="W199"/>
  <c r="Q155" l="1"/>
  <c r="Q52"/>
  <c r="O155"/>
  <c r="V25"/>
  <c r="V129"/>
  <c r="Q182"/>
  <c r="O77"/>
  <c r="V182"/>
  <c r="V232"/>
  <c r="V233" s="1"/>
  <c r="V208"/>
  <c r="O156"/>
  <c r="E77"/>
  <c r="I77" s="1"/>
  <c r="V129" i="8"/>
  <c r="V130"/>
  <c r="V182"/>
  <c r="V181"/>
  <c r="Q52"/>
  <c r="Q51"/>
  <c r="Q181"/>
  <c r="Q182"/>
  <c r="Q130"/>
  <c r="Q129"/>
  <c r="Q208"/>
  <c r="Q207"/>
  <c r="V103"/>
  <c r="V208"/>
  <c r="V207"/>
  <c r="T234" i="2"/>
  <c r="T233"/>
  <c r="W152"/>
  <c r="V130"/>
  <c r="V154"/>
  <c r="T156"/>
  <c r="T155"/>
  <c r="T78"/>
  <c r="T77"/>
  <c r="V78"/>
  <c r="V77"/>
  <c r="W103"/>
  <c r="W26"/>
  <c r="W24"/>
  <c r="W69"/>
  <c r="W202"/>
  <c r="W227"/>
  <c r="W20"/>
  <c r="W149"/>
  <c r="V150"/>
  <c r="W150" s="1"/>
  <c r="W71"/>
  <c r="I25"/>
  <c r="I51"/>
  <c r="W102"/>
  <c r="W181"/>
  <c r="W198"/>
  <c r="I52"/>
  <c r="W42"/>
  <c r="I26"/>
  <c r="W172"/>
  <c r="Q64"/>
  <c r="Q78" s="1"/>
  <c r="I72"/>
  <c r="Q68"/>
  <c r="Q77" s="1"/>
  <c r="Q224"/>
  <c r="Q233" s="1"/>
  <c r="W143"/>
  <c r="V146"/>
  <c r="W94"/>
  <c r="W128"/>
  <c r="W120"/>
  <c r="W72"/>
  <c r="I76"/>
  <c r="W116"/>
  <c r="W65"/>
  <c r="W124"/>
  <c r="I64"/>
  <c r="W194"/>
  <c r="W151"/>
  <c r="W225"/>
  <c r="W46"/>
  <c r="W232"/>
  <c r="W229"/>
  <c r="W168"/>
  <c r="Q142"/>
  <c r="Q156" s="1"/>
  <c r="W176"/>
  <c r="W221"/>
  <c r="Q220"/>
  <c r="W217"/>
  <c r="I68"/>
  <c r="W16"/>
  <c r="W147"/>
  <c r="W139"/>
  <c r="W38"/>
  <c r="W98"/>
  <c r="W76"/>
  <c r="W73"/>
  <c r="V155" l="1"/>
  <c r="V234"/>
  <c r="Q234"/>
  <c r="V156"/>
  <c r="W156" s="1"/>
  <c r="W129"/>
  <c r="W155"/>
  <c r="W78"/>
  <c r="W207"/>
  <c r="W51"/>
  <c r="W25"/>
  <c r="W77"/>
  <c r="W104"/>
  <c r="W224"/>
  <c r="W233"/>
  <c r="W64"/>
  <c r="W208"/>
  <c r="W182"/>
  <c r="W146"/>
  <c r="I78"/>
  <c r="W68"/>
  <c r="W130"/>
  <c r="W52"/>
  <c r="W154"/>
  <c r="W142"/>
  <c r="W220"/>
  <c r="W228"/>
  <c r="W234" l="1"/>
  <c r="U231" i="3" l="1"/>
  <c r="S231"/>
  <c r="R231"/>
  <c r="P231"/>
  <c r="N231"/>
  <c r="M231"/>
  <c r="U230"/>
  <c r="S230"/>
  <c r="R230"/>
  <c r="P230"/>
  <c r="N230"/>
  <c r="M230"/>
  <c r="U229"/>
  <c r="S229"/>
  <c r="R229"/>
  <c r="P229"/>
  <c r="P232" s="1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4"/>
  <c r="S231"/>
  <c r="R231"/>
  <c r="P231"/>
  <c r="N231"/>
  <c r="M231"/>
  <c r="U230"/>
  <c r="S230"/>
  <c r="R230"/>
  <c r="P230"/>
  <c r="N230"/>
  <c r="M230"/>
  <c r="U229"/>
  <c r="S229"/>
  <c r="R229"/>
  <c r="P229"/>
  <c r="P232" s="1"/>
  <c r="N229"/>
  <c r="N232" s="1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M228" s="1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5"/>
  <c r="S231"/>
  <c r="R231"/>
  <c r="P231"/>
  <c r="N231"/>
  <c r="M231"/>
  <c r="U230"/>
  <c r="S230"/>
  <c r="R230"/>
  <c r="P230"/>
  <c r="N230"/>
  <c r="M230"/>
  <c r="U229"/>
  <c r="S229"/>
  <c r="R229"/>
  <c r="P229"/>
  <c r="P232" s="1"/>
  <c r="N229"/>
  <c r="N232" s="1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M228" s="1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6"/>
  <c r="S231"/>
  <c r="R231"/>
  <c r="P231"/>
  <c r="N231"/>
  <c r="M231"/>
  <c r="U230"/>
  <c r="S230"/>
  <c r="R230"/>
  <c r="P230"/>
  <c r="N230"/>
  <c r="M230"/>
  <c r="U229"/>
  <c r="S229"/>
  <c r="R229"/>
  <c r="P229"/>
  <c r="P232" s="1"/>
  <c r="N229"/>
  <c r="N232" s="1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7"/>
  <c r="S231"/>
  <c r="R231"/>
  <c r="P231"/>
  <c r="N231"/>
  <c r="M231"/>
  <c r="U230"/>
  <c r="S230"/>
  <c r="R230"/>
  <c r="P230"/>
  <c r="N230"/>
  <c r="M230"/>
  <c r="U229"/>
  <c r="S229"/>
  <c r="R229"/>
  <c r="P229"/>
  <c r="P232" s="1"/>
  <c r="N229"/>
  <c r="N232" s="1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M228" s="1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20"/>
  <c r="S220"/>
  <c r="R220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153" i="3"/>
  <c r="S153"/>
  <c r="R153"/>
  <c r="P153"/>
  <c r="N153"/>
  <c r="M153"/>
  <c r="U152"/>
  <c r="S152"/>
  <c r="R152"/>
  <c r="P152"/>
  <c r="N152"/>
  <c r="M152"/>
  <c r="U151"/>
  <c r="S151"/>
  <c r="R151"/>
  <c r="P151"/>
  <c r="N151"/>
  <c r="N154" s="1"/>
  <c r="M151"/>
  <c r="M154" s="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4"/>
  <c r="S153"/>
  <c r="R153"/>
  <c r="P153"/>
  <c r="N153"/>
  <c r="M153"/>
  <c r="U152"/>
  <c r="S152"/>
  <c r="R152"/>
  <c r="P152"/>
  <c r="N152"/>
  <c r="M152"/>
  <c r="U151"/>
  <c r="S151"/>
  <c r="R151"/>
  <c r="P151"/>
  <c r="N151"/>
  <c r="N154" s="1"/>
  <c r="M151"/>
  <c r="M154" s="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5"/>
  <c r="S153"/>
  <c r="R153"/>
  <c r="P153"/>
  <c r="N153"/>
  <c r="M153"/>
  <c r="U152"/>
  <c r="S152"/>
  <c r="R152"/>
  <c r="P152"/>
  <c r="N152"/>
  <c r="M152"/>
  <c r="U151"/>
  <c r="S151"/>
  <c r="R151"/>
  <c r="P151"/>
  <c r="N151"/>
  <c r="N154" s="1"/>
  <c r="M151"/>
  <c r="M154" s="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6"/>
  <c r="S153"/>
  <c r="R153"/>
  <c r="P153"/>
  <c r="N153"/>
  <c r="M153"/>
  <c r="U152"/>
  <c r="S152"/>
  <c r="R152"/>
  <c r="P152"/>
  <c r="N152"/>
  <c r="M152"/>
  <c r="U151"/>
  <c r="S151"/>
  <c r="R151"/>
  <c r="P151"/>
  <c r="N151"/>
  <c r="N154" s="1"/>
  <c r="M151"/>
  <c r="M154" s="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7"/>
  <c r="S153"/>
  <c r="R153"/>
  <c r="P153"/>
  <c r="N153"/>
  <c r="M153"/>
  <c r="U152"/>
  <c r="S152"/>
  <c r="R152"/>
  <c r="P152"/>
  <c r="N152"/>
  <c r="M152"/>
  <c r="U151"/>
  <c r="S151"/>
  <c r="R151"/>
  <c r="P151"/>
  <c r="N151"/>
  <c r="N154" s="1"/>
  <c r="M151"/>
  <c r="M154" s="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231" i="8"/>
  <c r="S231"/>
  <c r="P231"/>
  <c r="N231"/>
  <c r="M231"/>
  <c r="S230"/>
  <c r="R230"/>
  <c r="P229"/>
  <c r="U227"/>
  <c r="S227"/>
  <c r="N227"/>
  <c r="U226"/>
  <c r="N226"/>
  <c r="U223"/>
  <c r="P223"/>
  <c r="N223"/>
  <c r="N222"/>
  <c r="M222"/>
  <c r="U218"/>
  <c r="R218"/>
  <c r="N218"/>
  <c r="U217"/>
  <c r="S217"/>
  <c r="N217"/>
  <c r="M217"/>
  <c r="U153"/>
  <c r="R153"/>
  <c r="N153"/>
  <c r="U152"/>
  <c r="M152"/>
  <c r="S151"/>
  <c r="P151"/>
  <c r="P149"/>
  <c r="M149"/>
  <c r="S148"/>
  <c r="P148"/>
  <c r="N148"/>
  <c r="M148"/>
  <c r="P147"/>
  <c r="U145"/>
  <c r="S145"/>
  <c r="N145"/>
  <c r="M145"/>
  <c r="P144"/>
  <c r="M144"/>
  <c r="U140"/>
  <c r="S140"/>
  <c r="N140"/>
  <c r="U139"/>
  <c r="S139"/>
  <c r="N139"/>
  <c r="U205" i="1"/>
  <c r="S205"/>
  <c r="R205"/>
  <c r="P205"/>
  <c r="N205"/>
  <c r="M205"/>
  <c r="U204"/>
  <c r="S204"/>
  <c r="R204"/>
  <c r="P204"/>
  <c r="N204"/>
  <c r="M204"/>
  <c r="U203"/>
  <c r="S203"/>
  <c r="R203"/>
  <c r="P203"/>
  <c r="N203"/>
  <c r="M203"/>
  <c r="M206" s="1"/>
  <c r="U201"/>
  <c r="S201"/>
  <c r="R201"/>
  <c r="P201"/>
  <c r="N201"/>
  <c r="M201"/>
  <c r="U200"/>
  <c r="S200"/>
  <c r="R200"/>
  <c r="P200"/>
  <c r="N200"/>
  <c r="M200"/>
  <c r="U199"/>
  <c r="S199"/>
  <c r="R199"/>
  <c r="P199"/>
  <c r="P202" s="1"/>
  <c r="N199"/>
  <c r="M199"/>
  <c r="U197"/>
  <c r="S197"/>
  <c r="R197"/>
  <c r="P197"/>
  <c r="N197"/>
  <c r="M197"/>
  <c r="U196"/>
  <c r="S196"/>
  <c r="R196"/>
  <c r="P196"/>
  <c r="N196"/>
  <c r="M196"/>
  <c r="U195"/>
  <c r="S195"/>
  <c r="R195"/>
  <c r="P195"/>
  <c r="N195"/>
  <c r="M195"/>
  <c r="U193"/>
  <c r="S193"/>
  <c r="R193"/>
  <c r="P193"/>
  <c r="N193"/>
  <c r="M193"/>
  <c r="U192"/>
  <c r="S192"/>
  <c r="R192"/>
  <c r="P192"/>
  <c r="N192"/>
  <c r="M192"/>
  <c r="U191"/>
  <c r="S191"/>
  <c r="R191"/>
  <c r="P191"/>
  <c r="N191"/>
  <c r="M191"/>
  <c r="U179"/>
  <c r="S179"/>
  <c r="R179"/>
  <c r="P179"/>
  <c r="P231" s="1"/>
  <c r="N179"/>
  <c r="M179"/>
  <c r="U178"/>
  <c r="S178"/>
  <c r="R178"/>
  <c r="P178"/>
  <c r="P230" s="1"/>
  <c r="N178"/>
  <c r="M178"/>
  <c r="U177"/>
  <c r="S177"/>
  <c r="R177"/>
  <c r="P177"/>
  <c r="N177"/>
  <c r="M177"/>
  <c r="M180" s="1"/>
  <c r="U175"/>
  <c r="S175"/>
  <c r="R175"/>
  <c r="P175"/>
  <c r="P227" s="1"/>
  <c r="N175"/>
  <c r="M175"/>
  <c r="U174"/>
  <c r="S174"/>
  <c r="R174"/>
  <c r="P174"/>
  <c r="P226" s="1"/>
  <c r="N174"/>
  <c r="M174"/>
  <c r="U173"/>
  <c r="S173"/>
  <c r="R173"/>
  <c r="P173"/>
  <c r="P176" s="1"/>
  <c r="N173"/>
  <c r="M173"/>
  <c r="U171"/>
  <c r="S171"/>
  <c r="R171"/>
  <c r="P171"/>
  <c r="N171"/>
  <c r="M171"/>
  <c r="U170"/>
  <c r="S170"/>
  <c r="R170"/>
  <c r="P170"/>
  <c r="N170"/>
  <c r="M170"/>
  <c r="U169"/>
  <c r="S169"/>
  <c r="R169"/>
  <c r="P169"/>
  <c r="N169"/>
  <c r="M169"/>
  <c r="U167"/>
  <c r="S167"/>
  <c r="R167"/>
  <c r="P167"/>
  <c r="N167"/>
  <c r="M167"/>
  <c r="U166"/>
  <c r="S166"/>
  <c r="S218" s="1"/>
  <c r="R166"/>
  <c r="P166"/>
  <c r="N166"/>
  <c r="M166"/>
  <c r="U165"/>
  <c r="S165"/>
  <c r="R165"/>
  <c r="R217" s="1"/>
  <c r="P165"/>
  <c r="N165"/>
  <c r="N217" s="1"/>
  <c r="M165"/>
  <c r="U127"/>
  <c r="S127"/>
  <c r="R127"/>
  <c r="P127"/>
  <c r="N127"/>
  <c r="M127"/>
  <c r="U126"/>
  <c r="S126"/>
  <c r="R126"/>
  <c r="P126"/>
  <c r="N126"/>
  <c r="M126"/>
  <c r="U125"/>
  <c r="S125"/>
  <c r="R125"/>
  <c r="P125"/>
  <c r="N125"/>
  <c r="M125"/>
  <c r="M128" s="1"/>
  <c r="U123"/>
  <c r="S123"/>
  <c r="R123"/>
  <c r="P123"/>
  <c r="N123"/>
  <c r="M123"/>
  <c r="U122"/>
  <c r="S122"/>
  <c r="R122"/>
  <c r="P122"/>
  <c r="N122"/>
  <c r="M122"/>
  <c r="U121"/>
  <c r="S121"/>
  <c r="R121"/>
  <c r="P121"/>
  <c r="P124" s="1"/>
  <c r="N121"/>
  <c r="M121"/>
  <c r="U119"/>
  <c r="S119"/>
  <c r="R119"/>
  <c r="P119"/>
  <c r="N119"/>
  <c r="M119"/>
  <c r="U118"/>
  <c r="S118"/>
  <c r="R118"/>
  <c r="P118"/>
  <c r="N118"/>
  <c r="M118"/>
  <c r="U117"/>
  <c r="S117"/>
  <c r="R117"/>
  <c r="P117"/>
  <c r="N117"/>
  <c r="M117"/>
  <c r="U115"/>
  <c r="S115"/>
  <c r="R115"/>
  <c r="P115"/>
  <c r="N115"/>
  <c r="M115"/>
  <c r="U114"/>
  <c r="S114"/>
  <c r="R114"/>
  <c r="P114"/>
  <c r="N114"/>
  <c r="M114"/>
  <c r="U113"/>
  <c r="S113"/>
  <c r="R113"/>
  <c r="P113"/>
  <c r="N113"/>
  <c r="M113"/>
  <c r="U101"/>
  <c r="S101"/>
  <c r="R101"/>
  <c r="P101"/>
  <c r="P153" s="1"/>
  <c r="N101"/>
  <c r="M101"/>
  <c r="U100"/>
  <c r="S100"/>
  <c r="R100"/>
  <c r="P100"/>
  <c r="N100"/>
  <c r="N152" s="1"/>
  <c r="M100"/>
  <c r="U99"/>
  <c r="S99"/>
  <c r="R99"/>
  <c r="P99"/>
  <c r="N99"/>
  <c r="M99"/>
  <c r="M102" s="1"/>
  <c r="U97"/>
  <c r="S97"/>
  <c r="R97"/>
  <c r="P97"/>
  <c r="N97"/>
  <c r="M97"/>
  <c r="M149" s="1"/>
  <c r="U96"/>
  <c r="S96"/>
  <c r="R96"/>
  <c r="P96"/>
  <c r="N96"/>
  <c r="M96"/>
  <c r="U95"/>
  <c r="S95"/>
  <c r="R95"/>
  <c r="P95"/>
  <c r="P98" s="1"/>
  <c r="N95"/>
  <c r="M95"/>
  <c r="U93"/>
  <c r="S93"/>
  <c r="R93"/>
  <c r="P93"/>
  <c r="P145" s="1"/>
  <c r="N93"/>
  <c r="M93"/>
  <c r="U92"/>
  <c r="S92"/>
  <c r="R92"/>
  <c r="P92"/>
  <c r="N92"/>
  <c r="N144" s="1"/>
  <c r="M92"/>
  <c r="U91"/>
  <c r="S91"/>
  <c r="R91"/>
  <c r="P91"/>
  <c r="N91"/>
  <c r="M91"/>
  <c r="U89"/>
  <c r="S89"/>
  <c r="R89"/>
  <c r="P89"/>
  <c r="N89"/>
  <c r="M89"/>
  <c r="U88"/>
  <c r="S88"/>
  <c r="S140" s="1"/>
  <c r="R88"/>
  <c r="R140" s="1"/>
  <c r="P88"/>
  <c r="N88"/>
  <c r="N140" s="1"/>
  <c r="M88"/>
  <c r="U87"/>
  <c r="U139" s="1"/>
  <c r="S87"/>
  <c r="R87"/>
  <c r="P87"/>
  <c r="P139" s="1"/>
  <c r="N87"/>
  <c r="M87"/>
  <c r="M139" s="1"/>
  <c r="U49"/>
  <c r="S49"/>
  <c r="R49"/>
  <c r="P49"/>
  <c r="N49"/>
  <c r="M49"/>
  <c r="U48"/>
  <c r="S48"/>
  <c r="R48"/>
  <c r="P48"/>
  <c r="N48"/>
  <c r="M48"/>
  <c r="U47"/>
  <c r="S47"/>
  <c r="R47"/>
  <c r="P47"/>
  <c r="N47"/>
  <c r="M47"/>
  <c r="M50" s="1"/>
  <c r="U45"/>
  <c r="S45"/>
  <c r="R45"/>
  <c r="P45"/>
  <c r="N45"/>
  <c r="M45"/>
  <c r="U44"/>
  <c r="S44"/>
  <c r="R44"/>
  <c r="P44"/>
  <c r="N44"/>
  <c r="M44"/>
  <c r="U43"/>
  <c r="S43"/>
  <c r="R43"/>
  <c r="P43"/>
  <c r="P46" s="1"/>
  <c r="N43"/>
  <c r="M43"/>
  <c r="U41"/>
  <c r="S41"/>
  <c r="R41"/>
  <c r="P41"/>
  <c r="N41"/>
  <c r="M41"/>
  <c r="U40"/>
  <c r="S40"/>
  <c r="R40"/>
  <c r="P40"/>
  <c r="N40"/>
  <c r="M40"/>
  <c r="U39"/>
  <c r="S39"/>
  <c r="R39"/>
  <c r="P39"/>
  <c r="N39"/>
  <c r="M39"/>
  <c r="U37"/>
  <c r="S37"/>
  <c r="R37"/>
  <c r="P37"/>
  <c r="N37"/>
  <c r="M37"/>
  <c r="U36"/>
  <c r="S36"/>
  <c r="R36"/>
  <c r="P36"/>
  <c r="N36"/>
  <c r="M36"/>
  <c r="U35"/>
  <c r="S35"/>
  <c r="R35"/>
  <c r="P35"/>
  <c r="N35"/>
  <c r="M35"/>
  <c r="S15"/>
  <c r="R15"/>
  <c r="S14"/>
  <c r="R14"/>
  <c r="S13"/>
  <c r="R13"/>
  <c r="S19"/>
  <c r="R19"/>
  <c r="S18"/>
  <c r="R18"/>
  <c r="S17"/>
  <c r="R17"/>
  <c r="S23"/>
  <c r="R23"/>
  <c r="S22"/>
  <c r="R22"/>
  <c r="S21"/>
  <c r="R21"/>
  <c r="U23"/>
  <c r="U22"/>
  <c r="U21"/>
  <c r="U19"/>
  <c r="U18"/>
  <c r="U17"/>
  <c r="U15"/>
  <c r="U14"/>
  <c r="U13"/>
  <c r="U11"/>
  <c r="U10"/>
  <c r="U9"/>
  <c r="S11"/>
  <c r="R11"/>
  <c r="S10"/>
  <c r="R10"/>
  <c r="S9"/>
  <c r="R9"/>
  <c r="P11"/>
  <c r="P10"/>
  <c r="P9"/>
  <c r="P15"/>
  <c r="P14"/>
  <c r="P13"/>
  <c r="P19"/>
  <c r="P18"/>
  <c r="P17"/>
  <c r="P23"/>
  <c r="P22"/>
  <c r="P21"/>
  <c r="N23"/>
  <c r="M23"/>
  <c r="N22"/>
  <c r="M22"/>
  <c r="N21"/>
  <c r="M21"/>
  <c r="N19"/>
  <c r="M19"/>
  <c r="N18"/>
  <c r="M18"/>
  <c r="N17"/>
  <c r="M17"/>
  <c r="N15"/>
  <c r="M15"/>
  <c r="N14"/>
  <c r="M14"/>
  <c r="N13"/>
  <c r="M13"/>
  <c r="N11"/>
  <c r="M11"/>
  <c r="N10"/>
  <c r="M10"/>
  <c r="N9"/>
  <c r="M9"/>
  <c r="G37"/>
  <c r="F37"/>
  <c r="G36"/>
  <c r="F36"/>
  <c r="G35"/>
  <c r="F35"/>
  <c r="G41"/>
  <c r="F41"/>
  <c r="G40"/>
  <c r="F40"/>
  <c r="G39"/>
  <c r="F39"/>
  <c r="G45"/>
  <c r="F45"/>
  <c r="G44"/>
  <c r="F44"/>
  <c r="G43"/>
  <c r="F43"/>
  <c r="G49"/>
  <c r="F49"/>
  <c r="G48"/>
  <c r="F48"/>
  <c r="G47"/>
  <c r="F47"/>
  <c r="D49"/>
  <c r="C49"/>
  <c r="D48"/>
  <c r="C48"/>
  <c r="D47"/>
  <c r="C47"/>
  <c r="D45"/>
  <c r="C45"/>
  <c r="D44"/>
  <c r="C44"/>
  <c r="D43"/>
  <c r="C43"/>
  <c r="D41"/>
  <c r="C41"/>
  <c r="D40"/>
  <c r="C40"/>
  <c r="D39"/>
  <c r="C39"/>
  <c r="D37"/>
  <c r="C37"/>
  <c r="D36"/>
  <c r="C36"/>
  <c r="D35"/>
  <c r="C35"/>
  <c r="G11"/>
  <c r="F11"/>
  <c r="G10"/>
  <c r="F10"/>
  <c r="G9"/>
  <c r="F9"/>
  <c r="G15"/>
  <c r="F15"/>
  <c r="G14"/>
  <c r="F14"/>
  <c r="G13"/>
  <c r="F13"/>
  <c r="G19"/>
  <c r="F19"/>
  <c r="G18"/>
  <c r="F18"/>
  <c r="G17"/>
  <c r="F17"/>
  <c r="G23"/>
  <c r="F23"/>
  <c r="G22"/>
  <c r="F22"/>
  <c r="G21"/>
  <c r="F21"/>
  <c r="D23"/>
  <c r="C23"/>
  <c r="D22"/>
  <c r="C22"/>
  <c r="D21"/>
  <c r="C21"/>
  <c r="D19"/>
  <c r="C19"/>
  <c r="D18"/>
  <c r="C18"/>
  <c r="D17"/>
  <c r="C17"/>
  <c r="D15"/>
  <c r="C15"/>
  <c r="D14"/>
  <c r="C14"/>
  <c r="D13"/>
  <c r="C13"/>
  <c r="D11"/>
  <c r="C11"/>
  <c r="D10"/>
  <c r="C10"/>
  <c r="D9"/>
  <c r="C9"/>
  <c r="O205" i="3"/>
  <c r="O204"/>
  <c r="O203"/>
  <c r="O201"/>
  <c r="O200"/>
  <c r="O199"/>
  <c r="O197"/>
  <c r="O196"/>
  <c r="O195"/>
  <c r="P194"/>
  <c r="P208" s="1"/>
  <c r="N194"/>
  <c r="N208" s="1"/>
  <c r="M194"/>
  <c r="M208" s="1"/>
  <c r="O193"/>
  <c r="O192"/>
  <c r="O191"/>
  <c r="O205" i="4"/>
  <c r="O204"/>
  <c r="O203"/>
  <c r="O206" s="1"/>
  <c r="O201"/>
  <c r="O200"/>
  <c r="O199"/>
  <c r="O197"/>
  <c r="O196"/>
  <c r="O195"/>
  <c r="P194"/>
  <c r="P208" s="1"/>
  <c r="N194"/>
  <c r="N208" s="1"/>
  <c r="M194"/>
  <c r="M208" s="1"/>
  <c r="O193"/>
  <c r="O192"/>
  <c r="O191"/>
  <c r="O205" i="5"/>
  <c r="O204"/>
  <c r="O203"/>
  <c r="O201"/>
  <c r="O200"/>
  <c r="O199"/>
  <c r="O197"/>
  <c r="O196"/>
  <c r="O195"/>
  <c r="P194"/>
  <c r="P208" s="1"/>
  <c r="N194"/>
  <c r="N208" s="1"/>
  <c r="M194"/>
  <c r="M208" s="1"/>
  <c r="O193"/>
  <c r="O192"/>
  <c r="O191"/>
  <c r="O205" i="6"/>
  <c r="O204"/>
  <c r="O203"/>
  <c r="O201"/>
  <c r="O200"/>
  <c r="O199"/>
  <c r="O197"/>
  <c r="O196"/>
  <c r="O195"/>
  <c r="P194"/>
  <c r="P208" s="1"/>
  <c r="N194"/>
  <c r="N208" s="1"/>
  <c r="M194"/>
  <c r="M208" s="1"/>
  <c r="O193"/>
  <c r="O192"/>
  <c r="O191"/>
  <c r="O197" i="7"/>
  <c r="O196"/>
  <c r="O195"/>
  <c r="O192"/>
  <c r="O191"/>
  <c r="O179" i="3"/>
  <c r="O178"/>
  <c r="O177"/>
  <c r="O175"/>
  <c r="O174"/>
  <c r="O173"/>
  <c r="O171"/>
  <c r="O170"/>
  <c r="O169"/>
  <c r="P168"/>
  <c r="P182" s="1"/>
  <c r="N168"/>
  <c r="N182" s="1"/>
  <c r="M168"/>
  <c r="M182" s="1"/>
  <c r="O167"/>
  <c r="O166"/>
  <c r="O165"/>
  <c r="O179" i="4"/>
  <c r="O178"/>
  <c r="O177"/>
  <c r="O175"/>
  <c r="O174"/>
  <c r="O173"/>
  <c r="O171"/>
  <c r="O170"/>
  <c r="O169"/>
  <c r="P168"/>
  <c r="P182" s="1"/>
  <c r="O168"/>
  <c r="N168"/>
  <c r="N182" s="1"/>
  <c r="M168"/>
  <c r="M182" s="1"/>
  <c r="O171" i="5"/>
  <c r="O169"/>
  <c r="P168"/>
  <c r="P182" s="1"/>
  <c r="N168"/>
  <c r="N182" s="1"/>
  <c r="M168"/>
  <c r="M182" s="1"/>
  <c r="O167"/>
  <c r="O166"/>
  <c r="O165"/>
  <c r="O179" i="6"/>
  <c r="O178"/>
  <c r="O177"/>
  <c r="O174"/>
  <c r="O173"/>
  <c r="O171"/>
  <c r="O170"/>
  <c r="O169"/>
  <c r="P168"/>
  <c r="P182" s="1"/>
  <c r="N168"/>
  <c r="N182" s="1"/>
  <c r="M168"/>
  <c r="M182" s="1"/>
  <c r="O167"/>
  <c r="O168" s="1"/>
  <c r="O171" i="7"/>
  <c r="O170"/>
  <c r="O169"/>
  <c r="O166"/>
  <c r="O165"/>
  <c r="O127" i="3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27" i="4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27" i="5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27" i="6"/>
  <c r="O126"/>
  <c r="O125"/>
  <c r="O128" s="1"/>
  <c r="O123"/>
  <c r="O122"/>
  <c r="O121"/>
  <c r="O119"/>
  <c r="O118"/>
  <c r="O117"/>
  <c r="P116"/>
  <c r="P130" s="1"/>
  <c r="N116"/>
  <c r="N130" s="1"/>
  <c r="M116"/>
  <c r="M130" s="1"/>
  <c r="O115"/>
  <c r="O114"/>
  <c r="O113"/>
  <c r="O127" i="7"/>
  <c r="O126"/>
  <c r="O125"/>
  <c r="O123"/>
  <c r="O122"/>
  <c r="O121"/>
  <c r="O119"/>
  <c r="O118"/>
  <c r="O117"/>
  <c r="P116"/>
  <c r="P130" s="1"/>
  <c r="N116"/>
  <c r="N130" s="1"/>
  <c r="M116"/>
  <c r="M130" s="1"/>
  <c r="O115"/>
  <c r="O114"/>
  <c r="O113"/>
  <c r="O101" i="3"/>
  <c r="O100"/>
  <c r="O99"/>
  <c r="O97"/>
  <c r="O96"/>
  <c r="O95"/>
  <c r="O93"/>
  <c r="O92"/>
  <c r="O91"/>
  <c r="P90"/>
  <c r="P104" s="1"/>
  <c r="N90"/>
  <c r="N104" s="1"/>
  <c r="M90"/>
  <c r="M104" s="1"/>
  <c r="O89"/>
  <c r="O88"/>
  <c r="O87"/>
  <c r="O101" i="4"/>
  <c r="O100"/>
  <c r="O99"/>
  <c r="O97"/>
  <c r="O96"/>
  <c r="O95"/>
  <c r="O93"/>
  <c r="O92"/>
  <c r="O91"/>
  <c r="P90"/>
  <c r="P104" s="1"/>
  <c r="N90"/>
  <c r="N104" s="1"/>
  <c r="M90"/>
  <c r="M104" s="1"/>
  <c r="O89"/>
  <c r="O88"/>
  <c r="O87"/>
  <c r="O97" i="5"/>
  <c r="O98" s="1"/>
  <c r="O93"/>
  <c r="O92"/>
  <c r="O91"/>
  <c r="P90"/>
  <c r="P104" s="1"/>
  <c r="N90"/>
  <c r="N104" s="1"/>
  <c r="M90"/>
  <c r="M104" s="1"/>
  <c r="O89"/>
  <c r="O88"/>
  <c r="O87"/>
  <c r="O101" i="6"/>
  <c r="O100"/>
  <c r="O99"/>
  <c r="O97"/>
  <c r="O96"/>
  <c r="O95"/>
  <c r="O93"/>
  <c r="O92"/>
  <c r="O91"/>
  <c r="P90"/>
  <c r="P104" s="1"/>
  <c r="N90"/>
  <c r="N104" s="1"/>
  <c r="M90"/>
  <c r="M104" s="1"/>
  <c r="O89"/>
  <c r="O88"/>
  <c r="O87"/>
  <c r="O101" i="7"/>
  <c r="O102" s="1"/>
  <c r="O93"/>
  <c r="O92"/>
  <c r="O91"/>
  <c r="O89"/>
  <c r="O88"/>
  <c r="O87"/>
  <c r="O49" i="3"/>
  <c r="O48"/>
  <c r="O47"/>
  <c r="O50" s="1"/>
  <c r="O45"/>
  <c r="O44"/>
  <c r="O43"/>
  <c r="O41"/>
  <c r="O40"/>
  <c r="O39"/>
  <c r="P38"/>
  <c r="P52" s="1"/>
  <c r="N38"/>
  <c r="N52" s="1"/>
  <c r="M38"/>
  <c r="M52" s="1"/>
  <c r="O37"/>
  <c r="O36"/>
  <c r="O35"/>
  <c r="O49" i="4"/>
  <c r="O48"/>
  <c r="O47"/>
  <c r="O45"/>
  <c r="O44"/>
  <c r="O43"/>
  <c r="O41"/>
  <c r="O40"/>
  <c r="O39"/>
  <c r="P38"/>
  <c r="P52" s="1"/>
  <c r="N38"/>
  <c r="N52" s="1"/>
  <c r="M38"/>
  <c r="M52" s="1"/>
  <c r="O37"/>
  <c r="O36"/>
  <c r="O35"/>
  <c r="O49" i="5"/>
  <c r="O48"/>
  <c r="O47"/>
  <c r="O45"/>
  <c r="O44"/>
  <c r="O43"/>
  <c r="O41"/>
  <c r="O40"/>
  <c r="O39"/>
  <c r="P38"/>
  <c r="P52" s="1"/>
  <c r="N38"/>
  <c r="N52" s="1"/>
  <c r="M38"/>
  <c r="M52" s="1"/>
  <c r="O37"/>
  <c r="O36"/>
  <c r="O35"/>
  <c r="O49" i="6"/>
  <c r="O48"/>
  <c r="O47"/>
  <c r="O45"/>
  <c r="O44"/>
  <c r="O43"/>
  <c r="O41"/>
  <c r="O40"/>
  <c r="O39"/>
  <c r="P38"/>
  <c r="P52" s="1"/>
  <c r="N38"/>
  <c r="N52" s="1"/>
  <c r="M38"/>
  <c r="M52" s="1"/>
  <c r="O37"/>
  <c r="O36"/>
  <c r="O35"/>
  <c r="O49" i="7"/>
  <c r="O48"/>
  <c r="O47"/>
  <c r="O50" s="1"/>
  <c r="O45"/>
  <c r="O44"/>
  <c r="O43"/>
  <c r="O41"/>
  <c r="O40"/>
  <c r="O39"/>
  <c r="P38"/>
  <c r="P52" s="1"/>
  <c r="N38"/>
  <c r="N52" s="1"/>
  <c r="M38"/>
  <c r="M52" s="1"/>
  <c r="O37"/>
  <c r="O36"/>
  <c r="O35"/>
  <c r="D38" i="3"/>
  <c r="D52" s="1"/>
  <c r="C38"/>
  <c r="C52" s="1"/>
  <c r="D38" i="4"/>
  <c r="D52" s="1"/>
  <c r="C38"/>
  <c r="C52" s="1"/>
  <c r="D45" i="5"/>
  <c r="D45" i="8" s="1"/>
  <c r="C45" i="5"/>
  <c r="C45" i="8" s="1"/>
  <c r="D44" i="5"/>
  <c r="C44"/>
  <c r="D43"/>
  <c r="C43"/>
  <c r="D41"/>
  <c r="D41" i="8" s="1"/>
  <c r="C41" i="5"/>
  <c r="C41" i="8" s="1"/>
  <c r="D40" i="5"/>
  <c r="D39"/>
  <c r="C39"/>
  <c r="D38"/>
  <c r="C38"/>
  <c r="D38" i="6"/>
  <c r="D52" s="1"/>
  <c r="C38"/>
  <c r="C52" s="1"/>
  <c r="D44" i="7"/>
  <c r="D46" s="1"/>
  <c r="C44"/>
  <c r="C46" s="1"/>
  <c r="D40"/>
  <c r="C40"/>
  <c r="C40" i="8" s="1"/>
  <c r="D39" i="7"/>
  <c r="C39"/>
  <c r="D38"/>
  <c r="C38"/>
  <c r="O23" i="3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O23" i="4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O23" i="5"/>
  <c r="O22"/>
  <c r="O21"/>
  <c r="O24" s="1"/>
  <c r="O19"/>
  <c r="O18"/>
  <c r="O17"/>
  <c r="O15"/>
  <c r="O14"/>
  <c r="O13"/>
  <c r="P12"/>
  <c r="P26" s="1"/>
  <c r="N12"/>
  <c r="N26" s="1"/>
  <c r="M12"/>
  <c r="M26" s="1"/>
  <c r="O11"/>
  <c r="O10"/>
  <c r="O9"/>
  <c r="O23" i="6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O23" i="7"/>
  <c r="O22"/>
  <c r="O21"/>
  <c r="O19"/>
  <c r="O18"/>
  <c r="O17"/>
  <c r="O15"/>
  <c r="O14"/>
  <c r="O13"/>
  <c r="P12"/>
  <c r="P26" s="1"/>
  <c r="N12"/>
  <c r="N26" s="1"/>
  <c r="M12"/>
  <c r="M26" s="1"/>
  <c r="O11"/>
  <c r="O10"/>
  <c r="O9"/>
  <c r="C20" i="3"/>
  <c r="D12"/>
  <c r="D26" s="1"/>
  <c r="C12"/>
  <c r="C20" i="4"/>
  <c r="D12"/>
  <c r="D26" s="1"/>
  <c r="C12"/>
  <c r="C20" i="5"/>
  <c r="D15"/>
  <c r="D15" i="8" s="1"/>
  <c r="C15" i="5"/>
  <c r="C15" i="8" s="1"/>
  <c r="D13" i="5"/>
  <c r="D13" i="8" s="1"/>
  <c r="C13" i="5"/>
  <c r="C13" i="8" s="1"/>
  <c r="D12" i="5"/>
  <c r="C12"/>
  <c r="C20" i="6"/>
  <c r="D12"/>
  <c r="D26" s="1"/>
  <c r="C12"/>
  <c r="C20" i="7"/>
  <c r="D12"/>
  <c r="D26" s="1"/>
  <c r="C12"/>
  <c r="O50" i="6" l="1"/>
  <c r="O102" i="4"/>
  <c r="O128" i="5"/>
  <c r="O180" i="4"/>
  <c r="O206" i="3"/>
  <c r="S154" i="7"/>
  <c r="S154" i="6"/>
  <c r="S154" i="5"/>
  <c r="S154" i="4"/>
  <c r="S154" i="3"/>
  <c r="U232" i="7"/>
  <c r="U232" i="6"/>
  <c r="U232" i="4"/>
  <c r="N232" i="3"/>
  <c r="U232"/>
  <c r="O24" i="7"/>
  <c r="O24" i="3"/>
  <c r="O50" i="5"/>
  <c r="O102" i="6"/>
  <c r="O102" i="3"/>
  <c r="O128" i="4"/>
  <c r="O180" i="6"/>
  <c r="O180" i="3"/>
  <c r="O206" i="6"/>
  <c r="P24" i="1"/>
  <c r="P50"/>
  <c r="P206"/>
  <c r="R154" i="7"/>
  <c r="R154" i="6"/>
  <c r="R154" i="5"/>
  <c r="R154" i="4"/>
  <c r="R154" i="3"/>
  <c r="M232" i="7"/>
  <c r="S232"/>
  <c r="M232" i="6"/>
  <c r="S232"/>
  <c r="M232" i="5"/>
  <c r="M232" i="4"/>
  <c r="S232"/>
  <c r="M232" i="3"/>
  <c r="S232"/>
  <c r="O24" i="4"/>
  <c r="O24" i="6"/>
  <c r="O50" i="4"/>
  <c r="O128" i="7"/>
  <c r="O128" i="3"/>
  <c r="O206" i="5"/>
  <c r="D24" i="1"/>
  <c r="D50"/>
  <c r="N24"/>
  <c r="N50"/>
  <c r="N102"/>
  <c r="N128"/>
  <c r="N180"/>
  <c r="N206"/>
  <c r="P154" i="7"/>
  <c r="P154" i="6"/>
  <c r="P154" i="5"/>
  <c r="P154" i="4"/>
  <c r="P154" i="3"/>
  <c r="R232" i="7"/>
  <c r="R232" i="6"/>
  <c r="R232" i="4"/>
  <c r="R232" i="3"/>
  <c r="U154" i="7"/>
  <c r="U154" i="5"/>
  <c r="U154" i="4"/>
  <c r="U154" i="3"/>
  <c r="C50" i="1"/>
  <c r="M24"/>
  <c r="R24"/>
  <c r="S50"/>
  <c r="S128"/>
  <c r="S180"/>
  <c r="S206"/>
  <c r="G50"/>
  <c r="U24"/>
  <c r="R50"/>
  <c r="R180"/>
  <c r="R206"/>
  <c r="P151"/>
  <c r="P102"/>
  <c r="P229"/>
  <c r="P232" s="1"/>
  <c r="P180"/>
  <c r="F50"/>
  <c r="P128"/>
  <c r="S24"/>
  <c r="U50"/>
  <c r="U102"/>
  <c r="U128"/>
  <c r="U180"/>
  <c r="U206"/>
  <c r="U234" i="7"/>
  <c r="U232" i="5"/>
  <c r="S232"/>
  <c r="R232"/>
  <c r="R128" i="1"/>
  <c r="S102"/>
  <c r="R102"/>
  <c r="U154" i="6"/>
  <c r="G75" i="1"/>
  <c r="G24"/>
  <c r="F75"/>
  <c r="F24"/>
  <c r="M228" i="3"/>
  <c r="O20" i="6"/>
  <c r="S230" i="1"/>
  <c r="S152"/>
  <c r="U20"/>
  <c r="U151"/>
  <c r="O20" i="5"/>
  <c r="O46" i="3"/>
  <c r="O202" i="4"/>
  <c r="P20" i="1"/>
  <c r="M150" i="7"/>
  <c r="M150" i="5"/>
  <c r="M150" i="4"/>
  <c r="M150" i="3"/>
  <c r="N228" i="7"/>
  <c r="N228" i="5"/>
  <c r="N228" i="4"/>
  <c r="N228" i="3"/>
  <c r="O98" i="4"/>
  <c r="O124" i="5"/>
  <c r="O176" i="6"/>
  <c r="O176" i="4"/>
  <c r="O202" i="3"/>
  <c r="O20"/>
  <c r="O46" i="6"/>
  <c r="C43" i="8"/>
  <c r="C46" i="5"/>
  <c r="M147" i="1"/>
  <c r="M98"/>
  <c r="D39" i="8"/>
  <c r="O46" i="4"/>
  <c r="O124" i="7"/>
  <c r="O124" i="3"/>
  <c r="O202" i="5"/>
  <c r="C46" i="1"/>
  <c r="M20"/>
  <c r="R20"/>
  <c r="M46"/>
  <c r="S46"/>
  <c r="M124"/>
  <c r="S124"/>
  <c r="M176"/>
  <c r="M202"/>
  <c r="S202"/>
  <c r="N150" i="7"/>
  <c r="U150"/>
  <c r="N150" i="6"/>
  <c r="U150"/>
  <c r="N150" i="5"/>
  <c r="U150"/>
  <c r="N150" i="4"/>
  <c r="U150"/>
  <c r="N150" i="3"/>
  <c r="U150"/>
  <c r="P228" i="7"/>
  <c r="P228" i="6"/>
  <c r="P228" i="5"/>
  <c r="P228" i="4"/>
  <c r="P228" i="3"/>
  <c r="C39" i="8"/>
  <c r="D44"/>
  <c r="O46" i="7"/>
  <c r="O98" i="6"/>
  <c r="O202"/>
  <c r="G20" i="1"/>
  <c r="G46"/>
  <c r="R46"/>
  <c r="R98"/>
  <c r="R124"/>
  <c r="R176"/>
  <c r="R202"/>
  <c r="S150" i="7"/>
  <c r="M150" i="6"/>
  <c r="S150"/>
  <c r="S150" i="5"/>
  <c r="S150" i="4"/>
  <c r="S150" i="3"/>
  <c r="U228" i="7"/>
  <c r="N228" i="6"/>
  <c r="U228"/>
  <c r="U228" i="5"/>
  <c r="U228" i="4"/>
  <c r="U228" i="3"/>
  <c r="O20" i="4"/>
  <c r="C44" i="8"/>
  <c r="F20" i="1"/>
  <c r="F46"/>
  <c r="R150" i="7"/>
  <c r="R150" i="6"/>
  <c r="R150" i="5"/>
  <c r="R150" i="4"/>
  <c r="R150" i="3"/>
  <c r="S228" i="7"/>
  <c r="M228" i="6"/>
  <c r="S228"/>
  <c r="S228" i="5"/>
  <c r="S228" i="4"/>
  <c r="S228" i="3"/>
  <c r="D43" i="8"/>
  <c r="D46" i="5"/>
  <c r="O20" i="7"/>
  <c r="D40" i="8"/>
  <c r="E40" s="1"/>
  <c r="O46" i="5"/>
  <c r="O98" i="3"/>
  <c r="O124" i="6"/>
  <c r="O124" i="4"/>
  <c r="O176" i="3"/>
  <c r="D20" i="1"/>
  <c r="D46"/>
  <c r="N20"/>
  <c r="S20"/>
  <c r="N46"/>
  <c r="U46"/>
  <c r="N98"/>
  <c r="N124"/>
  <c r="U124"/>
  <c r="N176"/>
  <c r="U176"/>
  <c r="N202"/>
  <c r="U202"/>
  <c r="P150" i="7"/>
  <c r="P150" i="6"/>
  <c r="P150" i="5"/>
  <c r="P150" i="4"/>
  <c r="P150" i="3"/>
  <c r="R228" i="7"/>
  <c r="R228" i="6"/>
  <c r="R228" i="5"/>
  <c r="R228" i="4"/>
  <c r="R228" i="3"/>
  <c r="S227" i="1"/>
  <c r="S176"/>
  <c r="U149"/>
  <c r="U98"/>
  <c r="S149"/>
  <c r="S98"/>
  <c r="P150" i="8"/>
  <c r="P20"/>
  <c r="M20"/>
  <c r="N20"/>
  <c r="E44"/>
  <c r="S226" i="1"/>
  <c r="U147"/>
  <c r="H9" i="8"/>
  <c r="C16" i="1"/>
  <c r="M16"/>
  <c r="M25" s="1"/>
  <c r="P16"/>
  <c r="P25" s="1"/>
  <c r="O16" i="4"/>
  <c r="O25" s="1"/>
  <c r="G16" i="1"/>
  <c r="U16"/>
  <c r="N16" i="8"/>
  <c r="N25" s="1"/>
  <c r="S16"/>
  <c r="S16" i="1"/>
  <c r="S25" s="1"/>
  <c r="R16"/>
  <c r="G16" i="8"/>
  <c r="O94" i="7"/>
  <c r="O103" s="1"/>
  <c r="O120"/>
  <c r="O120" i="3"/>
  <c r="O172" i="4"/>
  <c r="O181" s="1"/>
  <c r="O198"/>
  <c r="F42" i="1"/>
  <c r="F51" s="1"/>
  <c r="P42"/>
  <c r="P51" s="1"/>
  <c r="P94"/>
  <c r="P103" s="1"/>
  <c r="P120"/>
  <c r="P129" s="1"/>
  <c r="P172"/>
  <c r="P181" s="1"/>
  <c r="P198"/>
  <c r="P207" s="1"/>
  <c r="G42" i="8"/>
  <c r="G51" s="1"/>
  <c r="U42"/>
  <c r="U51" s="1"/>
  <c r="N94"/>
  <c r="N103" s="1"/>
  <c r="N146" i="7"/>
  <c r="U146"/>
  <c r="U155" s="1"/>
  <c r="N146" i="6"/>
  <c r="N155" s="1"/>
  <c r="U146"/>
  <c r="N146" i="5"/>
  <c r="U146"/>
  <c r="U155" s="1"/>
  <c r="N146" i="4"/>
  <c r="N155" s="1"/>
  <c r="U146"/>
  <c r="U155" s="1"/>
  <c r="N146" i="3"/>
  <c r="U146"/>
  <c r="U155" s="1"/>
  <c r="P224" i="7"/>
  <c r="P233" s="1"/>
  <c r="P224" i="6"/>
  <c r="P233" s="1"/>
  <c r="P224" i="5"/>
  <c r="P224" i="4"/>
  <c r="P233" s="1"/>
  <c r="P224" i="3"/>
  <c r="P233" s="1"/>
  <c r="D16" i="5"/>
  <c r="D25" s="1"/>
  <c r="C16"/>
  <c r="O16" i="7"/>
  <c r="O16" i="5"/>
  <c r="O25" s="1"/>
  <c r="O16" i="3"/>
  <c r="O25" s="1"/>
  <c r="F16" i="1"/>
  <c r="F16" i="8"/>
  <c r="M16"/>
  <c r="M25" s="1"/>
  <c r="P16"/>
  <c r="P25" s="1"/>
  <c r="R16"/>
  <c r="U16"/>
  <c r="D42" i="7"/>
  <c r="D51" s="1"/>
  <c r="D42" i="5"/>
  <c r="D51" s="1"/>
  <c r="O42" i="6"/>
  <c r="O42" i="4"/>
  <c r="O51" s="1"/>
  <c r="O94" i="3"/>
  <c r="O103" s="1"/>
  <c r="O120" i="4"/>
  <c r="O129" s="1"/>
  <c r="O172" i="6"/>
  <c r="O172" i="5"/>
  <c r="O181" s="1"/>
  <c r="O198"/>
  <c r="O207" s="1"/>
  <c r="D42" i="1"/>
  <c r="D51" s="1"/>
  <c r="N42"/>
  <c r="N51" s="1"/>
  <c r="U42"/>
  <c r="N94"/>
  <c r="N103" s="1"/>
  <c r="U94"/>
  <c r="U103" s="1"/>
  <c r="N120"/>
  <c r="N129" s="1"/>
  <c r="U120"/>
  <c r="U129" s="1"/>
  <c r="N172"/>
  <c r="U172"/>
  <c r="U181" s="1"/>
  <c r="N198"/>
  <c r="N207" s="1"/>
  <c r="U198"/>
  <c r="U207" s="1"/>
  <c r="F42" i="8"/>
  <c r="F51" s="1"/>
  <c r="S42"/>
  <c r="S51" s="1"/>
  <c r="M94"/>
  <c r="M103" s="1"/>
  <c r="M146" i="7"/>
  <c r="M155" s="1"/>
  <c r="S146"/>
  <c r="S155" s="1"/>
  <c r="M146" i="6"/>
  <c r="M155" s="1"/>
  <c r="S146"/>
  <c r="S155" s="1"/>
  <c r="M146" i="5"/>
  <c r="M155" s="1"/>
  <c r="S146"/>
  <c r="S155" s="1"/>
  <c r="M146" i="4"/>
  <c r="M155" s="1"/>
  <c r="S146"/>
  <c r="S155" s="1"/>
  <c r="M146" i="3"/>
  <c r="M155" s="1"/>
  <c r="S146"/>
  <c r="S155" s="1"/>
  <c r="N224" i="7"/>
  <c r="N233" s="1"/>
  <c r="U224"/>
  <c r="U233" s="1"/>
  <c r="N224" i="6"/>
  <c r="N233" s="1"/>
  <c r="U224"/>
  <c r="U233" s="1"/>
  <c r="N224" i="5"/>
  <c r="N233" s="1"/>
  <c r="U224"/>
  <c r="U233" s="1"/>
  <c r="N224" i="4"/>
  <c r="U224"/>
  <c r="U233" s="1"/>
  <c r="N224" i="3"/>
  <c r="N233" s="1"/>
  <c r="U224"/>
  <c r="U233" s="1"/>
  <c r="D16" i="1"/>
  <c r="D25" s="1"/>
  <c r="N16"/>
  <c r="N25" s="1"/>
  <c r="C42" i="7"/>
  <c r="C51" s="1"/>
  <c r="C42" i="5"/>
  <c r="C51" s="1"/>
  <c r="O94"/>
  <c r="O103" s="1"/>
  <c r="O94" i="4"/>
  <c r="O103" s="1"/>
  <c r="O120" i="5"/>
  <c r="O198" i="7"/>
  <c r="O198" i="6"/>
  <c r="O207" s="1"/>
  <c r="C42" i="1"/>
  <c r="C51" s="1"/>
  <c r="M42"/>
  <c r="M51" s="1"/>
  <c r="S42"/>
  <c r="S51" s="1"/>
  <c r="M94"/>
  <c r="S94"/>
  <c r="M120"/>
  <c r="M129" s="1"/>
  <c r="S120"/>
  <c r="M172"/>
  <c r="M181" s="1"/>
  <c r="S172"/>
  <c r="S181" s="1"/>
  <c r="M198"/>
  <c r="M207" s="1"/>
  <c r="S198"/>
  <c r="S207" s="1"/>
  <c r="R42" i="8"/>
  <c r="R51" s="1"/>
  <c r="R146" i="7"/>
  <c r="R155" s="1"/>
  <c r="R146" i="6"/>
  <c r="R155" s="1"/>
  <c r="R146" i="5"/>
  <c r="R155" s="1"/>
  <c r="R146" i="4"/>
  <c r="R155" s="1"/>
  <c r="R146" i="3"/>
  <c r="R155" s="1"/>
  <c r="M224" i="7"/>
  <c r="M233" s="1"/>
  <c r="S224"/>
  <c r="S234" s="1"/>
  <c r="M224" i="6"/>
  <c r="M233" s="1"/>
  <c r="S224"/>
  <c r="S233" s="1"/>
  <c r="M224" i="5"/>
  <c r="M233" s="1"/>
  <c r="S224"/>
  <c r="M224" i="4"/>
  <c r="M233" s="1"/>
  <c r="S224"/>
  <c r="S233" s="1"/>
  <c r="M224" i="3"/>
  <c r="M233" s="1"/>
  <c r="S224"/>
  <c r="S233" s="1"/>
  <c r="O42" i="7"/>
  <c r="O51" s="1"/>
  <c r="O42" i="5"/>
  <c r="O51" s="1"/>
  <c r="O42" i="3"/>
  <c r="O51" s="1"/>
  <c r="O94" i="6"/>
  <c r="O103" s="1"/>
  <c r="O120"/>
  <c r="O172" i="7"/>
  <c r="O172" i="3"/>
  <c r="O181" s="1"/>
  <c r="O198"/>
  <c r="O207" s="1"/>
  <c r="G42" i="1"/>
  <c r="G51" s="1"/>
  <c r="R42"/>
  <c r="R51" s="1"/>
  <c r="R94"/>
  <c r="R120"/>
  <c r="R172"/>
  <c r="R181" s="1"/>
  <c r="R198"/>
  <c r="R207" s="1"/>
  <c r="P94" i="8"/>
  <c r="P103" s="1"/>
  <c r="P146" i="7"/>
  <c r="P146" i="6"/>
  <c r="P155" s="1"/>
  <c r="P146" i="5"/>
  <c r="P155" s="1"/>
  <c r="P146" i="4"/>
  <c r="P155" s="1"/>
  <c r="P146" i="3"/>
  <c r="R224" i="7"/>
  <c r="R233" s="1"/>
  <c r="R224" i="6"/>
  <c r="R233" s="1"/>
  <c r="R224" i="5"/>
  <c r="R224" i="4"/>
  <c r="R233" s="1"/>
  <c r="R224" i="3"/>
  <c r="R233" s="1"/>
  <c r="O16" i="6"/>
  <c r="O25" s="1"/>
  <c r="H11" i="8"/>
  <c r="G73"/>
  <c r="G75"/>
  <c r="O151" i="3"/>
  <c r="O143" i="4"/>
  <c r="P143" i="1"/>
  <c r="R222" i="8"/>
  <c r="R144"/>
  <c r="S144" i="1"/>
  <c r="M219" i="8"/>
  <c r="S219"/>
  <c r="P141"/>
  <c r="S141"/>
  <c r="O141" i="7"/>
  <c r="Q141" s="1"/>
  <c r="O147"/>
  <c r="O149"/>
  <c r="Q149" s="1"/>
  <c r="O139" i="6"/>
  <c r="Q139" s="1"/>
  <c r="O141"/>
  <c r="Q141" s="1"/>
  <c r="O149"/>
  <c r="O139" i="5"/>
  <c r="Q139" s="1"/>
  <c r="O141"/>
  <c r="Q141" s="1"/>
  <c r="O147"/>
  <c r="O139" i="3"/>
  <c r="O141"/>
  <c r="Q141" s="1"/>
  <c r="O147"/>
  <c r="O12"/>
  <c r="O38" i="4"/>
  <c r="G74" i="8"/>
  <c r="S74"/>
  <c r="O145" i="7"/>
  <c r="Q145" s="1"/>
  <c r="O143" i="6"/>
  <c r="O145"/>
  <c r="Q145" s="1"/>
  <c r="O151"/>
  <c r="O145" i="5"/>
  <c r="Q145" s="1"/>
  <c r="O151" i="4"/>
  <c r="O143" i="3"/>
  <c r="O145"/>
  <c r="Q145" s="1"/>
  <c r="T226" i="7"/>
  <c r="V226" s="1"/>
  <c r="O231"/>
  <c r="Q231" s="1"/>
  <c r="O218" i="6"/>
  <c r="Q218" s="1"/>
  <c r="O226"/>
  <c r="Q226" s="1"/>
  <c r="O223" i="5"/>
  <c r="Q223" s="1"/>
  <c r="O223" i="4"/>
  <c r="Q223" s="1"/>
  <c r="O223" i="3"/>
  <c r="Q223" s="1"/>
  <c r="O231"/>
  <c r="Q231" s="1"/>
  <c r="O147" i="4"/>
  <c r="U75" i="8"/>
  <c r="O145"/>
  <c r="O148"/>
  <c r="Q148" s="1"/>
  <c r="O231"/>
  <c r="Q231" s="1"/>
  <c r="O147" i="6"/>
  <c r="Q147" s="1"/>
  <c r="O139" i="4"/>
  <c r="Q139" s="1"/>
  <c r="O141"/>
  <c r="O218" i="7"/>
  <c r="Q218" s="1"/>
  <c r="O222"/>
  <c r="Q222" s="1"/>
  <c r="T230" i="6"/>
  <c r="M220" i="5"/>
  <c r="S220"/>
  <c r="S234" s="1"/>
  <c r="O227"/>
  <c r="Q227" s="1"/>
  <c r="O222" i="4"/>
  <c r="Q222" s="1"/>
  <c r="T141" i="5"/>
  <c r="O143"/>
  <c r="O151"/>
  <c r="O145" i="4"/>
  <c r="Q145" s="1"/>
  <c r="M220" i="7"/>
  <c r="N220" i="5"/>
  <c r="N234" s="1"/>
  <c r="O225" i="4"/>
  <c r="O227"/>
  <c r="Q227" s="1"/>
  <c r="O222" i="3"/>
  <c r="Q222" s="1"/>
  <c r="O119" i="1"/>
  <c r="Q119" s="1"/>
  <c r="O122"/>
  <c r="Q122" s="1"/>
  <c r="O153" i="7"/>
  <c r="Q153" s="1"/>
  <c r="O153" i="6"/>
  <c r="Q153" s="1"/>
  <c r="O153" i="5"/>
  <c r="Q153" s="1"/>
  <c r="T153"/>
  <c r="O153" i="4"/>
  <c r="Q153" s="1"/>
  <c r="O153" i="3"/>
  <c r="Q153" s="1"/>
  <c r="T218" i="7"/>
  <c r="V218" s="1"/>
  <c r="T227"/>
  <c r="O231" i="5"/>
  <c r="Q231" s="1"/>
  <c r="O218" i="4"/>
  <c r="Q218" s="1"/>
  <c r="O219" i="3"/>
  <c r="Q219" s="1"/>
  <c r="O225"/>
  <c r="O227"/>
  <c r="Q227" s="1"/>
  <c r="T141" i="6"/>
  <c r="V141" s="1"/>
  <c r="O219" i="4"/>
  <c r="Q219" s="1"/>
  <c r="T173" i="1"/>
  <c r="O230" i="6"/>
  <c r="Q230" s="1"/>
  <c r="O149" i="5"/>
  <c r="Q149" s="1"/>
  <c r="O149" i="4"/>
  <c r="Q149" s="1"/>
  <c r="O149" i="3"/>
  <c r="Q149" s="1"/>
  <c r="O230" i="7"/>
  <c r="Q230" s="1"/>
  <c r="O222" i="5"/>
  <c r="Q222" s="1"/>
  <c r="O231" i="4"/>
  <c r="Q231" s="1"/>
  <c r="O218" i="3"/>
  <c r="Q218" s="1"/>
  <c r="O38" i="6"/>
  <c r="O90" i="4"/>
  <c r="O116" i="5"/>
  <c r="O168" i="3"/>
  <c r="O194" i="5"/>
  <c r="U168" i="1"/>
  <c r="U182" s="1"/>
  <c r="S75" i="8"/>
  <c r="T139" i="7"/>
  <c r="V139" s="1"/>
  <c r="N142"/>
  <c r="N156" s="1"/>
  <c r="O143"/>
  <c r="O152"/>
  <c r="Q152" s="1"/>
  <c r="P142" i="6"/>
  <c r="O140"/>
  <c r="Q140" s="1"/>
  <c r="O144"/>
  <c r="Q144" s="1"/>
  <c r="O148"/>
  <c r="Q148" s="1"/>
  <c r="O152"/>
  <c r="Q152" s="1"/>
  <c r="P142" i="5"/>
  <c r="O140"/>
  <c r="Q140" s="1"/>
  <c r="O144"/>
  <c r="Q144" s="1"/>
  <c r="O148"/>
  <c r="Q148" s="1"/>
  <c r="O152"/>
  <c r="Q152" s="1"/>
  <c r="P142" i="4"/>
  <c r="O140"/>
  <c r="O144"/>
  <c r="Q144" s="1"/>
  <c r="O148"/>
  <c r="Q148" s="1"/>
  <c r="O152"/>
  <c r="Q152" s="1"/>
  <c r="P142" i="3"/>
  <c r="O140"/>
  <c r="O144"/>
  <c r="Q144" s="1"/>
  <c r="O148"/>
  <c r="Q148" s="1"/>
  <c r="O152"/>
  <c r="Q152" s="1"/>
  <c r="O219" i="7"/>
  <c r="Q219" s="1"/>
  <c r="T230"/>
  <c r="T225" i="6"/>
  <c r="V225" s="1"/>
  <c r="O231"/>
  <c r="Q231" s="1"/>
  <c r="O218" i="5"/>
  <c r="Q218" s="1"/>
  <c r="O230"/>
  <c r="Q230" s="1"/>
  <c r="O230" i="4"/>
  <c r="Q230" s="1"/>
  <c r="O221" i="3"/>
  <c r="O230"/>
  <c r="Q230" s="1"/>
  <c r="O90" i="5"/>
  <c r="O104" s="1"/>
  <c r="O38" i="3"/>
  <c r="O52" s="1"/>
  <c r="O12" i="7"/>
  <c r="O194" i="3"/>
  <c r="T147" i="7"/>
  <c r="O151"/>
  <c r="O229" i="4"/>
  <c r="O229" i="3"/>
  <c r="O125" i="1"/>
  <c r="O174"/>
  <c r="Q174" s="1"/>
  <c r="O139" i="7"/>
  <c r="Q139" s="1"/>
  <c r="T151"/>
  <c r="O226"/>
  <c r="Q226" s="1"/>
  <c r="T231"/>
  <c r="N220" i="6"/>
  <c r="N234" s="1"/>
  <c r="U220"/>
  <c r="U234" s="1"/>
  <c r="P220"/>
  <c r="P234" s="1"/>
  <c r="O219"/>
  <c r="Q219" s="1"/>
  <c r="O222"/>
  <c r="Q222" s="1"/>
  <c r="O225"/>
  <c r="Q225" s="1"/>
  <c r="O226" i="5"/>
  <c r="Q226" s="1"/>
  <c r="O226" i="4"/>
  <c r="Q226" s="1"/>
  <c r="O217" i="3"/>
  <c r="Q217" s="1"/>
  <c r="O226"/>
  <c r="Q226" s="1"/>
  <c r="N221" i="8"/>
  <c r="T195" i="1"/>
  <c r="T205"/>
  <c r="S90"/>
  <c r="M194"/>
  <c r="P219"/>
  <c r="P221" i="8"/>
  <c r="T193" i="1"/>
  <c r="O192"/>
  <c r="Q192" s="1"/>
  <c r="T204"/>
  <c r="U141"/>
  <c r="M141"/>
  <c r="S141"/>
  <c r="M116"/>
  <c r="M130" s="1"/>
  <c r="P143" i="8"/>
  <c r="T9"/>
  <c r="U73"/>
  <c r="H43"/>
  <c r="H45"/>
  <c r="E48"/>
  <c r="U69"/>
  <c r="T47" i="1"/>
  <c r="O170"/>
  <c r="Q170" s="1"/>
  <c r="U222"/>
  <c r="R223"/>
  <c r="N225"/>
  <c r="N227"/>
  <c r="U227"/>
  <c r="R229"/>
  <c r="N230"/>
  <c r="O201"/>
  <c r="Q201" s="1"/>
  <c r="T49" i="8"/>
  <c r="O118" i="1"/>
  <c r="Q118" s="1"/>
  <c r="O114"/>
  <c r="Q114" s="1"/>
  <c r="T123"/>
  <c r="T126"/>
  <c r="D38" i="8"/>
  <c r="H41"/>
  <c r="E36"/>
  <c r="O204" i="1"/>
  <c r="Q204" s="1"/>
  <c r="P90" i="8"/>
  <c r="P38" i="1"/>
  <c r="P52" s="1"/>
  <c r="O49"/>
  <c r="Q49" s="1"/>
  <c r="T49"/>
  <c r="P141"/>
  <c r="M143"/>
  <c r="M145"/>
  <c r="S145"/>
  <c r="P147"/>
  <c r="S148"/>
  <c r="P149"/>
  <c r="M151"/>
  <c r="S151"/>
  <c r="P152"/>
  <c r="M153"/>
  <c r="S153"/>
  <c r="P116"/>
  <c r="O126"/>
  <c r="Q126" s="1"/>
  <c r="P218"/>
  <c r="M222"/>
  <c r="N223"/>
  <c r="U223"/>
  <c r="R225"/>
  <c r="U226"/>
  <c r="R227"/>
  <c r="U229"/>
  <c r="U231"/>
  <c r="O197"/>
  <c r="Q197" s="1"/>
  <c r="O200"/>
  <c r="Q200" s="1"/>
  <c r="C38" i="8"/>
  <c r="P139"/>
  <c r="M140"/>
  <c r="O140" s="1"/>
  <c r="R140"/>
  <c r="T140" s="1"/>
  <c r="N144"/>
  <c r="O144" s="1"/>
  <c r="Q144" s="1"/>
  <c r="U144"/>
  <c r="R148"/>
  <c r="T148" s="1"/>
  <c r="N149"/>
  <c r="O149" s="1"/>
  <c r="Q149" s="1"/>
  <c r="U149"/>
  <c r="N152"/>
  <c r="O152" s="1"/>
  <c r="S152"/>
  <c r="P153"/>
  <c r="P217"/>
  <c r="P219"/>
  <c r="P222"/>
  <c r="P225"/>
  <c r="M226"/>
  <c r="O226" s="1"/>
  <c r="P227"/>
  <c r="M229"/>
  <c r="R229"/>
  <c r="N230"/>
  <c r="U230"/>
  <c r="R231"/>
  <c r="O48" i="1"/>
  <c r="Q48" s="1"/>
  <c r="T121"/>
  <c r="O166"/>
  <c r="Q166" s="1"/>
  <c r="T179"/>
  <c r="P194"/>
  <c r="P208" s="1"/>
  <c r="O196"/>
  <c r="Q196" s="1"/>
  <c r="M90" i="8"/>
  <c r="M104" s="1"/>
  <c r="T125" i="1"/>
  <c r="T201"/>
  <c r="O88" i="8"/>
  <c r="Q88" s="1"/>
  <c r="T230"/>
  <c r="T45" i="1"/>
  <c r="H14" i="8"/>
  <c r="H17"/>
  <c r="T11"/>
  <c r="T17"/>
  <c r="O100"/>
  <c r="Q100" s="1"/>
  <c r="U143"/>
  <c r="P145"/>
  <c r="S143"/>
  <c r="D16"/>
  <c r="O91" i="1"/>
  <c r="N143"/>
  <c r="O93"/>
  <c r="Q93" s="1"/>
  <c r="N145"/>
  <c r="O99"/>
  <c r="N151"/>
  <c r="O101"/>
  <c r="Q101" s="1"/>
  <c r="N153"/>
  <c r="P168"/>
  <c r="P217"/>
  <c r="N222"/>
  <c r="M225"/>
  <c r="O12" i="5"/>
  <c r="O26" s="1"/>
  <c r="O12" i="6"/>
  <c r="E41" i="8"/>
  <c r="O38" i="5"/>
  <c r="O116" i="6"/>
  <c r="O130" s="1"/>
  <c r="O116" i="3"/>
  <c r="O130" s="1"/>
  <c r="O168" i="5"/>
  <c r="O182" s="1"/>
  <c r="O194" i="6"/>
  <c r="H75" i="1"/>
  <c r="M38"/>
  <c r="M52" s="1"/>
  <c r="T35"/>
  <c r="V35" s="1"/>
  <c r="O37"/>
  <c r="T37"/>
  <c r="O40"/>
  <c r="Q40" s="1"/>
  <c r="T43"/>
  <c r="O45"/>
  <c r="Q45" s="1"/>
  <c r="T48"/>
  <c r="R90"/>
  <c r="U140"/>
  <c r="U143"/>
  <c r="T92"/>
  <c r="V92" s="1"/>
  <c r="U145"/>
  <c r="N148"/>
  <c r="T97"/>
  <c r="T100"/>
  <c r="U153"/>
  <c r="N116"/>
  <c r="N130" s="1"/>
  <c r="T117"/>
  <c r="O123"/>
  <c r="Q123" s="1"/>
  <c r="O127"/>
  <c r="Q127" s="1"/>
  <c r="T127"/>
  <c r="V127" s="1"/>
  <c r="M218"/>
  <c r="N219"/>
  <c r="U219"/>
  <c r="R221"/>
  <c r="S222"/>
  <c r="P223"/>
  <c r="N229"/>
  <c r="N231"/>
  <c r="N194"/>
  <c r="N208" s="1"/>
  <c r="T197"/>
  <c r="V197" s="1"/>
  <c r="E43" i="8"/>
  <c r="M90" i="1"/>
  <c r="M104" s="1"/>
  <c r="M140"/>
  <c r="O140" s="1"/>
  <c r="P144"/>
  <c r="M148"/>
  <c r="O167"/>
  <c r="M219"/>
  <c r="O179"/>
  <c r="Q179" s="1"/>
  <c r="M231"/>
  <c r="O116" i="7"/>
  <c r="O130" s="1"/>
  <c r="N38" i="1"/>
  <c r="N52" s="1"/>
  <c r="C16" i="8"/>
  <c r="O87" i="1"/>
  <c r="Q87" s="1"/>
  <c r="N139"/>
  <c r="O139" s="1"/>
  <c r="Q139" s="1"/>
  <c r="O89"/>
  <c r="N141"/>
  <c r="O95"/>
  <c r="Q95" s="1"/>
  <c r="N147"/>
  <c r="O97"/>
  <c r="Q97" s="1"/>
  <c r="N149"/>
  <c r="O149" s="1"/>
  <c r="M168"/>
  <c r="M182" s="1"/>
  <c r="M217"/>
  <c r="O217" s="1"/>
  <c r="O171"/>
  <c r="Q171" s="1"/>
  <c r="M223"/>
  <c r="P225"/>
  <c r="P228" s="1"/>
  <c r="O38" i="7"/>
  <c r="O52" s="1"/>
  <c r="O90" i="6"/>
  <c r="O90" i="3"/>
  <c r="O116" i="4"/>
  <c r="O194"/>
  <c r="O208" s="1"/>
  <c r="O36" i="1"/>
  <c r="Q36" s="1"/>
  <c r="T39"/>
  <c r="V39" s="1"/>
  <c r="O41"/>
  <c r="Q41" s="1"/>
  <c r="T41"/>
  <c r="V41" s="1"/>
  <c r="O44"/>
  <c r="Q44" s="1"/>
  <c r="O47"/>
  <c r="T140"/>
  <c r="T93"/>
  <c r="V93" s="1"/>
  <c r="R148"/>
  <c r="T99"/>
  <c r="T101"/>
  <c r="V101" s="1"/>
  <c r="U116"/>
  <c r="U130" s="1"/>
  <c r="O115"/>
  <c r="T115"/>
  <c r="T165"/>
  <c r="V165" s="1"/>
  <c r="U218"/>
  <c r="R219"/>
  <c r="N221"/>
  <c r="P222"/>
  <c r="T171"/>
  <c r="V171" s="1"/>
  <c r="M226"/>
  <c r="O222" i="8"/>
  <c r="P90" i="1"/>
  <c r="P140"/>
  <c r="M144"/>
  <c r="O144" s="1"/>
  <c r="P148"/>
  <c r="O100"/>
  <c r="Q100" s="1"/>
  <c r="M152"/>
  <c r="O152" s="1"/>
  <c r="N168"/>
  <c r="N182" s="1"/>
  <c r="N218"/>
  <c r="M221"/>
  <c r="O175"/>
  <c r="Q175" s="1"/>
  <c r="M227"/>
  <c r="M230"/>
  <c r="O178"/>
  <c r="Q178" s="1"/>
  <c r="O12" i="4"/>
  <c r="R149" i="8"/>
  <c r="U151"/>
  <c r="U154" s="1"/>
  <c r="R223"/>
  <c r="U225"/>
  <c r="U228" s="1"/>
  <c r="T167" i="1"/>
  <c r="O177"/>
  <c r="S229"/>
  <c r="U230"/>
  <c r="R231"/>
  <c r="O193"/>
  <c r="T199"/>
  <c r="T203"/>
  <c r="U74" i="8"/>
  <c r="H35"/>
  <c r="F38"/>
  <c r="F52" s="1"/>
  <c r="H49"/>
  <c r="U38"/>
  <c r="U52" s="1"/>
  <c r="T45"/>
  <c r="V45" s="1"/>
  <c r="N90"/>
  <c r="N104" s="1"/>
  <c r="S144"/>
  <c r="S147"/>
  <c r="O96"/>
  <c r="Q96" s="1"/>
  <c r="U148"/>
  <c r="O101"/>
  <c r="Q101" s="1"/>
  <c r="S153"/>
  <c r="U222"/>
  <c r="R226"/>
  <c r="P140"/>
  <c r="M147"/>
  <c r="M150" s="1"/>
  <c r="M151"/>
  <c r="T149" i="7"/>
  <c r="N142" i="6"/>
  <c r="N156" s="1"/>
  <c r="T151"/>
  <c r="N142" i="5"/>
  <c r="N156" s="1"/>
  <c r="U142"/>
  <c r="U156" s="1"/>
  <c r="T147"/>
  <c r="V147" s="1"/>
  <c r="T151"/>
  <c r="V151" s="1"/>
  <c r="N142" i="4"/>
  <c r="N156" s="1"/>
  <c r="T143"/>
  <c r="T147"/>
  <c r="V147" s="1"/>
  <c r="T151"/>
  <c r="V151" s="1"/>
  <c r="T139" i="3"/>
  <c r="V139" s="1"/>
  <c r="N142"/>
  <c r="N156" s="1"/>
  <c r="T143"/>
  <c r="T147"/>
  <c r="N219" i="8"/>
  <c r="M225"/>
  <c r="M227"/>
  <c r="O227" s="1"/>
  <c r="O227" i="7"/>
  <c r="Q227" s="1"/>
  <c r="N220" i="4"/>
  <c r="N234" s="1"/>
  <c r="P220"/>
  <c r="P234" s="1"/>
  <c r="N220" i="3"/>
  <c r="P220"/>
  <c r="P234" s="1"/>
  <c r="M229" i="1"/>
  <c r="M232" s="1"/>
  <c r="H22" i="8"/>
  <c r="F74"/>
  <c r="T22"/>
  <c r="R74"/>
  <c r="R147"/>
  <c r="S222"/>
  <c r="S225"/>
  <c r="U229"/>
  <c r="M153"/>
  <c r="O153" s="1"/>
  <c r="M218"/>
  <c r="O218" s="1"/>
  <c r="M230"/>
  <c r="N220" i="7"/>
  <c r="N234" s="1"/>
  <c r="P220"/>
  <c r="P234" s="1"/>
  <c r="T222"/>
  <c r="V222" s="1"/>
  <c r="M220" i="4"/>
  <c r="S73" i="8"/>
  <c r="R151"/>
  <c r="R225"/>
  <c r="R227"/>
  <c r="T227" s="1"/>
  <c r="V227" s="1"/>
  <c r="S229"/>
  <c r="S232" s="1"/>
  <c r="O205" i="1"/>
  <c r="Q205" s="1"/>
  <c r="E49" i="8"/>
  <c r="O87"/>
  <c r="Q87" s="1"/>
  <c r="S142"/>
  <c r="O93"/>
  <c r="Q93" s="1"/>
  <c r="M139"/>
  <c r="O139" s="1"/>
  <c r="N141"/>
  <c r="N143"/>
  <c r="P152"/>
  <c r="P154" s="1"/>
  <c r="P142" i="7"/>
  <c r="O140"/>
  <c r="Q140" s="1"/>
  <c r="O144"/>
  <c r="Q144" s="1"/>
  <c r="O148"/>
  <c r="Q148" s="1"/>
  <c r="T152" i="6"/>
  <c r="T140" i="5"/>
  <c r="T140" i="4"/>
  <c r="T148"/>
  <c r="V148" s="1"/>
  <c r="P218" i="8"/>
  <c r="M221"/>
  <c r="P226"/>
  <c r="P230"/>
  <c r="P232" s="1"/>
  <c r="N226" i="1"/>
  <c r="H10" i="8"/>
  <c r="H21"/>
  <c r="F73"/>
  <c r="H23"/>
  <c r="F75"/>
  <c r="T21"/>
  <c r="R73"/>
  <c r="T23"/>
  <c r="R75"/>
  <c r="R145"/>
  <c r="T145" s="1"/>
  <c r="V145" s="1"/>
  <c r="U147"/>
  <c r="R152"/>
  <c r="R154" s="1"/>
  <c r="S226"/>
  <c r="O203" i="1"/>
  <c r="H15" i="8"/>
  <c r="T10"/>
  <c r="E35"/>
  <c r="T35"/>
  <c r="V35" s="1"/>
  <c r="T41"/>
  <c r="V41" s="1"/>
  <c r="T48"/>
  <c r="O92"/>
  <c r="Q92" s="1"/>
  <c r="O97"/>
  <c r="S149"/>
  <c r="S223"/>
  <c r="M141"/>
  <c r="M143"/>
  <c r="N147"/>
  <c r="N151"/>
  <c r="N154" s="1"/>
  <c r="T153" i="7"/>
  <c r="T145" i="6"/>
  <c r="V145" s="1"/>
  <c r="T149"/>
  <c r="T153"/>
  <c r="T145" i="5"/>
  <c r="V145" s="1"/>
  <c r="M223" i="8"/>
  <c r="O223" s="1"/>
  <c r="Q223" s="1"/>
  <c r="N225"/>
  <c r="N228" s="1"/>
  <c r="N229"/>
  <c r="O223" i="7"/>
  <c r="Q223" s="1"/>
  <c r="M220" i="6"/>
  <c r="O223"/>
  <c r="Q223" s="1"/>
  <c r="P220" i="5"/>
  <c r="P234" s="1"/>
  <c r="O219"/>
  <c r="Q219" s="1"/>
  <c r="O221"/>
  <c r="O225"/>
  <c r="T226"/>
  <c r="V226" s="1"/>
  <c r="O229"/>
  <c r="T230"/>
  <c r="O217" i="4"/>
  <c r="U220"/>
  <c r="U234" s="1"/>
  <c r="O221"/>
  <c r="T222"/>
  <c r="T226"/>
  <c r="V226" s="1"/>
  <c r="T230"/>
  <c r="V230" s="1"/>
  <c r="T222" i="3"/>
  <c r="T226"/>
  <c r="P221" i="1"/>
  <c r="U221" i="8"/>
  <c r="S221"/>
  <c r="R221"/>
  <c r="R143"/>
  <c r="H39"/>
  <c r="H13"/>
  <c r="T191" i="1"/>
  <c r="V191" s="1"/>
  <c r="R220" i="3"/>
  <c r="R234" s="1"/>
  <c r="T217" i="7"/>
  <c r="V217" s="1"/>
  <c r="S220" i="6"/>
  <c r="S234" s="1"/>
  <c r="T219"/>
  <c r="V219" s="1"/>
  <c r="T218" i="4"/>
  <c r="V218" s="1"/>
  <c r="T218" i="3"/>
  <c r="V218" s="1"/>
  <c r="U220" i="5"/>
  <c r="U234" s="1"/>
  <c r="T139" i="6"/>
  <c r="T139" i="5"/>
  <c r="T139" i="4"/>
  <c r="T141"/>
  <c r="T140" i="7"/>
  <c r="T141"/>
  <c r="U38" i="1"/>
  <c r="U52" s="1"/>
  <c r="U194"/>
  <c r="U208" s="1"/>
  <c r="T226" i="6"/>
  <c r="V226" s="1"/>
  <c r="T223" i="7"/>
  <c r="V223" s="1"/>
  <c r="T223" i="6"/>
  <c r="V223" s="1"/>
  <c r="T223" i="4"/>
  <c r="V223" s="1"/>
  <c r="T222" i="5"/>
  <c r="V222" s="1"/>
  <c r="R194" i="1"/>
  <c r="R208" s="1"/>
  <c r="R220" i="6"/>
  <c r="R234" s="1"/>
  <c r="T218"/>
  <c r="V218" s="1"/>
  <c r="R220" i="5"/>
  <c r="T219"/>
  <c r="V219" s="1"/>
  <c r="R220" i="4"/>
  <c r="R234" s="1"/>
  <c r="T219" i="7"/>
  <c r="V219" s="1"/>
  <c r="S194" i="1"/>
  <c r="S208" s="1"/>
  <c r="U220" i="3"/>
  <c r="U234" s="1"/>
  <c r="U217" i="1"/>
  <c r="U219" i="8"/>
  <c r="U221" i="1"/>
  <c r="V227" i="7"/>
  <c r="U225" i="1"/>
  <c r="T231" i="6"/>
  <c r="T231" i="5"/>
  <c r="V231" s="1"/>
  <c r="T231" i="4"/>
  <c r="T230" i="3"/>
  <c r="T178" i="1"/>
  <c r="T231" i="3"/>
  <c r="R230" i="1"/>
  <c r="T177"/>
  <c r="S231"/>
  <c r="S232" s="1"/>
  <c r="T175"/>
  <c r="T227" i="5"/>
  <c r="T227" i="3"/>
  <c r="R226" i="1"/>
  <c r="S225"/>
  <c r="T227" i="4"/>
  <c r="T223" i="5"/>
  <c r="V223" s="1"/>
  <c r="W223" s="1"/>
  <c r="S223" i="1"/>
  <c r="T222" i="6"/>
  <c r="T223" i="3"/>
  <c r="V223" s="1"/>
  <c r="R222" i="1"/>
  <c r="T169"/>
  <c r="S221"/>
  <c r="R168"/>
  <c r="R182" s="1"/>
  <c r="T218" i="5"/>
  <c r="V218" s="1"/>
  <c r="S220" i="4"/>
  <c r="S234" s="1"/>
  <c r="S220" i="3"/>
  <c r="S234" s="1"/>
  <c r="S217" i="1"/>
  <c r="T217" s="1"/>
  <c r="R219" i="8"/>
  <c r="R217"/>
  <c r="T217" s="1"/>
  <c r="S218"/>
  <c r="T218" s="1"/>
  <c r="V218" s="1"/>
  <c r="S219" i="1"/>
  <c r="T219" i="4"/>
  <c r="V219" s="1"/>
  <c r="T219" i="3"/>
  <c r="V219" s="1"/>
  <c r="R218" i="1"/>
  <c r="T218" s="1"/>
  <c r="T141" i="3"/>
  <c r="T113" i="1"/>
  <c r="V113" s="1"/>
  <c r="S116"/>
  <c r="S130" s="1"/>
  <c r="R116"/>
  <c r="T140" i="3"/>
  <c r="T143" i="7"/>
  <c r="T145" i="4"/>
  <c r="V145" s="1"/>
  <c r="T145" i="3"/>
  <c r="V145" s="1"/>
  <c r="T119" i="1"/>
  <c r="V119" s="1"/>
  <c r="T145" i="7"/>
  <c r="V145" s="1"/>
  <c r="T143" i="6"/>
  <c r="T143" i="5"/>
  <c r="T147" i="6"/>
  <c r="V147" s="1"/>
  <c r="T148" i="5"/>
  <c r="T149"/>
  <c r="T149" i="4"/>
  <c r="T149" i="3"/>
  <c r="T153" i="4"/>
  <c r="T153" i="3"/>
  <c r="T151"/>
  <c r="T152"/>
  <c r="U152" i="1"/>
  <c r="V141" i="5"/>
  <c r="U142" i="3"/>
  <c r="U156" s="1"/>
  <c r="U141" i="8"/>
  <c r="U142" i="4"/>
  <c r="U156" s="1"/>
  <c r="U90" i="1"/>
  <c r="U104" s="1"/>
  <c r="U142" i="6"/>
  <c r="U144" i="1"/>
  <c r="U148"/>
  <c r="T152" i="4"/>
  <c r="V152" s="1"/>
  <c r="R152" i="1"/>
  <c r="R153"/>
  <c r="T152" i="5"/>
  <c r="V152" s="1"/>
  <c r="R151" i="1"/>
  <c r="T148" i="7"/>
  <c r="T148" i="6"/>
  <c r="V148" s="1"/>
  <c r="S147" i="1"/>
  <c r="R147"/>
  <c r="T96"/>
  <c r="R149"/>
  <c r="T144" i="4"/>
  <c r="R144" i="1"/>
  <c r="R145"/>
  <c r="T144" i="5"/>
  <c r="V144" s="1"/>
  <c r="S143" i="1"/>
  <c r="R143"/>
  <c r="T89"/>
  <c r="R139" i="8"/>
  <c r="T139" s="1"/>
  <c r="S142" i="6"/>
  <c r="S156" s="1"/>
  <c r="S142" i="5"/>
  <c r="S156" s="1"/>
  <c r="S142" i="4"/>
  <c r="S156" s="1"/>
  <c r="S142" i="3"/>
  <c r="S156" s="1"/>
  <c r="S139" i="1"/>
  <c r="T88"/>
  <c r="V88" s="1"/>
  <c r="R139"/>
  <c r="R141" i="8"/>
  <c r="R142" i="6"/>
  <c r="R156" s="1"/>
  <c r="R141" i="1"/>
  <c r="R38"/>
  <c r="R52" s="1"/>
  <c r="R38" i="8"/>
  <c r="R52" s="1"/>
  <c r="S38"/>
  <c r="S52" s="1"/>
  <c r="H47"/>
  <c r="H37"/>
  <c r="T221" i="7"/>
  <c r="T225"/>
  <c r="T229"/>
  <c r="T217" i="6"/>
  <c r="T221"/>
  <c r="T227"/>
  <c r="T229"/>
  <c r="T217" i="5"/>
  <c r="T221"/>
  <c r="T225"/>
  <c r="T229"/>
  <c r="T217" i="4"/>
  <c r="T221"/>
  <c r="T225"/>
  <c r="T229"/>
  <c r="T217" i="3"/>
  <c r="T221"/>
  <c r="T225"/>
  <c r="T229"/>
  <c r="O217" i="8"/>
  <c r="O217" i="7"/>
  <c r="O221"/>
  <c r="O225"/>
  <c r="O229"/>
  <c r="O232" s="1"/>
  <c r="O217" i="6"/>
  <c r="O221"/>
  <c r="O227"/>
  <c r="O228" s="1"/>
  <c r="O229"/>
  <c r="O232" s="1"/>
  <c r="O217" i="5"/>
  <c r="M220" i="3"/>
  <c r="Q229" i="4"/>
  <c r="Q232" s="1"/>
  <c r="Q225" i="3"/>
  <c r="R142" i="4"/>
  <c r="R156" s="1"/>
  <c r="M142" i="7"/>
  <c r="M156" s="1"/>
  <c r="M142" i="6"/>
  <c r="M156" s="1"/>
  <c r="M142" i="5"/>
  <c r="M156" s="1"/>
  <c r="M142" i="4"/>
  <c r="M156" s="1"/>
  <c r="M142" i="3"/>
  <c r="M156" s="1"/>
  <c r="R142" i="5"/>
  <c r="R156" s="1"/>
  <c r="R142" i="3"/>
  <c r="R156" s="1"/>
  <c r="T144" i="7"/>
  <c r="V144" s="1"/>
  <c r="V147"/>
  <c r="V151"/>
  <c r="T152"/>
  <c r="T140" i="6"/>
  <c r="T144"/>
  <c r="T144" i="3"/>
  <c r="T148"/>
  <c r="Q143" i="5"/>
  <c r="O89" i="8"/>
  <c r="O91"/>
  <c r="O95"/>
  <c r="O99"/>
  <c r="O102" s="1"/>
  <c r="T37"/>
  <c r="T39"/>
  <c r="T43"/>
  <c r="T47"/>
  <c r="T36"/>
  <c r="V36" s="1"/>
  <c r="T40"/>
  <c r="H36"/>
  <c r="H40"/>
  <c r="H48"/>
  <c r="E37"/>
  <c r="G38"/>
  <c r="G52" s="1"/>
  <c r="E47"/>
  <c r="E50" s="1"/>
  <c r="T192" i="1"/>
  <c r="V192" s="1"/>
  <c r="T196"/>
  <c r="T200"/>
  <c r="O191"/>
  <c r="O195"/>
  <c r="O199"/>
  <c r="O202" s="1"/>
  <c r="T166"/>
  <c r="V166" s="1"/>
  <c r="T170"/>
  <c r="T174"/>
  <c r="S168"/>
  <c r="S182" s="1"/>
  <c r="O165"/>
  <c r="O169"/>
  <c r="O173"/>
  <c r="T114"/>
  <c r="V114" s="1"/>
  <c r="T118"/>
  <c r="T122"/>
  <c r="O113"/>
  <c r="O117"/>
  <c r="O121"/>
  <c r="O88"/>
  <c r="Q88" s="1"/>
  <c r="O92"/>
  <c r="Q92" s="1"/>
  <c r="O96"/>
  <c r="Q96" s="1"/>
  <c r="T87"/>
  <c r="N90"/>
  <c r="N104" s="1"/>
  <c r="T91"/>
  <c r="T95"/>
  <c r="T36"/>
  <c r="V36" s="1"/>
  <c r="T40"/>
  <c r="T44"/>
  <c r="S38"/>
  <c r="S52" s="1"/>
  <c r="O35"/>
  <c r="O39"/>
  <c r="O43"/>
  <c r="P75" i="8"/>
  <c r="N75"/>
  <c r="O23"/>
  <c r="D75"/>
  <c r="C75"/>
  <c r="P74"/>
  <c r="N74"/>
  <c r="M74"/>
  <c r="E22"/>
  <c r="C74"/>
  <c r="P73"/>
  <c r="N73"/>
  <c r="D73"/>
  <c r="C73"/>
  <c r="C76" s="1"/>
  <c r="P71"/>
  <c r="N71"/>
  <c r="O19"/>
  <c r="P70"/>
  <c r="N70"/>
  <c r="M70"/>
  <c r="S69"/>
  <c r="R69"/>
  <c r="P69"/>
  <c r="N69"/>
  <c r="G69"/>
  <c r="C69"/>
  <c r="U67"/>
  <c r="S67"/>
  <c r="R67"/>
  <c r="P67"/>
  <c r="N67"/>
  <c r="O15"/>
  <c r="G67"/>
  <c r="D67"/>
  <c r="C67"/>
  <c r="U66"/>
  <c r="T14"/>
  <c r="R66"/>
  <c r="P66"/>
  <c r="N66"/>
  <c r="M66"/>
  <c r="G66"/>
  <c r="F66"/>
  <c r="E14"/>
  <c r="C66"/>
  <c r="S65"/>
  <c r="R65"/>
  <c r="P65"/>
  <c r="N65"/>
  <c r="G65"/>
  <c r="S63"/>
  <c r="R63"/>
  <c r="P63"/>
  <c r="N63"/>
  <c r="G63"/>
  <c r="D63"/>
  <c r="C63"/>
  <c r="U62"/>
  <c r="R62"/>
  <c r="P62"/>
  <c r="N62"/>
  <c r="M62"/>
  <c r="G62"/>
  <c r="F62"/>
  <c r="E10"/>
  <c r="C62"/>
  <c r="U61"/>
  <c r="S61"/>
  <c r="R61"/>
  <c r="P61"/>
  <c r="N61"/>
  <c r="O9"/>
  <c r="G61"/>
  <c r="D61"/>
  <c r="C61"/>
  <c r="V205" i="7"/>
  <c r="V206" s="1"/>
  <c r="Q205"/>
  <c r="Q204"/>
  <c r="Q201"/>
  <c r="Q200"/>
  <c r="T197"/>
  <c r="V197" s="1"/>
  <c r="T196"/>
  <c r="V196" s="1"/>
  <c r="T195"/>
  <c r="Q195"/>
  <c r="Q193"/>
  <c r="W193" s="1"/>
  <c r="T192"/>
  <c r="V192" s="1"/>
  <c r="Q192"/>
  <c r="W192" s="1"/>
  <c r="T191"/>
  <c r="V191" s="1"/>
  <c r="V179"/>
  <c r="V180" s="1"/>
  <c r="Q179"/>
  <c r="Q178"/>
  <c r="Q177"/>
  <c r="Q175"/>
  <c r="Q174"/>
  <c r="Q173"/>
  <c r="T171"/>
  <c r="V171" s="1"/>
  <c r="Q171"/>
  <c r="T170"/>
  <c r="T169"/>
  <c r="Q169"/>
  <c r="Q167"/>
  <c r="T166"/>
  <c r="T165"/>
  <c r="V165" s="1"/>
  <c r="Q165"/>
  <c r="T127"/>
  <c r="Q127"/>
  <c r="T126"/>
  <c r="T125"/>
  <c r="Q125"/>
  <c r="T123"/>
  <c r="Q123"/>
  <c r="T122"/>
  <c r="T121"/>
  <c r="Q121"/>
  <c r="T119"/>
  <c r="V119" s="1"/>
  <c r="Q119"/>
  <c r="T118"/>
  <c r="T117"/>
  <c r="Q117"/>
  <c r="U116"/>
  <c r="U130" s="1"/>
  <c r="S116"/>
  <c r="S130" s="1"/>
  <c r="R116"/>
  <c r="R130" s="1"/>
  <c r="T115"/>
  <c r="V115" s="1"/>
  <c r="Q115"/>
  <c r="T114"/>
  <c r="V114" s="1"/>
  <c r="T113"/>
  <c r="Q113"/>
  <c r="T101"/>
  <c r="Q100"/>
  <c r="Q99"/>
  <c r="Q97"/>
  <c r="Q96"/>
  <c r="Q95"/>
  <c r="T93"/>
  <c r="V93" s="1"/>
  <c r="Q93"/>
  <c r="W93" s="1"/>
  <c r="T92"/>
  <c r="T91"/>
  <c r="Q91"/>
  <c r="T89"/>
  <c r="V89" s="1"/>
  <c r="Q89"/>
  <c r="W89" s="1"/>
  <c r="T88"/>
  <c r="V88" s="1"/>
  <c r="Q88"/>
  <c r="W88" s="1"/>
  <c r="T87"/>
  <c r="Q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M76" s="1"/>
  <c r="G73"/>
  <c r="F73"/>
  <c r="D73"/>
  <c r="C73"/>
  <c r="C76" s="1"/>
  <c r="U71"/>
  <c r="S71"/>
  <c r="R71"/>
  <c r="P71"/>
  <c r="N71"/>
  <c r="M71"/>
  <c r="G71"/>
  <c r="F71"/>
  <c r="D71"/>
  <c r="C71"/>
  <c r="U70"/>
  <c r="S70"/>
  <c r="R70"/>
  <c r="P70"/>
  <c r="N70"/>
  <c r="M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D66"/>
  <c r="C66"/>
  <c r="U65"/>
  <c r="S65"/>
  <c r="R65"/>
  <c r="P65"/>
  <c r="N65"/>
  <c r="M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V47" s="1"/>
  <c r="Q47"/>
  <c r="Q50" s="1"/>
  <c r="H47"/>
  <c r="E47"/>
  <c r="E50" s="1"/>
  <c r="T45"/>
  <c r="Q45"/>
  <c r="H45"/>
  <c r="E45"/>
  <c r="T44"/>
  <c r="Q44"/>
  <c r="G70"/>
  <c r="E44"/>
  <c r="T43"/>
  <c r="Q43"/>
  <c r="Q46" s="1"/>
  <c r="H43"/>
  <c r="E43"/>
  <c r="E46" s="1"/>
  <c r="T41"/>
  <c r="V41" s="1"/>
  <c r="Q41"/>
  <c r="H41"/>
  <c r="E41"/>
  <c r="T40"/>
  <c r="Q40"/>
  <c r="G66"/>
  <c r="E40"/>
  <c r="T39"/>
  <c r="Q39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H38" s="1"/>
  <c r="E35"/>
  <c r="C24"/>
  <c r="C25" s="1"/>
  <c r="T23"/>
  <c r="Q23"/>
  <c r="H23"/>
  <c r="E23"/>
  <c r="T22"/>
  <c r="H22"/>
  <c r="E22"/>
  <c r="T21"/>
  <c r="V21" s="1"/>
  <c r="Q21"/>
  <c r="H21"/>
  <c r="E21"/>
  <c r="E24" s="1"/>
  <c r="T19"/>
  <c r="Q19"/>
  <c r="H19"/>
  <c r="E19"/>
  <c r="T18"/>
  <c r="Q18"/>
  <c r="H18"/>
  <c r="E18"/>
  <c r="T17"/>
  <c r="Q17"/>
  <c r="Q20" s="1"/>
  <c r="H17"/>
  <c r="E17"/>
  <c r="E20" s="1"/>
  <c r="T15"/>
  <c r="V15" s="1"/>
  <c r="Q15"/>
  <c r="H15"/>
  <c r="E15"/>
  <c r="T14"/>
  <c r="V14" s="1"/>
  <c r="H14"/>
  <c r="E14"/>
  <c r="T13"/>
  <c r="Q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H12" s="1"/>
  <c r="E9"/>
  <c r="T205" i="6"/>
  <c r="T204"/>
  <c r="T203"/>
  <c r="Q203"/>
  <c r="T201"/>
  <c r="Q201"/>
  <c r="T200"/>
  <c r="V200" s="1"/>
  <c r="T199"/>
  <c r="V199" s="1"/>
  <c r="T197"/>
  <c r="V197" s="1"/>
  <c r="Q197"/>
  <c r="W197" s="1"/>
  <c r="T196"/>
  <c r="T195"/>
  <c r="Q195"/>
  <c r="U194"/>
  <c r="U208" s="1"/>
  <c r="S194"/>
  <c r="S208" s="1"/>
  <c r="R194"/>
  <c r="R208" s="1"/>
  <c r="T193"/>
  <c r="V193" s="1"/>
  <c r="Q193"/>
  <c r="T192"/>
  <c r="T191"/>
  <c r="V191" s="1"/>
  <c r="T179"/>
  <c r="Q179"/>
  <c r="T178"/>
  <c r="Q178"/>
  <c r="W178" s="1"/>
  <c r="T177"/>
  <c r="V175"/>
  <c r="Q175"/>
  <c r="T174"/>
  <c r="V174" s="1"/>
  <c r="Q174"/>
  <c r="W174" s="1"/>
  <c r="T173"/>
  <c r="T171"/>
  <c r="V171" s="1"/>
  <c r="Q171"/>
  <c r="T170"/>
  <c r="Q170"/>
  <c r="W170" s="1"/>
  <c r="T169"/>
  <c r="Q169"/>
  <c r="U168"/>
  <c r="U182" s="1"/>
  <c r="S168"/>
  <c r="S182" s="1"/>
  <c r="R168"/>
  <c r="R182" s="1"/>
  <c r="T167"/>
  <c r="Q167"/>
  <c r="W167" s="1"/>
  <c r="V166"/>
  <c r="Q166"/>
  <c r="W166" s="1"/>
  <c r="V165"/>
  <c r="Q165"/>
  <c r="T127"/>
  <c r="T126"/>
  <c r="T125"/>
  <c r="Q125"/>
  <c r="T123"/>
  <c r="Q123"/>
  <c r="T122"/>
  <c r="Q122"/>
  <c r="T121"/>
  <c r="T119"/>
  <c r="V119" s="1"/>
  <c r="Q119"/>
  <c r="T118"/>
  <c r="T117"/>
  <c r="Q117"/>
  <c r="U116"/>
  <c r="U130" s="1"/>
  <c r="S116"/>
  <c r="S130" s="1"/>
  <c r="R116"/>
  <c r="R130" s="1"/>
  <c r="T115"/>
  <c r="V115" s="1"/>
  <c r="Q115"/>
  <c r="T114"/>
  <c r="V114" s="1"/>
  <c r="Q114"/>
  <c r="T113"/>
  <c r="V113" s="1"/>
  <c r="T101"/>
  <c r="Q101"/>
  <c r="T100"/>
  <c r="T99"/>
  <c r="T97"/>
  <c r="T96"/>
  <c r="T95"/>
  <c r="Q95"/>
  <c r="T93"/>
  <c r="Q93"/>
  <c r="T92"/>
  <c r="Q92"/>
  <c r="T91"/>
  <c r="U90"/>
  <c r="U104" s="1"/>
  <c r="S90"/>
  <c r="S104" s="1"/>
  <c r="R90"/>
  <c r="R104" s="1"/>
  <c r="T89"/>
  <c r="V89" s="1"/>
  <c r="Q89"/>
  <c r="T88"/>
  <c r="V88" s="1"/>
  <c r="T87"/>
  <c r="Q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M76" s="1"/>
  <c r="G73"/>
  <c r="F73"/>
  <c r="D73"/>
  <c r="C73"/>
  <c r="C76" s="1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Q50" s="1"/>
  <c r="H47"/>
  <c r="E47"/>
  <c r="E50" s="1"/>
  <c r="T45"/>
  <c r="Q45"/>
  <c r="H45"/>
  <c r="E45"/>
  <c r="T44"/>
  <c r="V44" s="1"/>
  <c r="Q44"/>
  <c r="H44"/>
  <c r="E44"/>
  <c r="T43"/>
  <c r="V43" s="1"/>
  <c r="Q43"/>
  <c r="H43"/>
  <c r="E43"/>
  <c r="T41"/>
  <c r="V41" s="1"/>
  <c r="Q41"/>
  <c r="H41"/>
  <c r="E41"/>
  <c r="T40"/>
  <c r="Q40"/>
  <c r="H40"/>
  <c r="E40"/>
  <c r="T39"/>
  <c r="Q39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H38" s="1"/>
  <c r="E35"/>
  <c r="C24"/>
  <c r="C25" s="1"/>
  <c r="T23"/>
  <c r="Q23"/>
  <c r="H23"/>
  <c r="E23"/>
  <c r="T22"/>
  <c r="Q22"/>
  <c r="H22"/>
  <c r="E22"/>
  <c r="T21"/>
  <c r="Q21"/>
  <c r="Q24" s="1"/>
  <c r="H21"/>
  <c r="E21"/>
  <c r="E24" s="1"/>
  <c r="T19"/>
  <c r="Q19"/>
  <c r="H19"/>
  <c r="E19"/>
  <c r="T18"/>
  <c r="V18" s="1"/>
  <c r="Q18"/>
  <c r="H18"/>
  <c r="E18"/>
  <c r="T17"/>
  <c r="V17" s="1"/>
  <c r="Q17"/>
  <c r="H17"/>
  <c r="E17"/>
  <c r="T15"/>
  <c r="V15" s="1"/>
  <c r="Q15"/>
  <c r="H15"/>
  <c r="E15"/>
  <c r="T14"/>
  <c r="Q14"/>
  <c r="H14"/>
  <c r="E14"/>
  <c r="T13"/>
  <c r="T16" s="1"/>
  <c r="H13"/>
  <c r="E13"/>
  <c r="U12"/>
  <c r="U26" s="1"/>
  <c r="S12"/>
  <c r="S26" s="1"/>
  <c r="R12"/>
  <c r="R26" s="1"/>
  <c r="G12"/>
  <c r="G26" s="1"/>
  <c r="F12"/>
  <c r="F26" s="1"/>
  <c r="T11"/>
  <c r="V11" s="1"/>
  <c r="H11"/>
  <c r="E11"/>
  <c r="T10"/>
  <c r="V10" s="1"/>
  <c r="H10"/>
  <c r="E10"/>
  <c r="T9"/>
  <c r="H9"/>
  <c r="E9"/>
  <c r="T205" i="5"/>
  <c r="Q205"/>
  <c r="T204"/>
  <c r="V204" s="1"/>
  <c r="T203"/>
  <c r="V203" s="1"/>
  <c r="Q203"/>
  <c r="T201"/>
  <c r="Q201"/>
  <c r="T200"/>
  <c r="V200" s="1"/>
  <c r="Q200"/>
  <c r="T199"/>
  <c r="V199" s="1"/>
  <c r="Q199"/>
  <c r="T197"/>
  <c r="V197" s="1"/>
  <c r="Q197"/>
  <c r="T196"/>
  <c r="Q196"/>
  <c r="T195"/>
  <c r="Q195"/>
  <c r="U194"/>
  <c r="U208" s="1"/>
  <c r="S194"/>
  <c r="S208" s="1"/>
  <c r="R194"/>
  <c r="R208" s="1"/>
  <c r="T193"/>
  <c r="V193" s="1"/>
  <c r="Q193"/>
  <c r="W193" s="1"/>
  <c r="T192"/>
  <c r="T191"/>
  <c r="V191" s="1"/>
  <c r="Q191"/>
  <c r="V179"/>
  <c r="V180" s="1"/>
  <c r="Q179"/>
  <c r="Q178"/>
  <c r="Q177"/>
  <c r="Q175"/>
  <c r="Q174"/>
  <c r="Q173"/>
  <c r="W171"/>
  <c r="T171"/>
  <c r="V171" s="1"/>
  <c r="V170"/>
  <c r="Q170"/>
  <c r="T169"/>
  <c r="Q169"/>
  <c r="U168"/>
  <c r="U182" s="1"/>
  <c r="S168"/>
  <c r="S182" s="1"/>
  <c r="R168"/>
  <c r="R182" s="1"/>
  <c r="T167"/>
  <c r="V167" s="1"/>
  <c r="Q167"/>
  <c r="W219" s="1"/>
  <c r="T166"/>
  <c r="Q168"/>
  <c r="T165"/>
  <c r="V165" s="1"/>
  <c r="Q165"/>
  <c r="T127"/>
  <c r="Q127"/>
  <c r="T126"/>
  <c r="T125"/>
  <c r="V125" s="1"/>
  <c r="Q125"/>
  <c r="T123"/>
  <c r="Q123"/>
  <c r="T122"/>
  <c r="T121"/>
  <c r="Q121"/>
  <c r="T119"/>
  <c r="V119" s="1"/>
  <c r="Q119"/>
  <c r="T118"/>
  <c r="T117"/>
  <c r="Q117"/>
  <c r="U116"/>
  <c r="U130" s="1"/>
  <c r="S116"/>
  <c r="S130" s="1"/>
  <c r="R116"/>
  <c r="R130" s="1"/>
  <c r="T115"/>
  <c r="V115" s="1"/>
  <c r="Q115"/>
  <c r="T114"/>
  <c r="V114" s="1"/>
  <c r="T113"/>
  <c r="Q113"/>
  <c r="N37" i="11"/>
  <c r="V101" i="5"/>
  <c r="V102" s="1"/>
  <c r="Q101"/>
  <c r="Q100"/>
  <c r="Q99"/>
  <c r="Q102" s="1"/>
  <c r="T97"/>
  <c r="T98" s="1"/>
  <c r="Q97"/>
  <c r="Q96"/>
  <c r="V95"/>
  <c r="V98" s="1"/>
  <c r="Q95"/>
  <c r="T93"/>
  <c r="V93" s="1"/>
  <c r="Q93"/>
  <c r="T92"/>
  <c r="Q92"/>
  <c r="W92" s="1"/>
  <c r="T91"/>
  <c r="Q91"/>
  <c r="U90"/>
  <c r="U104" s="1"/>
  <c r="S90"/>
  <c r="S104" s="1"/>
  <c r="R90"/>
  <c r="R104" s="1"/>
  <c r="T89"/>
  <c r="V89" s="1"/>
  <c r="Q89"/>
  <c r="T88"/>
  <c r="V88" s="1"/>
  <c r="Q88"/>
  <c r="W88" s="1"/>
  <c r="T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N76" s="1"/>
  <c r="M73"/>
  <c r="M76" s="1"/>
  <c r="G73"/>
  <c r="F73"/>
  <c r="D73"/>
  <c r="D76" s="1"/>
  <c r="C73"/>
  <c r="C76" s="1"/>
  <c r="U71"/>
  <c r="S71"/>
  <c r="R71"/>
  <c r="P71"/>
  <c r="N71"/>
  <c r="M71"/>
  <c r="D71"/>
  <c r="C71"/>
  <c r="U70"/>
  <c r="S70"/>
  <c r="R70"/>
  <c r="P70"/>
  <c r="N70"/>
  <c r="M70"/>
  <c r="D70"/>
  <c r="C70"/>
  <c r="U69"/>
  <c r="S69"/>
  <c r="R69"/>
  <c r="P69"/>
  <c r="P72" s="1"/>
  <c r="N69"/>
  <c r="N72" s="1"/>
  <c r="M69"/>
  <c r="M72" s="1"/>
  <c r="D69"/>
  <c r="D72" s="1"/>
  <c r="C69"/>
  <c r="C72" s="1"/>
  <c r="U67"/>
  <c r="S67"/>
  <c r="R67"/>
  <c r="P67"/>
  <c r="N67"/>
  <c r="M67"/>
  <c r="D67"/>
  <c r="C67"/>
  <c r="U66"/>
  <c r="S66"/>
  <c r="R66"/>
  <c r="P66"/>
  <c r="N66"/>
  <c r="M66"/>
  <c r="F66"/>
  <c r="D66"/>
  <c r="C66"/>
  <c r="U65"/>
  <c r="S65"/>
  <c r="R65"/>
  <c r="P65"/>
  <c r="N65"/>
  <c r="M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V48" s="1"/>
  <c r="Q48"/>
  <c r="H48"/>
  <c r="E48"/>
  <c r="T47"/>
  <c r="Q47"/>
  <c r="Q50" s="1"/>
  <c r="H47"/>
  <c r="E47"/>
  <c r="E50" s="1"/>
  <c r="T45"/>
  <c r="Q45"/>
  <c r="F71"/>
  <c r="E45"/>
  <c r="T44"/>
  <c r="V44" s="1"/>
  <c r="Q44"/>
  <c r="G70"/>
  <c r="F70"/>
  <c r="E44"/>
  <c r="T43"/>
  <c r="V43" s="1"/>
  <c r="Q43"/>
  <c r="H43"/>
  <c r="E43"/>
  <c r="T41"/>
  <c r="V41" s="1"/>
  <c r="Q41"/>
  <c r="E41"/>
  <c r="T40"/>
  <c r="V40" s="1"/>
  <c r="Q40"/>
  <c r="H40"/>
  <c r="E40"/>
  <c r="T39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V35" s="1"/>
  <c r="Q35"/>
  <c r="H35"/>
  <c r="E35"/>
  <c r="E38" s="1"/>
  <c r="C24"/>
  <c r="T23"/>
  <c r="H23"/>
  <c r="E23"/>
  <c r="T22"/>
  <c r="H22"/>
  <c r="E22"/>
  <c r="T21"/>
  <c r="H21"/>
  <c r="E21"/>
  <c r="T19"/>
  <c r="H19"/>
  <c r="E19"/>
  <c r="T18"/>
  <c r="Q18"/>
  <c r="H18"/>
  <c r="E18"/>
  <c r="T17"/>
  <c r="H17"/>
  <c r="E17"/>
  <c r="T15"/>
  <c r="H15"/>
  <c r="G67"/>
  <c r="F67"/>
  <c r="E15"/>
  <c r="T14"/>
  <c r="Q14"/>
  <c r="H14"/>
  <c r="E14"/>
  <c r="T13"/>
  <c r="G65"/>
  <c r="F65"/>
  <c r="E13"/>
  <c r="E16" s="1"/>
  <c r="U12"/>
  <c r="U26" s="1"/>
  <c r="S12"/>
  <c r="S26" s="1"/>
  <c r="R12"/>
  <c r="R26" s="1"/>
  <c r="G12"/>
  <c r="G26" s="1"/>
  <c r="F12"/>
  <c r="F26" s="1"/>
  <c r="T11"/>
  <c r="H11"/>
  <c r="E11"/>
  <c r="T10"/>
  <c r="Q10"/>
  <c r="H10"/>
  <c r="E10"/>
  <c r="T9"/>
  <c r="H9"/>
  <c r="E9"/>
  <c r="T205" i="4"/>
  <c r="Q205"/>
  <c r="W205" s="1"/>
  <c r="T204"/>
  <c r="Q204"/>
  <c r="W204" s="1"/>
  <c r="T203"/>
  <c r="T201"/>
  <c r="Q201"/>
  <c r="W201" s="1"/>
  <c r="T200"/>
  <c r="V200" s="1"/>
  <c r="Q200"/>
  <c r="W200" s="1"/>
  <c r="T199"/>
  <c r="T197"/>
  <c r="V197" s="1"/>
  <c r="Q197"/>
  <c r="W197" s="1"/>
  <c r="T196"/>
  <c r="Q196"/>
  <c r="W196" s="1"/>
  <c r="T195"/>
  <c r="U194"/>
  <c r="U208" s="1"/>
  <c r="S194"/>
  <c r="S208" s="1"/>
  <c r="R194"/>
  <c r="R208" s="1"/>
  <c r="T193"/>
  <c r="V193" s="1"/>
  <c r="T192"/>
  <c r="V192" s="1"/>
  <c r="Q192"/>
  <c r="W192" s="1"/>
  <c r="T191"/>
  <c r="T179"/>
  <c r="T178"/>
  <c r="V178" s="1"/>
  <c r="Q178"/>
  <c r="T177"/>
  <c r="T175"/>
  <c r="Q175"/>
  <c r="T174"/>
  <c r="Q174"/>
  <c r="W226" s="1"/>
  <c r="T173"/>
  <c r="T171"/>
  <c r="V171" s="1"/>
  <c r="T170"/>
  <c r="V170" s="1"/>
  <c r="Q170"/>
  <c r="T169"/>
  <c r="V168"/>
  <c r="U168"/>
  <c r="U182" s="1"/>
  <c r="T168"/>
  <c r="S168"/>
  <c r="S182" s="1"/>
  <c r="R168"/>
  <c r="R182" s="1"/>
  <c r="Q167"/>
  <c r="W167" s="1"/>
  <c r="Q166"/>
  <c r="Q165"/>
  <c r="W165" s="1"/>
  <c r="T127"/>
  <c r="Q127"/>
  <c r="T126"/>
  <c r="Q126"/>
  <c r="T125"/>
  <c r="T123"/>
  <c r="T122"/>
  <c r="T121"/>
  <c r="Q121"/>
  <c r="T119"/>
  <c r="Q119"/>
  <c r="T118"/>
  <c r="Q118"/>
  <c r="T117"/>
  <c r="U116"/>
  <c r="U130" s="1"/>
  <c r="S116"/>
  <c r="S130" s="1"/>
  <c r="R116"/>
  <c r="R130" s="1"/>
  <c r="T115"/>
  <c r="V115" s="1"/>
  <c r="T114"/>
  <c r="V114" s="1"/>
  <c r="T113"/>
  <c r="Q113"/>
  <c r="T101"/>
  <c r="T100"/>
  <c r="T99"/>
  <c r="Q99"/>
  <c r="T97"/>
  <c r="Q97"/>
  <c r="T96"/>
  <c r="Q96"/>
  <c r="T95"/>
  <c r="T93"/>
  <c r="V93" s="1"/>
  <c r="T92"/>
  <c r="Q92"/>
  <c r="T91"/>
  <c r="Q91"/>
  <c r="U90"/>
  <c r="U104" s="1"/>
  <c r="S90"/>
  <c r="S104" s="1"/>
  <c r="R90"/>
  <c r="R104" s="1"/>
  <c r="T89"/>
  <c r="V89" s="1"/>
  <c r="Q89"/>
  <c r="T88"/>
  <c r="V88" s="1"/>
  <c r="Q88"/>
  <c r="T87"/>
  <c r="V87" s="1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N73"/>
  <c r="M73"/>
  <c r="G73"/>
  <c r="D73"/>
  <c r="D76" s="1"/>
  <c r="C73"/>
  <c r="U71"/>
  <c r="S71"/>
  <c r="R71"/>
  <c r="P71"/>
  <c r="N71"/>
  <c r="M71"/>
  <c r="G71"/>
  <c r="F71"/>
  <c r="D71"/>
  <c r="C71"/>
  <c r="U70"/>
  <c r="S70"/>
  <c r="R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Q50" s="1"/>
  <c r="H47"/>
  <c r="F73"/>
  <c r="E47"/>
  <c r="E50" s="1"/>
  <c r="T45"/>
  <c r="Q45"/>
  <c r="H45"/>
  <c r="E45"/>
  <c r="T44"/>
  <c r="Q44"/>
  <c r="H44"/>
  <c r="E44"/>
  <c r="T43"/>
  <c r="V43" s="1"/>
  <c r="Q43"/>
  <c r="H43"/>
  <c r="E43"/>
  <c r="E46" s="1"/>
  <c r="T41"/>
  <c r="V41" s="1"/>
  <c r="Q41"/>
  <c r="H41"/>
  <c r="E41"/>
  <c r="T40"/>
  <c r="Q40"/>
  <c r="H40"/>
  <c r="E40"/>
  <c r="T39"/>
  <c r="Q39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T38" s="1"/>
  <c r="Q35"/>
  <c r="H35"/>
  <c r="E35"/>
  <c r="C24"/>
  <c r="C26" s="1"/>
  <c r="T23"/>
  <c r="Q23"/>
  <c r="H23"/>
  <c r="E23"/>
  <c r="T22"/>
  <c r="Q22"/>
  <c r="H22"/>
  <c r="E22"/>
  <c r="T21"/>
  <c r="Q21"/>
  <c r="Q24" s="1"/>
  <c r="P73"/>
  <c r="H21"/>
  <c r="E21"/>
  <c r="T19"/>
  <c r="H19"/>
  <c r="E19"/>
  <c r="T18"/>
  <c r="V18" s="1"/>
  <c r="P70"/>
  <c r="H18"/>
  <c r="E18"/>
  <c r="T17"/>
  <c r="Q17"/>
  <c r="H17"/>
  <c r="E17"/>
  <c r="E20" s="1"/>
  <c r="T15"/>
  <c r="V15" s="1"/>
  <c r="H15"/>
  <c r="E15"/>
  <c r="T14"/>
  <c r="H14"/>
  <c r="E14"/>
  <c r="T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E9"/>
  <c r="T205" i="3"/>
  <c r="Q205"/>
  <c r="T204"/>
  <c r="Q204"/>
  <c r="T203"/>
  <c r="T201"/>
  <c r="Q201"/>
  <c r="T200"/>
  <c r="Q200"/>
  <c r="T199"/>
  <c r="T197"/>
  <c r="V197" s="1"/>
  <c r="Q197"/>
  <c r="T196"/>
  <c r="Q196"/>
  <c r="T195"/>
  <c r="U194"/>
  <c r="U208" s="1"/>
  <c r="S194"/>
  <c r="S208" s="1"/>
  <c r="R194"/>
  <c r="R208" s="1"/>
  <c r="T193"/>
  <c r="V193" s="1"/>
  <c r="Q193"/>
  <c r="T192"/>
  <c r="Q192"/>
  <c r="T191"/>
  <c r="T179"/>
  <c r="T178"/>
  <c r="Q178"/>
  <c r="T177"/>
  <c r="T175"/>
  <c r="Q175"/>
  <c r="T174"/>
  <c r="Q174"/>
  <c r="T173"/>
  <c r="T171"/>
  <c r="V171" s="1"/>
  <c r="T170"/>
  <c r="Q170"/>
  <c r="T169"/>
  <c r="U168"/>
  <c r="U182" s="1"/>
  <c r="S168"/>
  <c r="S182" s="1"/>
  <c r="R168"/>
  <c r="R182" s="1"/>
  <c r="T167"/>
  <c r="Q167"/>
  <c r="T166"/>
  <c r="V166" s="1"/>
  <c r="Q166"/>
  <c r="W166" s="1"/>
  <c r="T165"/>
  <c r="T127"/>
  <c r="T126"/>
  <c r="Q126"/>
  <c r="T125"/>
  <c r="T123"/>
  <c r="Q123"/>
  <c r="T122"/>
  <c r="Q122"/>
  <c r="T121"/>
  <c r="Q121"/>
  <c r="T119"/>
  <c r="V119" s="1"/>
  <c r="Q119"/>
  <c r="T118"/>
  <c r="Q118"/>
  <c r="T117"/>
  <c r="U116"/>
  <c r="U130" s="1"/>
  <c r="S116"/>
  <c r="S130" s="1"/>
  <c r="R116"/>
  <c r="R130" s="1"/>
  <c r="T115"/>
  <c r="V115" s="1"/>
  <c r="Q115"/>
  <c r="T114"/>
  <c r="V114" s="1"/>
  <c r="Q114"/>
  <c r="T113"/>
  <c r="Q113"/>
  <c r="T101"/>
  <c r="T100"/>
  <c r="T99"/>
  <c r="T97"/>
  <c r="T96"/>
  <c r="Q96"/>
  <c r="T95"/>
  <c r="T93"/>
  <c r="V93" s="1"/>
  <c r="T92"/>
  <c r="Q92"/>
  <c r="T91"/>
  <c r="Q91"/>
  <c r="U90"/>
  <c r="U104" s="1"/>
  <c r="S90"/>
  <c r="S104" s="1"/>
  <c r="R90"/>
  <c r="R104" s="1"/>
  <c r="T89"/>
  <c r="Q89"/>
  <c r="T88"/>
  <c r="Q88"/>
  <c r="T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P76" s="1"/>
  <c r="N73"/>
  <c r="N76" s="1"/>
  <c r="M73"/>
  <c r="G73"/>
  <c r="F73"/>
  <c r="D73"/>
  <c r="D76" s="1"/>
  <c r="C73"/>
  <c r="U71"/>
  <c r="S71"/>
  <c r="R71"/>
  <c r="P71"/>
  <c r="N71"/>
  <c r="M71"/>
  <c r="G71"/>
  <c r="F71"/>
  <c r="D71"/>
  <c r="C71"/>
  <c r="U70"/>
  <c r="S70"/>
  <c r="R70"/>
  <c r="P70"/>
  <c r="N70"/>
  <c r="M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Q50" s="1"/>
  <c r="H47"/>
  <c r="E47"/>
  <c r="E50" s="1"/>
  <c r="T45"/>
  <c r="Q45"/>
  <c r="H45"/>
  <c r="E45"/>
  <c r="T44"/>
  <c r="Q44"/>
  <c r="H44"/>
  <c r="E44"/>
  <c r="T43"/>
  <c r="Q43"/>
  <c r="Q46" s="1"/>
  <c r="H43"/>
  <c r="E43"/>
  <c r="E46" s="1"/>
  <c r="T41"/>
  <c r="V41" s="1"/>
  <c r="Q41"/>
  <c r="H41"/>
  <c r="E41"/>
  <c r="T40"/>
  <c r="Q40"/>
  <c r="H40"/>
  <c r="E40"/>
  <c r="T39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E35"/>
  <c r="C24"/>
  <c r="C25" s="1"/>
  <c r="T23"/>
  <c r="H23"/>
  <c r="E23"/>
  <c r="T22"/>
  <c r="H22"/>
  <c r="E22"/>
  <c r="T21"/>
  <c r="H21"/>
  <c r="E21"/>
  <c r="E24" s="1"/>
  <c r="T19"/>
  <c r="Q19"/>
  <c r="H19"/>
  <c r="E19"/>
  <c r="T18"/>
  <c r="Q18"/>
  <c r="H18"/>
  <c r="E18"/>
  <c r="T17"/>
  <c r="Q17"/>
  <c r="H17"/>
  <c r="E17"/>
  <c r="E20" s="1"/>
  <c r="T15"/>
  <c r="V15" s="1"/>
  <c r="H15"/>
  <c r="E15"/>
  <c r="T14"/>
  <c r="H14"/>
  <c r="E14"/>
  <c r="T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E9"/>
  <c r="E16" i="11"/>
  <c r="C16"/>
  <c r="E15"/>
  <c r="C15"/>
  <c r="E49" i="1"/>
  <c r="H48"/>
  <c r="E47"/>
  <c r="H45"/>
  <c r="E45"/>
  <c r="E44"/>
  <c r="E43"/>
  <c r="E41"/>
  <c r="H40"/>
  <c r="E39"/>
  <c r="H37"/>
  <c r="E37"/>
  <c r="E36"/>
  <c r="F38"/>
  <c r="F52" s="1"/>
  <c r="E35"/>
  <c r="U75"/>
  <c r="T23"/>
  <c r="S75"/>
  <c r="R75"/>
  <c r="P75"/>
  <c r="N75"/>
  <c r="O23"/>
  <c r="Q23" s="1"/>
  <c r="H23"/>
  <c r="D75"/>
  <c r="E23"/>
  <c r="U74"/>
  <c r="S74"/>
  <c r="R74"/>
  <c r="P74"/>
  <c r="O22"/>
  <c r="Q22" s="1"/>
  <c r="M74"/>
  <c r="H22"/>
  <c r="F74"/>
  <c r="D74"/>
  <c r="C74"/>
  <c r="U73"/>
  <c r="S73"/>
  <c r="R73"/>
  <c r="N73"/>
  <c r="M73"/>
  <c r="G73"/>
  <c r="F73"/>
  <c r="D73"/>
  <c r="C73"/>
  <c r="U71"/>
  <c r="T19"/>
  <c r="S71"/>
  <c r="R71"/>
  <c r="P71"/>
  <c r="N71"/>
  <c r="M71"/>
  <c r="G71"/>
  <c r="F71"/>
  <c r="D71"/>
  <c r="C71"/>
  <c r="U70"/>
  <c r="S70"/>
  <c r="P70"/>
  <c r="M70"/>
  <c r="F70"/>
  <c r="D70"/>
  <c r="U69"/>
  <c r="S69"/>
  <c r="R69"/>
  <c r="N69"/>
  <c r="G69"/>
  <c r="D69"/>
  <c r="C69"/>
  <c r="U67"/>
  <c r="S67"/>
  <c r="R67"/>
  <c r="P67"/>
  <c r="N67"/>
  <c r="M67"/>
  <c r="G67"/>
  <c r="F67"/>
  <c r="D67"/>
  <c r="C67"/>
  <c r="U66"/>
  <c r="S66"/>
  <c r="P66"/>
  <c r="N66"/>
  <c r="M66"/>
  <c r="G66"/>
  <c r="F66"/>
  <c r="D66"/>
  <c r="S65"/>
  <c r="R65"/>
  <c r="N65"/>
  <c r="G65"/>
  <c r="F65"/>
  <c r="E13"/>
  <c r="D65"/>
  <c r="C65"/>
  <c r="U63"/>
  <c r="S63"/>
  <c r="R63"/>
  <c r="P63"/>
  <c r="N63"/>
  <c r="M63"/>
  <c r="G63"/>
  <c r="F63"/>
  <c r="D63"/>
  <c r="C63"/>
  <c r="U62"/>
  <c r="S62"/>
  <c r="P62"/>
  <c r="O10"/>
  <c r="Q10" s="1"/>
  <c r="N62"/>
  <c r="M62"/>
  <c r="G62"/>
  <c r="F62"/>
  <c r="D62"/>
  <c r="U61"/>
  <c r="S61"/>
  <c r="R61"/>
  <c r="N61"/>
  <c r="M61"/>
  <c r="H9"/>
  <c r="G61"/>
  <c r="F61"/>
  <c r="D61"/>
  <c r="C61"/>
  <c r="Q229" i="5" l="1"/>
  <c r="Q232" s="1"/>
  <c r="O232"/>
  <c r="Q151" i="3"/>
  <c r="Q154" s="1"/>
  <c r="O154"/>
  <c r="O181" i="7"/>
  <c r="O182"/>
  <c r="G76" i="3"/>
  <c r="R76"/>
  <c r="E24" i="4"/>
  <c r="T24"/>
  <c r="M76"/>
  <c r="U76"/>
  <c r="P76" i="5"/>
  <c r="F76"/>
  <c r="D76" i="6"/>
  <c r="N76"/>
  <c r="U76"/>
  <c r="D76" i="7"/>
  <c r="N76"/>
  <c r="U76"/>
  <c r="Q98"/>
  <c r="R76" i="8"/>
  <c r="F76"/>
  <c r="P104"/>
  <c r="M208" i="1"/>
  <c r="N181"/>
  <c r="O207" i="4"/>
  <c r="U155" i="6"/>
  <c r="S233" i="5"/>
  <c r="S233" i="7"/>
  <c r="D52" i="5"/>
  <c r="P156" i="6"/>
  <c r="O129" i="7"/>
  <c r="O26" i="6"/>
  <c r="O26" i="4"/>
  <c r="M234" i="6"/>
  <c r="O182" i="3"/>
  <c r="O104" i="6"/>
  <c r="O26" i="7"/>
  <c r="O104" i="4"/>
  <c r="C26" i="7"/>
  <c r="Q151"/>
  <c r="Q154" s="1"/>
  <c r="O154"/>
  <c r="Q151" i="6"/>
  <c r="Q154" s="1"/>
  <c r="O154"/>
  <c r="S76" i="4"/>
  <c r="T128"/>
  <c r="U76" i="5"/>
  <c r="S76" i="6"/>
  <c r="S76" i="7"/>
  <c r="R233" i="5"/>
  <c r="R234" i="7"/>
  <c r="P156" i="5"/>
  <c r="O129" i="3"/>
  <c r="C52" i="7"/>
  <c r="M234" i="3"/>
  <c r="O208" i="6"/>
  <c r="O104" i="3"/>
  <c r="O26"/>
  <c r="C26" i="6"/>
  <c r="N234" i="3"/>
  <c r="O129" i="5"/>
  <c r="C26" i="3"/>
  <c r="O207" i="7"/>
  <c r="O208"/>
  <c r="F76" i="3"/>
  <c r="U76"/>
  <c r="T128"/>
  <c r="P76" i="4"/>
  <c r="G76"/>
  <c r="R76"/>
  <c r="S76" i="5"/>
  <c r="G76" i="6"/>
  <c r="R76"/>
  <c r="G76" i="7"/>
  <c r="R76"/>
  <c r="P76" i="8"/>
  <c r="N232" i="1"/>
  <c r="O232" i="4"/>
  <c r="O130" i="5"/>
  <c r="P155" i="3"/>
  <c r="P155" i="7"/>
  <c r="S129" i="1"/>
  <c r="O181" i="6"/>
  <c r="O51"/>
  <c r="C25" i="5"/>
  <c r="P233"/>
  <c r="N155" i="3"/>
  <c r="N155" i="5"/>
  <c r="N155" i="7"/>
  <c r="R25" i="1"/>
  <c r="U25"/>
  <c r="P156" i="4"/>
  <c r="O208" i="5"/>
  <c r="O52" i="4"/>
  <c r="C26" i="5"/>
  <c r="M234"/>
  <c r="M234" i="7"/>
  <c r="O130" i="4"/>
  <c r="D52" i="7"/>
  <c r="D26" i="5"/>
  <c r="O182" i="4"/>
  <c r="C52" i="5"/>
  <c r="Q229" i="3"/>
  <c r="Q232" s="1"/>
  <c r="O232"/>
  <c r="Q151" i="5"/>
  <c r="Q154" s="1"/>
  <c r="O154"/>
  <c r="Q151" i="4"/>
  <c r="Q154" s="1"/>
  <c r="O154"/>
  <c r="D76" i="1"/>
  <c r="C76" i="3"/>
  <c r="M76"/>
  <c r="S76"/>
  <c r="C76" i="4"/>
  <c r="N76"/>
  <c r="F76"/>
  <c r="E24" i="5"/>
  <c r="G76"/>
  <c r="R76"/>
  <c r="Q180"/>
  <c r="T206"/>
  <c r="P76" i="6"/>
  <c r="F76"/>
  <c r="P76" i="7"/>
  <c r="F76"/>
  <c r="Q180"/>
  <c r="N232" i="8"/>
  <c r="O129" i="6"/>
  <c r="M103" i="1"/>
  <c r="N233" i="4"/>
  <c r="U51" i="1"/>
  <c r="O25" i="7"/>
  <c r="P156" i="3"/>
  <c r="P156" i="7"/>
  <c r="O104"/>
  <c r="M234" i="4"/>
  <c r="O182" i="6"/>
  <c r="O52" i="5"/>
  <c r="C25" i="4"/>
  <c r="O208" i="3"/>
  <c r="O52" i="6"/>
  <c r="U76" i="1"/>
  <c r="U154"/>
  <c r="N154"/>
  <c r="U232" i="8"/>
  <c r="U232" i="1"/>
  <c r="S76" i="8"/>
  <c r="P130" i="1"/>
  <c r="P182"/>
  <c r="N76" i="8"/>
  <c r="M232"/>
  <c r="M154" i="1"/>
  <c r="U76" i="8"/>
  <c r="P154" i="1"/>
  <c r="Q125"/>
  <c r="Q128" s="1"/>
  <c r="O128"/>
  <c r="S76"/>
  <c r="R232"/>
  <c r="F76"/>
  <c r="S104"/>
  <c r="P104"/>
  <c r="Q203"/>
  <c r="Q206" s="1"/>
  <c r="O206"/>
  <c r="Q177"/>
  <c r="Q180" s="1"/>
  <c r="O180"/>
  <c r="Q47"/>
  <c r="Q50" s="1"/>
  <c r="O50"/>
  <c r="Q99"/>
  <c r="Q102" s="1"/>
  <c r="O102"/>
  <c r="R76"/>
  <c r="M154" i="8"/>
  <c r="G76"/>
  <c r="R104" i="1"/>
  <c r="R130"/>
  <c r="V205" i="4"/>
  <c r="T206"/>
  <c r="V231"/>
  <c r="T232"/>
  <c r="V179"/>
  <c r="T180"/>
  <c r="T102"/>
  <c r="V153"/>
  <c r="V154" s="1"/>
  <c r="T154"/>
  <c r="V205" i="6"/>
  <c r="T206"/>
  <c r="V179"/>
  <c r="T180"/>
  <c r="V231"/>
  <c r="T232"/>
  <c r="V231" i="7"/>
  <c r="T232"/>
  <c r="R234" i="5"/>
  <c r="V230"/>
  <c r="T232"/>
  <c r="T128"/>
  <c r="V153"/>
  <c r="V154" s="1"/>
  <c r="T154"/>
  <c r="J37" i="11"/>
  <c r="H24" i="5"/>
  <c r="V205" i="3"/>
  <c r="T206"/>
  <c r="V205" i="1"/>
  <c r="T206"/>
  <c r="V179"/>
  <c r="T180"/>
  <c r="T231" i="8"/>
  <c r="R232"/>
  <c r="V179" i="3"/>
  <c r="T180"/>
  <c r="V231"/>
  <c r="T232"/>
  <c r="R103" i="1"/>
  <c r="S103"/>
  <c r="V153" i="3"/>
  <c r="T154"/>
  <c r="V101"/>
  <c r="T102"/>
  <c r="R129" i="1"/>
  <c r="T128"/>
  <c r="S154"/>
  <c r="R154"/>
  <c r="T102"/>
  <c r="N26" i="11"/>
  <c r="T102" i="7"/>
  <c r="V153"/>
  <c r="T154"/>
  <c r="V127"/>
  <c r="T128"/>
  <c r="U156" i="6"/>
  <c r="T128"/>
  <c r="T153" i="8"/>
  <c r="S154"/>
  <c r="T102" i="6"/>
  <c r="V153"/>
  <c r="T154"/>
  <c r="V49" i="7"/>
  <c r="T50"/>
  <c r="V23"/>
  <c r="W23" s="1"/>
  <c r="M26" i="11" s="1"/>
  <c r="T24" i="7"/>
  <c r="J27" i="11"/>
  <c r="H50" i="7"/>
  <c r="J26" i="11"/>
  <c r="H24" i="7"/>
  <c r="V49" i="6"/>
  <c r="T50"/>
  <c r="V23"/>
  <c r="T24"/>
  <c r="C38" i="11"/>
  <c r="H50" i="6"/>
  <c r="G77"/>
  <c r="C37" i="11"/>
  <c r="H24" i="6"/>
  <c r="V49" i="5"/>
  <c r="T50"/>
  <c r="V23"/>
  <c r="T24"/>
  <c r="J38" i="11"/>
  <c r="H50" i="5"/>
  <c r="V49" i="4"/>
  <c r="T50"/>
  <c r="C27" i="11"/>
  <c r="H50" i="4"/>
  <c r="C26" i="11"/>
  <c r="H24" i="4"/>
  <c r="V49" i="3"/>
  <c r="T50"/>
  <c r="V23"/>
  <c r="T24"/>
  <c r="J16" i="11"/>
  <c r="H50" i="3"/>
  <c r="J15" i="11"/>
  <c r="H24" i="3"/>
  <c r="V49" i="1"/>
  <c r="T50"/>
  <c r="V49" i="8"/>
  <c r="T50"/>
  <c r="V23" i="1"/>
  <c r="V23" i="8"/>
  <c r="T24"/>
  <c r="C5" i="11"/>
  <c r="H50" i="8"/>
  <c r="G25" i="1"/>
  <c r="F25"/>
  <c r="V230" i="7"/>
  <c r="V152"/>
  <c r="V48"/>
  <c r="V22"/>
  <c r="V204" i="6"/>
  <c r="V230"/>
  <c r="V152"/>
  <c r="V48"/>
  <c r="V22"/>
  <c r="V204" i="3"/>
  <c r="V204" i="1"/>
  <c r="V178"/>
  <c r="T230"/>
  <c r="V230" s="1"/>
  <c r="V230" i="3"/>
  <c r="V126" i="1"/>
  <c r="V152" i="3"/>
  <c r="T152" i="1"/>
  <c r="V100"/>
  <c r="V102" s="1"/>
  <c r="V48" i="3"/>
  <c r="V48" i="1"/>
  <c r="V48" i="8"/>
  <c r="V22" i="3"/>
  <c r="V22" i="8"/>
  <c r="Q46" i="4"/>
  <c r="O46" i="1"/>
  <c r="O124"/>
  <c r="T46" i="8"/>
  <c r="V125" i="4"/>
  <c r="V47"/>
  <c r="W47" s="1"/>
  <c r="V99" i="6"/>
  <c r="V151"/>
  <c r="V203" i="1"/>
  <c r="V177"/>
  <c r="V125"/>
  <c r="T151"/>
  <c r="V151" s="1"/>
  <c r="V151" i="3"/>
  <c r="V99" i="1"/>
  <c r="T151" i="8"/>
  <c r="V151" s="1"/>
  <c r="V47" i="1"/>
  <c r="V21" i="8"/>
  <c r="O228" i="7"/>
  <c r="Q228" i="3"/>
  <c r="M228" i="1"/>
  <c r="O150" i="5"/>
  <c r="U72" i="7"/>
  <c r="O176" i="1"/>
  <c r="T228" i="6"/>
  <c r="Q20" i="3"/>
  <c r="E46" i="5"/>
  <c r="P72" i="3"/>
  <c r="P72" i="7"/>
  <c r="S72"/>
  <c r="D72" i="3"/>
  <c r="N72"/>
  <c r="D72" i="4"/>
  <c r="N72"/>
  <c r="Q46" i="5"/>
  <c r="Q176"/>
  <c r="T150" i="4"/>
  <c r="E46" i="1"/>
  <c r="C72" i="3"/>
  <c r="M72"/>
  <c r="Q124"/>
  <c r="C72" i="4"/>
  <c r="M72"/>
  <c r="Q202" i="5"/>
  <c r="W175" i="6"/>
  <c r="Q225" i="4"/>
  <c r="Q228" s="1"/>
  <c r="O228"/>
  <c r="Q149" i="6"/>
  <c r="Q150" s="1"/>
  <c r="O150"/>
  <c r="Q147" i="7"/>
  <c r="Q150" s="1"/>
  <c r="O150"/>
  <c r="S72" i="3"/>
  <c r="U72" i="4"/>
  <c r="T176"/>
  <c r="S72" i="5"/>
  <c r="Q98"/>
  <c r="Q20" i="6"/>
  <c r="C72"/>
  <c r="M72"/>
  <c r="S72"/>
  <c r="C72" i="7"/>
  <c r="M72"/>
  <c r="Q202"/>
  <c r="M228" i="8"/>
  <c r="P150" i="1"/>
  <c r="N228"/>
  <c r="D72"/>
  <c r="S72"/>
  <c r="H20" i="3"/>
  <c r="G72"/>
  <c r="R72"/>
  <c r="T176"/>
  <c r="H46" i="4"/>
  <c r="S72"/>
  <c r="T20" i="5"/>
  <c r="R72"/>
  <c r="H20" i="6"/>
  <c r="Q46"/>
  <c r="G72"/>
  <c r="H20" i="7"/>
  <c r="O228" i="3"/>
  <c r="T228" i="7"/>
  <c r="U150" i="1"/>
  <c r="S228"/>
  <c r="Q147" i="3"/>
  <c r="Q150" s="1"/>
  <c r="O150"/>
  <c r="H46"/>
  <c r="F72"/>
  <c r="T98"/>
  <c r="P72" i="4"/>
  <c r="G72"/>
  <c r="R72"/>
  <c r="E20" i="5"/>
  <c r="H20"/>
  <c r="E20" i="6"/>
  <c r="H46"/>
  <c r="F72"/>
  <c r="P72"/>
  <c r="T202"/>
  <c r="O98" i="1"/>
  <c r="U228"/>
  <c r="M150"/>
  <c r="V173" i="6"/>
  <c r="V176" s="1"/>
  <c r="T176"/>
  <c r="Q225" i="5"/>
  <c r="Q228" s="1"/>
  <c r="O228"/>
  <c r="O147" i="1"/>
  <c r="N150"/>
  <c r="Q147" i="4"/>
  <c r="Q150" s="1"/>
  <c r="O150"/>
  <c r="U72" i="1"/>
  <c r="T20" i="3"/>
  <c r="U72"/>
  <c r="H20" i="4"/>
  <c r="F72"/>
  <c r="T124"/>
  <c r="T129" s="1"/>
  <c r="U72" i="5"/>
  <c r="E46" i="6"/>
  <c r="D72"/>
  <c r="N72"/>
  <c r="U72"/>
  <c r="T20" i="7"/>
  <c r="D72"/>
  <c r="N72"/>
  <c r="G72"/>
  <c r="R72"/>
  <c r="Q176"/>
  <c r="Q98" i="1"/>
  <c r="H46" i="8"/>
  <c r="S150" i="1"/>
  <c r="T124" i="7"/>
  <c r="V149"/>
  <c r="T150"/>
  <c r="V45"/>
  <c r="T46"/>
  <c r="T46" i="6"/>
  <c r="R72"/>
  <c r="V201" i="4"/>
  <c r="T202"/>
  <c r="V227"/>
  <c r="T228"/>
  <c r="T98"/>
  <c r="V45"/>
  <c r="T46"/>
  <c r="V19"/>
  <c r="T20"/>
  <c r="V201" i="3"/>
  <c r="T202"/>
  <c r="V201" i="1"/>
  <c r="T202"/>
  <c r="V227" i="3"/>
  <c r="T228"/>
  <c r="V175" i="1"/>
  <c r="T176"/>
  <c r="T227"/>
  <c r="R228"/>
  <c r="T124" i="3"/>
  <c r="T129" s="1"/>
  <c r="V123" i="1"/>
  <c r="T124"/>
  <c r="V97"/>
  <c r="T98"/>
  <c r="T149"/>
  <c r="R150"/>
  <c r="V149" i="3"/>
  <c r="T150"/>
  <c r="V45"/>
  <c r="T46"/>
  <c r="V45" i="1"/>
  <c r="T46"/>
  <c r="V19"/>
  <c r="V201" i="5"/>
  <c r="V202" s="1"/>
  <c r="T202"/>
  <c r="V227"/>
  <c r="T228"/>
  <c r="V123"/>
  <c r="T124"/>
  <c r="R150" i="8"/>
  <c r="V149" i="5"/>
  <c r="T150"/>
  <c r="V45"/>
  <c r="V46" s="1"/>
  <c r="T46"/>
  <c r="T124" i="6"/>
  <c r="S150" i="8"/>
  <c r="T98" i="6"/>
  <c r="V149"/>
  <c r="V150" s="1"/>
  <c r="T150"/>
  <c r="V19"/>
  <c r="V20" s="1"/>
  <c r="T20"/>
  <c r="R228" i="8"/>
  <c r="P228"/>
  <c r="S228"/>
  <c r="N150"/>
  <c r="U150"/>
  <c r="P72"/>
  <c r="N72"/>
  <c r="Q97"/>
  <c r="O98"/>
  <c r="D46"/>
  <c r="T38" i="3"/>
  <c r="H38"/>
  <c r="O70" i="8"/>
  <c r="D20"/>
  <c r="D25" s="1"/>
  <c r="V148" i="7"/>
  <c r="V44"/>
  <c r="V200" i="1"/>
  <c r="V174"/>
  <c r="V226" i="3"/>
  <c r="T226" i="1"/>
  <c r="V174" i="3"/>
  <c r="V122" i="1"/>
  <c r="W122" s="1"/>
  <c r="V122" i="3"/>
  <c r="V148"/>
  <c r="V96" i="1"/>
  <c r="V44" i="3"/>
  <c r="W44" s="1"/>
  <c r="V44" i="1"/>
  <c r="R70" i="8"/>
  <c r="H18"/>
  <c r="U70"/>
  <c r="V43" i="7"/>
  <c r="V199" i="1"/>
  <c r="V173"/>
  <c r="V121"/>
  <c r="V147" i="3"/>
  <c r="V95"/>
  <c r="V43" i="1"/>
  <c r="V43" i="3"/>
  <c r="V193" i="1"/>
  <c r="H12" i="8"/>
  <c r="H12" i="4"/>
  <c r="W227" i="7"/>
  <c r="M142" i="1"/>
  <c r="H16" i="8"/>
  <c r="E16" i="7"/>
  <c r="E25" s="1"/>
  <c r="E16" i="3"/>
  <c r="E25" s="1"/>
  <c r="T16" i="5"/>
  <c r="T16" i="7"/>
  <c r="H16" i="6"/>
  <c r="D68" i="1"/>
  <c r="D77" s="1"/>
  <c r="N68"/>
  <c r="E42" i="3"/>
  <c r="E51" s="1"/>
  <c r="G68"/>
  <c r="G77" s="1"/>
  <c r="R68"/>
  <c r="R77" s="1"/>
  <c r="T94"/>
  <c r="V13" i="4"/>
  <c r="T16"/>
  <c r="T25" s="1"/>
  <c r="Q42"/>
  <c r="Q51" s="1"/>
  <c r="D68"/>
  <c r="N68"/>
  <c r="N77" s="1"/>
  <c r="U68"/>
  <c r="U77" s="1"/>
  <c r="T94"/>
  <c r="D68" i="5"/>
  <c r="D77" s="1"/>
  <c r="R68"/>
  <c r="R77" s="1"/>
  <c r="T120"/>
  <c r="Q198"/>
  <c r="Q42" i="6"/>
  <c r="C68"/>
  <c r="C77" s="1"/>
  <c r="M68"/>
  <c r="M77" s="1"/>
  <c r="S68"/>
  <c r="S77" s="1"/>
  <c r="T198"/>
  <c r="E42" i="7"/>
  <c r="E51" s="1"/>
  <c r="M68"/>
  <c r="M77" s="1"/>
  <c r="S68"/>
  <c r="S77" s="1"/>
  <c r="P68" i="8"/>
  <c r="O42" i="1"/>
  <c r="O51" s="1"/>
  <c r="T94"/>
  <c r="S146"/>
  <c r="T146" i="7"/>
  <c r="R146" i="8"/>
  <c r="R155" s="1"/>
  <c r="S224"/>
  <c r="S233" s="1"/>
  <c r="O224" i="4"/>
  <c r="O233" s="1"/>
  <c r="M146" i="8"/>
  <c r="V143" i="3"/>
  <c r="T146"/>
  <c r="V143" i="4"/>
  <c r="T146"/>
  <c r="N224" i="1"/>
  <c r="N233" s="1"/>
  <c r="O94"/>
  <c r="O103" s="1"/>
  <c r="T16" i="3"/>
  <c r="G68" i="1"/>
  <c r="F68" i="3"/>
  <c r="F77" s="1"/>
  <c r="P68"/>
  <c r="P77" s="1"/>
  <c r="V117"/>
  <c r="T120"/>
  <c r="H42" i="4"/>
  <c r="C68"/>
  <c r="C77" s="1"/>
  <c r="M68"/>
  <c r="M77" s="1"/>
  <c r="S68"/>
  <c r="S77" s="1"/>
  <c r="T198"/>
  <c r="F68" i="5"/>
  <c r="F77" s="1"/>
  <c r="E42"/>
  <c r="E51" s="1"/>
  <c r="C68"/>
  <c r="C77" s="1"/>
  <c r="P68"/>
  <c r="P77" s="1"/>
  <c r="T94"/>
  <c r="T103" s="1"/>
  <c r="H42" i="6"/>
  <c r="G68"/>
  <c r="R68"/>
  <c r="R77" s="1"/>
  <c r="T94"/>
  <c r="T172"/>
  <c r="H16" i="7"/>
  <c r="T42"/>
  <c r="R68"/>
  <c r="R77" s="1"/>
  <c r="T172"/>
  <c r="N68" i="8"/>
  <c r="O172" i="1"/>
  <c r="O181" s="1"/>
  <c r="Q146" i="5"/>
  <c r="Q155" s="1"/>
  <c r="T224" i="3"/>
  <c r="T224" i="4"/>
  <c r="T224" i="5"/>
  <c r="T224" i="6"/>
  <c r="T224" i="7"/>
  <c r="R146" i="1"/>
  <c r="S224"/>
  <c r="S233" s="1"/>
  <c r="H42" i="8"/>
  <c r="M224"/>
  <c r="M233" s="1"/>
  <c r="N146"/>
  <c r="N146" i="1"/>
  <c r="N155" s="1"/>
  <c r="P224" i="8"/>
  <c r="P233" s="1"/>
  <c r="N224"/>
  <c r="N233" s="1"/>
  <c r="O224" i="3"/>
  <c r="O146" i="4"/>
  <c r="O155" s="1"/>
  <c r="H16" i="3"/>
  <c r="H16" i="4"/>
  <c r="E16" i="6"/>
  <c r="E25" s="1"/>
  <c r="F68" i="1"/>
  <c r="S68"/>
  <c r="S77" s="1"/>
  <c r="V39" i="3"/>
  <c r="T42"/>
  <c r="D68"/>
  <c r="D77" s="1"/>
  <c r="N68"/>
  <c r="N77" s="1"/>
  <c r="U68"/>
  <c r="U77" s="1"/>
  <c r="T172"/>
  <c r="E42" i="4"/>
  <c r="E51" s="1"/>
  <c r="G68"/>
  <c r="G77" s="1"/>
  <c r="R68"/>
  <c r="R77" s="1"/>
  <c r="T120"/>
  <c r="N68" i="5"/>
  <c r="N77" s="1"/>
  <c r="U68"/>
  <c r="U77" s="1"/>
  <c r="Q94"/>
  <c r="Q103" s="1"/>
  <c r="T172"/>
  <c r="T181" s="1"/>
  <c r="E42" i="6"/>
  <c r="E51" s="1"/>
  <c r="F68"/>
  <c r="F77" s="1"/>
  <c r="P68"/>
  <c r="P77" s="1"/>
  <c r="T120"/>
  <c r="Q172"/>
  <c r="Q42" i="7"/>
  <c r="Q51" s="1"/>
  <c r="D68"/>
  <c r="D77" s="1"/>
  <c r="P68"/>
  <c r="T94"/>
  <c r="G68" i="8"/>
  <c r="T42"/>
  <c r="O224" i="6"/>
  <c r="O233" s="1"/>
  <c r="O224" i="7"/>
  <c r="O233" s="1"/>
  <c r="V143" i="6"/>
  <c r="T146"/>
  <c r="V169" i="1"/>
  <c r="T172"/>
  <c r="R224" i="8"/>
  <c r="U224"/>
  <c r="U233" s="1"/>
  <c r="M224" i="1"/>
  <c r="D42" i="8"/>
  <c r="D51" s="1"/>
  <c r="T42" i="1"/>
  <c r="R224"/>
  <c r="R233" s="1"/>
  <c r="V117"/>
  <c r="T120"/>
  <c r="C42" i="8"/>
  <c r="S146"/>
  <c r="U146"/>
  <c r="P146"/>
  <c r="P155" s="1"/>
  <c r="V195" i="1"/>
  <c r="T198"/>
  <c r="O146" i="5"/>
  <c r="O146" i="6"/>
  <c r="O155" s="1"/>
  <c r="E16" i="4"/>
  <c r="H42" i="3"/>
  <c r="C68"/>
  <c r="C77" s="1"/>
  <c r="M68"/>
  <c r="M77" s="1"/>
  <c r="S68"/>
  <c r="S77" s="1"/>
  <c r="T198"/>
  <c r="V39" i="4"/>
  <c r="T42"/>
  <c r="F68"/>
  <c r="F77" s="1"/>
  <c r="P68"/>
  <c r="P77" s="1"/>
  <c r="T172"/>
  <c r="T42" i="5"/>
  <c r="M68"/>
  <c r="M77" s="1"/>
  <c r="S68"/>
  <c r="S77" s="1"/>
  <c r="Q172"/>
  <c r="T198"/>
  <c r="T207" s="1"/>
  <c r="T42" i="6"/>
  <c r="D68"/>
  <c r="D77" s="1"/>
  <c r="N68"/>
  <c r="U68"/>
  <c r="U77" s="1"/>
  <c r="C68" i="7"/>
  <c r="C77" s="1"/>
  <c r="N68"/>
  <c r="N77" s="1"/>
  <c r="U68"/>
  <c r="U77" s="1"/>
  <c r="T120"/>
  <c r="T198"/>
  <c r="R68" i="8"/>
  <c r="O120" i="1"/>
  <c r="O198"/>
  <c r="O207" s="1"/>
  <c r="O94" i="8"/>
  <c r="O103" s="1"/>
  <c r="T146" i="5"/>
  <c r="U224" i="1"/>
  <c r="P224"/>
  <c r="P233" s="1"/>
  <c r="O224" i="5"/>
  <c r="O233" s="1"/>
  <c r="U146" i="1"/>
  <c r="U155" s="1"/>
  <c r="M146"/>
  <c r="Q143" i="7"/>
  <c r="O146"/>
  <c r="Q143" i="3"/>
  <c r="O146"/>
  <c r="P146" i="1"/>
  <c r="P155" s="1"/>
  <c r="W218" i="4"/>
  <c r="O142" i="5"/>
  <c r="O156" s="1"/>
  <c r="E39" i="8"/>
  <c r="O142" i="3"/>
  <c r="O156" s="1"/>
  <c r="W44" i="8"/>
  <c r="Q139" i="3"/>
  <c r="O142" i="4"/>
  <c r="T223" i="1"/>
  <c r="V223" s="1"/>
  <c r="W219" i="7"/>
  <c r="D69" i="8"/>
  <c r="T153" i="1"/>
  <c r="V153" s="1"/>
  <c r="Q143" i="4"/>
  <c r="O142" i="6"/>
  <c r="W91" i="5"/>
  <c r="V169"/>
  <c r="V195"/>
  <c r="V143" i="7"/>
  <c r="Q143" i="6"/>
  <c r="W169" i="7"/>
  <c r="V117" i="5"/>
  <c r="V39" i="7"/>
  <c r="Q221" i="3"/>
  <c r="V143" i="5"/>
  <c r="Q90" i="6"/>
  <c r="V222" i="4"/>
  <c r="V144"/>
  <c r="V40"/>
  <c r="V14"/>
  <c r="Q91" i="1"/>
  <c r="V170" i="6"/>
  <c r="V222"/>
  <c r="V144"/>
  <c r="V40"/>
  <c r="W40" s="1"/>
  <c r="V14"/>
  <c r="V196" i="3"/>
  <c r="W196" s="1"/>
  <c r="V196" i="1"/>
  <c r="T222" i="8"/>
  <c r="V222" s="1"/>
  <c r="V170" i="1"/>
  <c r="V222" i="3"/>
  <c r="W222" s="1"/>
  <c r="V118" i="1"/>
  <c r="W118" i="8"/>
  <c r="T144"/>
  <c r="V144" s="1"/>
  <c r="V144" i="3"/>
  <c r="W144" s="1"/>
  <c r="T144" i="1"/>
  <c r="V40"/>
  <c r="V40" i="3"/>
  <c r="V40" i="8"/>
  <c r="V14" i="3"/>
  <c r="V230" i="8"/>
  <c r="G5" i="11"/>
  <c r="O221" i="8"/>
  <c r="P142" i="1"/>
  <c r="T229"/>
  <c r="V88" i="3"/>
  <c r="W88" s="1"/>
  <c r="V139" i="8"/>
  <c r="V141" i="7"/>
  <c r="V140" i="5"/>
  <c r="Q217" i="1"/>
  <c r="Q145" i="8"/>
  <c r="W123" i="1"/>
  <c r="V140" i="6"/>
  <c r="V141" i="4"/>
  <c r="V139" i="6"/>
  <c r="Q142" i="5"/>
  <c r="V140" i="8"/>
  <c r="V140" i="3"/>
  <c r="V141"/>
  <c r="V140" i="7"/>
  <c r="V139" i="5"/>
  <c r="W139" s="1"/>
  <c r="V140" i="4"/>
  <c r="Q140" i="3"/>
  <c r="Q140" i="4"/>
  <c r="V139"/>
  <c r="Q141"/>
  <c r="Q147" i="5"/>
  <c r="Q150" s="1"/>
  <c r="O220" i="3"/>
  <c r="O220" i="4"/>
  <c r="U142" i="1"/>
  <c r="U156" s="1"/>
  <c r="Q142" i="6"/>
  <c r="S142" i="1"/>
  <c r="T222"/>
  <c r="W48" i="8"/>
  <c r="Q220" i="3"/>
  <c r="W41" i="8"/>
  <c r="G27" i="11"/>
  <c r="Q217" i="4"/>
  <c r="Q220" s="1"/>
  <c r="W178" i="8"/>
  <c r="O229"/>
  <c r="Q153"/>
  <c r="W49"/>
  <c r="F5" i="11" s="1"/>
  <c r="W119" i="1"/>
  <c r="I23" i="3"/>
  <c r="K15" i="11" s="1"/>
  <c r="E67" i="3"/>
  <c r="Q142" i="7"/>
  <c r="O142"/>
  <c r="Q221" i="4"/>
  <c r="U220" i="1"/>
  <c r="U234" s="1"/>
  <c r="W175" i="8"/>
  <c r="Q221" i="5"/>
  <c r="V149" i="4"/>
  <c r="V150" s="1"/>
  <c r="V218" i="1"/>
  <c r="Q139" i="8"/>
  <c r="O227" i="1"/>
  <c r="Q227" s="1"/>
  <c r="D16" i="11"/>
  <c r="V121" i="6"/>
  <c r="I15" i="4"/>
  <c r="D64" i="7"/>
  <c r="E66"/>
  <c r="E67"/>
  <c r="O67"/>
  <c r="Q67" s="1"/>
  <c r="E70"/>
  <c r="E71"/>
  <c r="O71"/>
  <c r="Q71" s="1"/>
  <c r="E74"/>
  <c r="O74"/>
  <c r="Q74" s="1"/>
  <c r="E17" i="11"/>
  <c r="I49" i="5"/>
  <c r="K38" i="11" s="1"/>
  <c r="I35" i="4"/>
  <c r="I22" i="3"/>
  <c r="I41"/>
  <c r="V123" i="4"/>
  <c r="I37" i="5"/>
  <c r="T142" i="7"/>
  <c r="T148" i="1"/>
  <c r="V148" s="1"/>
  <c r="O225"/>
  <c r="I48" i="3"/>
  <c r="W36" i="6"/>
  <c r="I19" i="4"/>
  <c r="I48"/>
  <c r="E63"/>
  <c r="H67"/>
  <c r="P64" i="5"/>
  <c r="T75"/>
  <c r="T90" i="6"/>
  <c r="I13" i="7"/>
  <c r="P142" i="8"/>
  <c r="P156" s="1"/>
  <c r="I13" i="4"/>
  <c r="W168" i="5"/>
  <c r="R142" i="7"/>
  <c r="R156" s="1"/>
  <c r="V100" i="3"/>
  <c r="I37" i="4"/>
  <c r="I45"/>
  <c r="T116"/>
  <c r="T130" s="1"/>
  <c r="E74" i="5"/>
  <c r="O74"/>
  <c r="Q74" s="1"/>
  <c r="I43" i="6"/>
  <c r="E62"/>
  <c r="O62"/>
  <c r="Q62" s="1"/>
  <c r="E67"/>
  <c r="P64" i="7"/>
  <c r="T142" i="5"/>
  <c r="P64" i="3"/>
  <c r="P78" s="1"/>
  <c r="U64" i="6"/>
  <c r="U78" s="1"/>
  <c r="W89"/>
  <c r="I39"/>
  <c r="U142" i="7"/>
  <c r="U156" s="1"/>
  <c r="V21" i="3"/>
  <c r="T63" i="4"/>
  <c r="V63" s="1"/>
  <c r="T66"/>
  <c r="E71"/>
  <c r="O71"/>
  <c r="Q71" s="1"/>
  <c r="E75"/>
  <c r="O75"/>
  <c r="Q75" s="1"/>
  <c r="E67" i="5"/>
  <c r="E70"/>
  <c r="E71"/>
  <c r="I40" i="6"/>
  <c r="I22" i="7"/>
  <c r="I45"/>
  <c r="V123"/>
  <c r="N220" i="1"/>
  <c r="V91" i="7"/>
  <c r="S142"/>
  <c r="S156" s="1"/>
  <c r="N220" i="8"/>
  <c r="N234" s="1"/>
  <c r="O143"/>
  <c r="P220"/>
  <c r="P234" s="1"/>
  <c r="Q152" i="1"/>
  <c r="T219"/>
  <c r="T219" i="8"/>
  <c r="V219" s="1"/>
  <c r="U220"/>
  <c r="U234" s="1"/>
  <c r="O222" i="1"/>
  <c r="Q222" s="1"/>
  <c r="O145"/>
  <c r="Q145" s="1"/>
  <c r="P220"/>
  <c r="Q193"/>
  <c r="V167"/>
  <c r="I35" i="8"/>
  <c r="Q144" i="1"/>
  <c r="T229" i="8"/>
  <c r="O143" i="1"/>
  <c r="Q167"/>
  <c r="T141"/>
  <c r="U142" i="8"/>
  <c r="U156" s="1"/>
  <c r="O141" i="1"/>
  <c r="Q227" i="8"/>
  <c r="O223" i="1"/>
  <c r="Q223" s="1"/>
  <c r="T141" i="8"/>
  <c r="O141"/>
  <c r="N142"/>
  <c r="N156" s="1"/>
  <c r="V148"/>
  <c r="O153" i="1"/>
  <c r="Q153" s="1"/>
  <c r="Q115"/>
  <c r="V115"/>
  <c r="D65" i="8"/>
  <c r="W197"/>
  <c r="Q149" i="1"/>
  <c r="V152"/>
  <c r="T221"/>
  <c r="O219"/>
  <c r="V89"/>
  <c r="Q89"/>
  <c r="T61"/>
  <c r="V61" s="1"/>
  <c r="H62"/>
  <c r="E63"/>
  <c r="T73"/>
  <c r="O151"/>
  <c r="T152" i="8"/>
  <c r="O230"/>
  <c r="Q230" s="1"/>
  <c r="O230" i="1"/>
  <c r="Q230" s="1"/>
  <c r="O67" i="6"/>
  <c r="Q67" s="1"/>
  <c r="H69"/>
  <c r="E70"/>
  <c r="O70"/>
  <c r="Q70" s="1"/>
  <c r="E73"/>
  <c r="O73"/>
  <c r="E75"/>
  <c r="O75"/>
  <c r="Q75" s="1"/>
  <c r="T63" i="8"/>
  <c r="W45"/>
  <c r="Q37" i="1"/>
  <c r="M220"/>
  <c r="M234" s="1"/>
  <c r="E38" i="8"/>
  <c r="V37" i="1"/>
  <c r="E70" i="3"/>
  <c r="O70"/>
  <c r="Q70" s="1"/>
  <c r="H71"/>
  <c r="H74"/>
  <c r="E75"/>
  <c r="O75"/>
  <c r="Q75" s="1"/>
  <c r="E69" i="4"/>
  <c r="T74"/>
  <c r="V74" s="1"/>
  <c r="T73" i="5"/>
  <c r="V73" s="1"/>
  <c r="O221" i="1"/>
  <c r="T225"/>
  <c r="V225" s="1"/>
  <c r="Q147"/>
  <c r="O225" i="8"/>
  <c r="O228" s="1"/>
  <c r="V140" i="1"/>
  <c r="O229"/>
  <c r="O231"/>
  <c r="Q231" s="1"/>
  <c r="O148"/>
  <c r="E61"/>
  <c r="H67"/>
  <c r="E69"/>
  <c r="T69"/>
  <c r="T71"/>
  <c r="E73"/>
  <c r="O73"/>
  <c r="H61" i="3"/>
  <c r="E62"/>
  <c r="O62"/>
  <c r="Q62" s="1"/>
  <c r="H63"/>
  <c r="E65"/>
  <c r="O65"/>
  <c r="O67"/>
  <c r="Q67" s="1"/>
  <c r="E61" i="4"/>
  <c r="O63"/>
  <c r="Q63" s="1"/>
  <c r="E66"/>
  <c r="O66"/>
  <c r="Q66" s="1"/>
  <c r="E62" i="5"/>
  <c r="O62"/>
  <c r="Q62" s="1"/>
  <c r="E65"/>
  <c r="E66"/>
  <c r="C65" i="8"/>
  <c r="T145" i="1"/>
  <c r="V145" s="1"/>
  <c r="T231"/>
  <c r="Q218" i="8"/>
  <c r="O63" i="1"/>
  <c r="H66"/>
  <c r="H71"/>
  <c r="E61" i="8"/>
  <c r="O74"/>
  <c r="Q74" s="1"/>
  <c r="E75"/>
  <c r="H38"/>
  <c r="M142"/>
  <c r="M156" s="1"/>
  <c r="Q152"/>
  <c r="Q222"/>
  <c r="N142" i="1"/>
  <c r="H65"/>
  <c r="I13" i="3"/>
  <c r="M64" i="1"/>
  <c r="O61"/>
  <c r="M64" i="3"/>
  <c r="O61"/>
  <c r="Q61" s="1"/>
  <c r="O69"/>
  <c r="M64" i="5"/>
  <c r="M78" s="1"/>
  <c r="O61"/>
  <c r="Q61" s="1"/>
  <c r="O73"/>
  <c r="O76" s="1"/>
  <c r="C64" i="7"/>
  <c r="C78" s="1"/>
  <c r="E61"/>
  <c r="M64"/>
  <c r="M78" s="1"/>
  <c r="O61"/>
  <c r="Q61" s="1"/>
  <c r="H61" i="1"/>
  <c r="O67"/>
  <c r="Q67" s="1"/>
  <c r="O62"/>
  <c r="Q62" s="1"/>
  <c r="H63"/>
  <c r="E65"/>
  <c r="O66"/>
  <c r="Q66" s="1"/>
  <c r="T67"/>
  <c r="V67" s="1"/>
  <c r="E71"/>
  <c r="O71"/>
  <c r="Q71" s="1"/>
  <c r="F17" i="11"/>
  <c r="E61" i="3"/>
  <c r="E63"/>
  <c r="O63"/>
  <c r="Q63" s="1"/>
  <c r="E66"/>
  <c r="O66"/>
  <c r="Q66" s="1"/>
  <c r="H67"/>
  <c r="E69"/>
  <c r="E71"/>
  <c r="O71"/>
  <c r="Q71" s="1"/>
  <c r="E74"/>
  <c r="O74"/>
  <c r="Q74" s="1"/>
  <c r="E38" i="4"/>
  <c r="E52" s="1"/>
  <c r="I47"/>
  <c r="N64"/>
  <c r="T67"/>
  <c r="V67" s="1"/>
  <c r="E73"/>
  <c r="E76" s="1"/>
  <c r="E74"/>
  <c r="O74"/>
  <c r="Q74" s="1"/>
  <c r="H38" i="5"/>
  <c r="W37"/>
  <c r="E61"/>
  <c r="H62"/>
  <c r="E63"/>
  <c r="O63"/>
  <c r="Q63" s="1"/>
  <c r="O65"/>
  <c r="T70"/>
  <c r="V70" s="1"/>
  <c r="T71"/>
  <c r="E73"/>
  <c r="H74"/>
  <c r="E75"/>
  <c r="O75"/>
  <c r="Q75" s="1"/>
  <c r="V21" i="6"/>
  <c r="I41"/>
  <c r="D64"/>
  <c r="T63"/>
  <c r="V63" s="1"/>
  <c r="T74"/>
  <c r="V127"/>
  <c r="S64" i="7"/>
  <c r="S78" s="1"/>
  <c r="Q38"/>
  <c r="Q52" s="1"/>
  <c r="E63"/>
  <c r="O63"/>
  <c r="Q63" s="1"/>
  <c r="T66"/>
  <c r="V66" s="1"/>
  <c r="T70"/>
  <c r="V113"/>
  <c r="V116" s="1"/>
  <c r="W180"/>
  <c r="O62" i="8"/>
  <c r="Q62" s="1"/>
  <c r="E67"/>
  <c r="E73"/>
  <c r="V148" i="5"/>
  <c r="T142" i="4"/>
  <c r="O147" i="8"/>
  <c r="O150" s="1"/>
  <c r="O219"/>
  <c r="O218" i="1"/>
  <c r="M64" i="4"/>
  <c r="O61"/>
  <c r="Q61" s="1"/>
  <c r="O69"/>
  <c r="O73"/>
  <c r="E69" i="5"/>
  <c r="E65" i="6"/>
  <c r="O65"/>
  <c r="I21" i="3"/>
  <c r="I39"/>
  <c r="V92"/>
  <c r="W92" s="1"/>
  <c r="V118"/>
  <c r="I21" i="5"/>
  <c r="I22"/>
  <c r="E12" i="6"/>
  <c r="E26" s="1"/>
  <c r="I15" i="7"/>
  <c r="V121"/>
  <c r="O151" i="8"/>
  <c r="O154" s="1"/>
  <c r="T226"/>
  <c r="V226" s="1"/>
  <c r="O226" i="1"/>
  <c r="Q226" i="8"/>
  <c r="Q140"/>
  <c r="E73" i="3"/>
  <c r="O73"/>
  <c r="T225" i="8"/>
  <c r="T147"/>
  <c r="E62" i="7"/>
  <c r="O62"/>
  <c r="Q62" s="1"/>
  <c r="H63"/>
  <c r="E65"/>
  <c r="T67"/>
  <c r="V67" s="1"/>
  <c r="T71"/>
  <c r="O66" i="8"/>
  <c r="Q66" s="1"/>
  <c r="T143" i="1"/>
  <c r="T223" i="8"/>
  <c r="V223" s="1"/>
  <c r="T149"/>
  <c r="V149" s="1"/>
  <c r="W149" s="1"/>
  <c r="E65" i="4"/>
  <c r="E74" i="6"/>
  <c r="O74"/>
  <c r="O65" i="7"/>
  <c r="E69"/>
  <c r="O69"/>
  <c r="E73"/>
  <c r="O73"/>
  <c r="E67" i="1"/>
  <c r="E74"/>
  <c r="T75"/>
  <c r="I49" i="3"/>
  <c r="K16" i="11" s="1"/>
  <c r="U64" i="3"/>
  <c r="U78" s="1"/>
  <c r="T70"/>
  <c r="T75"/>
  <c r="H61" i="4"/>
  <c r="E62"/>
  <c r="O62"/>
  <c r="Q62" s="1"/>
  <c r="H63"/>
  <c r="O65"/>
  <c r="E67"/>
  <c r="O67"/>
  <c r="Q67" s="1"/>
  <c r="E70"/>
  <c r="O70"/>
  <c r="Q70" s="1"/>
  <c r="T71"/>
  <c r="T75"/>
  <c r="I40" i="5"/>
  <c r="W41"/>
  <c r="O66"/>
  <c r="Q66" s="1"/>
  <c r="O67"/>
  <c r="Q67" s="1"/>
  <c r="O69"/>
  <c r="O70"/>
  <c r="Q70" s="1"/>
  <c r="O71"/>
  <c r="Q71" s="1"/>
  <c r="N38" i="11"/>
  <c r="T168" i="5"/>
  <c r="T182" s="1"/>
  <c r="I23" i="6"/>
  <c r="D37" i="11" s="1"/>
  <c r="E61" i="6"/>
  <c r="O61"/>
  <c r="E63"/>
  <c r="O63"/>
  <c r="Q63" s="1"/>
  <c r="E66"/>
  <c r="O66"/>
  <c r="Q66" s="1"/>
  <c r="H67"/>
  <c r="E69"/>
  <c r="O69"/>
  <c r="Q69" s="1"/>
  <c r="E71"/>
  <c r="O71"/>
  <c r="H75"/>
  <c r="W114"/>
  <c r="G38" i="11"/>
  <c r="T38" i="7"/>
  <c r="I41"/>
  <c r="I49"/>
  <c r="K27" i="11" s="1"/>
  <c r="O66" i="7"/>
  <c r="Q66" s="1"/>
  <c r="H67"/>
  <c r="O70"/>
  <c r="Q70" s="1"/>
  <c r="H71"/>
  <c r="E75"/>
  <c r="O75"/>
  <c r="Q75" s="1"/>
  <c r="E63" i="8"/>
  <c r="M220"/>
  <c r="Q140" i="1"/>
  <c r="T221" i="8"/>
  <c r="T143"/>
  <c r="H65" i="5"/>
  <c r="T194" i="1"/>
  <c r="T220" i="7"/>
  <c r="V113" i="5"/>
  <c r="V116" s="1"/>
  <c r="W115" i="7"/>
  <c r="W115" i="3"/>
  <c r="V90" i="4"/>
  <c r="T139" i="1"/>
  <c r="V139" s="1"/>
  <c r="S64" i="4"/>
  <c r="S78" s="1"/>
  <c r="T62" i="7"/>
  <c r="V62" s="1"/>
  <c r="T63" i="5"/>
  <c r="V63" s="1"/>
  <c r="T62" i="6"/>
  <c r="V62" s="1"/>
  <c r="T63" i="1"/>
  <c r="T61" i="3"/>
  <c r="V61" s="1"/>
  <c r="T63"/>
  <c r="V63" s="1"/>
  <c r="T62" i="4"/>
  <c r="V62" s="1"/>
  <c r="T12" i="6"/>
  <c r="W197" i="3"/>
  <c r="T194" i="6"/>
  <c r="V194" i="1"/>
  <c r="T194" i="3"/>
  <c r="T194" i="5"/>
  <c r="T208" s="1"/>
  <c r="V220" i="7"/>
  <c r="G37" i="11"/>
  <c r="V177" i="6"/>
  <c r="W174" i="3"/>
  <c r="V169" i="7"/>
  <c r="R220" i="8"/>
  <c r="S220" i="1"/>
  <c r="S234" s="1"/>
  <c r="S220" i="8"/>
  <c r="S234" s="1"/>
  <c r="T168" i="3"/>
  <c r="R220" i="1"/>
  <c r="R234" s="1"/>
  <c r="T116" i="6"/>
  <c r="R142" i="1"/>
  <c r="R156" s="1"/>
  <c r="R142" i="8"/>
  <c r="R156" s="1"/>
  <c r="T142" i="3"/>
  <c r="T116" i="5"/>
  <c r="V116" i="6"/>
  <c r="T116" i="7"/>
  <c r="W119"/>
  <c r="V117"/>
  <c r="V117" i="4"/>
  <c r="W119" i="5"/>
  <c r="V123" i="3"/>
  <c r="V121" i="5"/>
  <c r="V127"/>
  <c r="V125" i="7"/>
  <c r="W127"/>
  <c r="W127" i="1"/>
  <c r="W153" i="5"/>
  <c r="W122" i="3"/>
  <c r="W123" i="5"/>
  <c r="W119" i="3"/>
  <c r="W119" i="6"/>
  <c r="W114" i="3"/>
  <c r="W115" i="5"/>
  <c r="V142" i="6"/>
  <c r="G26" i="11"/>
  <c r="V101" i="4"/>
  <c r="T147" i="1"/>
  <c r="V97" i="6"/>
  <c r="V95" i="4"/>
  <c r="V91" i="5"/>
  <c r="V91" i="6"/>
  <c r="T142"/>
  <c r="T62" i="5"/>
  <c r="V62" s="1"/>
  <c r="T61" i="7"/>
  <c r="V61" s="1"/>
  <c r="T63"/>
  <c r="V63" s="1"/>
  <c r="V66" i="4"/>
  <c r="V13" i="7"/>
  <c r="V13" i="3"/>
  <c r="V16" s="1"/>
  <c r="T66" i="6"/>
  <c r="T65" i="8"/>
  <c r="T65" i="1"/>
  <c r="T67" i="8"/>
  <c r="V67" s="1"/>
  <c r="T69" i="6"/>
  <c r="V69" s="1"/>
  <c r="T71"/>
  <c r="T73" i="8"/>
  <c r="W23" i="6"/>
  <c r="F37" i="11" s="1"/>
  <c r="W22" i="6"/>
  <c r="W41"/>
  <c r="U64" i="4"/>
  <c r="U78" s="1"/>
  <c r="U64" i="5"/>
  <c r="U78" s="1"/>
  <c r="U64" i="7"/>
  <c r="R64" i="5"/>
  <c r="R78" s="1"/>
  <c r="T61"/>
  <c r="W36" i="3"/>
  <c r="S64"/>
  <c r="S78" s="1"/>
  <c r="R64"/>
  <c r="R78" s="1"/>
  <c r="R64" i="7"/>
  <c r="R78" s="1"/>
  <c r="V35"/>
  <c r="V38" s="1"/>
  <c r="W37"/>
  <c r="T62" i="3"/>
  <c r="S64" i="5"/>
  <c r="S78" s="1"/>
  <c r="W36" i="7"/>
  <c r="R64" i="4"/>
  <c r="R78" s="1"/>
  <c r="T61"/>
  <c r="R64" i="6"/>
  <c r="R78" s="1"/>
  <c r="T61"/>
  <c r="V61" s="1"/>
  <c r="V35" i="4"/>
  <c r="V38" s="1"/>
  <c r="W37"/>
  <c r="W37" i="6"/>
  <c r="W36" i="4"/>
  <c r="S64" i="6"/>
  <c r="S78" s="1"/>
  <c r="T61" i="8"/>
  <c r="T65" i="6"/>
  <c r="W41" i="3"/>
  <c r="T66"/>
  <c r="T66" i="5"/>
  <c r="V66" s="1"/>
  <c r="T67"/>
  <c r="V67" s="1"/>
  <c r="T67" i="6"/>
  <c r="T65" i="4"/>
  <c r="T65" i="5"/>
  <c r="V40" i="7"/>
  <c r="T65" i="3"/>
  <c r="W40"/>
  <c r="T67"/>
  <c r="V67" s="1"/>
  <c r="W41" i="7"/>
  <c r="T65"/>
  <c r="T69" i="3"/>
  <c r="T71"/>
  <c r="T70" i="4"/>
  <c r="V70" s="1"/>
  <c r="W44" i="6"/>
  <c r="T69" i="4"/>
  <c r="T69" i="8"/>
  <c r="W45" i="5"/>
  <c r="W43" i="6"/>
  <c r="V45"/>
  <c r="V46" s="1"/>
  <c r="W45" i="7"/>
  <c r="T69" i="5"/>
  <c r="W43" i="4"/>
  <c r="W44" i="7"/>
  <c r="T70" i="6"/>
  <c r="V70" s="1"/>
  <c r="T69" i="7"/>
  <c r="T73"/>
  <c r="V73" s="1"/>
  <c r="T75"/>
  <c r="T75" i="8"/>
  <c r="T73" i="3"/>
  <c r="T74" i="1"/>
  <c r="F16" i="11"/>
  <c r="W49" i="3"/>
  <c r="M16" i="11" s="1"/>
  <c r="T73" i="4"/>
  <c r="W49" i="7"/>
  <c r="M27" i="11" s="1"/>
  <c r="T74" i="7"/>
  <c r="T74" i="8"/>
  <c r="T74" i="3"/>
  <c r="T74" i="5"/>
  <c r="V74" s="1"/>
  <c r="W48" i="6"/>
  <c r="T73"/>
  <c r="T75"/>
  <c r="W48" i="7"/>
  <c r="I50" i="6"/>
  <c r="I48"/>
  <c r="I48" i="7"/>
  <c r="H75"/>
  <c r="H75" i="8"/>
  <c r="C17" i="11"/>
  <c r="H75" i="3"/>
  <c r="H75" i="5"/>
  <c r="H73" i="8"/>
  <c r="H74" i="7"/>
  <c r="H74" i="8"/>
  <c r="I44" i="3"/>
  <c r="I45"/>
  <c r="H70" i="5"/>
  <c r="I70" s="1"/>
  <c r="I44" i="4"/>
  <c r="I45" i="6"/>
  <c r="H70" i="3"/>
  <c r="I44" i="6"/>
  <c r="I41" i="4"/>
  <c r="I36" i="3"/>
  <c r="I37"/>
  <c r="H38" i="4"/>
  <c r="H61" i="6"/>
  <c r="H63"/>
  <c r="G64" i="7"/>
  <c r="I37"/>
  <c r="I36" i="4"/>
  <c r="I36" i="7"/>
  <c r="H73" i="6"/>
  <c r="H75" i="4"/>
  <c r="H73" i="1"/>
  <c r="H73" i="3"/>
  <c r="H73" i="4"/>
  <c r="H74"/>
  <c r="H74" i="6"/>
  <c r="H73" i="5"/>
  <c r="H73" i="7"/>
  <c r="I24" i="6"/>
  <c r="H71" i="4"/>
  <c r="I18" i="5"/>
  <c r="I19"/>
  <c r="H70" i="6"/>
  <c r="H69" i="3"/>
  <c r="H70" i="4"/>
  <c r="H71" i="6"/>
  <c r="H69" i="4"/>
  <c r="I17" i="6"/>
  <c r="H69" i="7"/>
  <c r="H66" i="4"/>
  <c r="H66" i="8"/>
  <c r="H65" i="3"/>
  <c r="H65" i="6"/>
  <c r="H65" i="4"/>
  <c r="H67" i="5"/>
  <c r="I67" s="1"/>
  <c r="I15" i="3"/>
  <c r="H66"/>
  <c r="I14" i="4"/>
  <c r="H66" i="6"/>
  <c r="F64" i="4"/>
  <c r="F78" s="1"/>
  <c r="H62"/>
  <c r="H62" i="3"/>
  <c r="H61" i="5"/>
  <c r="H63"/>
  <c r="G64" i="6"/>
  <c r="G78" s="1"/>
  <c r="H62" i="7"/>
  <c r="G64" i="3"/>
  <c r="G78" s="1"/>
  <c r="G64" i="5"/>
  <c r="H12" i="6"/>
  <c r="F64" i="7"/>
  <c r="H61"/>
  <c r="H62" i="6"/>
  <c r="H62" i="8"/>
  <c r="Q229" i="6"/>
  <c r="Q232" s="1"/>
  <c r="Q229" i="7"/>
  <c r="Q232" s="1"/>
  <c r="V229" i="1"/>
  <c r="V229" i="3"/>
  <c r="V229" i="4"/>
  <c r="V229" i="5"/>
  <c r="V229" i="6"/>
  <c r="V229" i="7"/>
  <c r="O220" i="5"/>
  <c r="Q217"/>
  <c r="Q220" s="1"/>
  <c r="O220" i="6"/>
  <c r="O234" s="1"/>
  <c r="Q217"/>
  <c r="Q220" s="1"/>
  <c r="O220" i="7"/>
  <c r="O234" s="1"/>
  <c r="Q217"/>
  <c r="Q220" s="1"/>
  <c r="Q217" i="8"/>
  <c r="V217" i="1"/>
  <c r="T220" i="3"/>
  <c r="V217"/>
  <c r="V220" s="1"/>
  <c r="T220" i="4"/>
  <c r="V217"/>
  <c r="V220" s="1"/>
  <c r="T220" i="5"/>
  <c r="V217"/>
  <c r="V220" s="1"/>
  <c r="T220" i="6"/>
  <c r="V217"/>
  <c r="V220" s="1"/>
  <c r="Q221"/>
  <c r="Q221" i="7"/>
  <c r="Q221" i="8"/>
  <c r="V221" i="3"/>
  <c r="V221" i="4"/>
  <c r="V221" i="5"/>
  <c r="V221" i="6"/>
  <c r="V221" i="7"/>
  <c r="V217" i="8"/>
  <c r="Q227" i="6"/>
  <c r="Q228" s="1"/>
  <c r="Q225" i="7"/>
  <c r="Q228" s="1"/>
  <c r="V225" i="3"/>
  <c r="V225" i="4"/>
  <c r="V225" i="5"/>
  <c r="V227" i="6"/>
  <c r="V228" s="1"/>
  <c r="V225" i="7"/>
  <c r="V228" s="1"/>
  <c r="Q99" i="8"/>
  <c r="Q102" s="1"/>
  <c r="O90"/>
  <c r="O104" s="1"/>
  <c r="Q89"/>
  <c r="Q91"/>
  <c r="Q95"/>
  <c r="V47"/>
  <c r="T38"/>
  <c r="V37"/>
  <c r="V43"/>
  <c r="V46" s="1"/>
  <c r="V39"/>
  <c r="R64"/>
  <c r="P64"/>
  <c r="P78" s="1"/>
  <c r="O194" i="1"/>
  <c r="Q191"/>
  <c r="W191" s="1"/>
  <c r="Q195"/>
  <c r="Q199"/>
  <c r="Q202" s="1"/>
  <c r="O168"/>
  <c r="Q165"/>
  <c r="T168"/>
  <c r="Q169"/>
  <c r="Q173"/>
  <c r="Q176" s="1"/>
  <c r="T116"/>
  <c r="Q113"/>
  <c r="O116"/>
  <c r="O130" s="1"/>
  <c r="Q117"/>
  <c r="Q121"/>
  <c r="Q124" s="1"/>
  <c r="O90"/>
  <c r="V95"/>
  <c r="V87"/>
  <c r="T90"/>
  <c r="V91"/>
  <c r="O38"/>
  <c r="Q35"/>
  <c r="T38"/>
  <c r="Q39"/>
  <c r="Q43"/>
  <c r="Q46" s="1"/>
  <c r="N64"/>
  <c r="U64"/>
  <c r="Q168" i="6"/>
  <c r="W219"/>
  <c r="W167" i="7"/>
  <c r="W226" i="3"/>
  <c r="W222" i="5"/>
  <c r="W140" i="6"/>
  <c r="O37" i="11"/>
  <c r="Q38" i="3"/>
  <c r="W36" i="5"/>
  <c r="Q38"/>
  <c r="I49" i="4"/>
  <c r="D27" i="11" s="1"/>
  <c r="I36" i="5"/>
  <c r="I43"/>
  <c r="E38" i="7"/>
  <c r="E52" s="1"/>
  <c r="E38" i="3"/>
  <c r="E52" s="1"/>
  <c r="C64" i="4"/>
  <c r="C64" i="6"/>
  <c r="C78" s="1"/>
  <c r="I40" i="3"/>
  <c r="D64" i="5"/>
  <c r="D78" s="1"/>
  <c r="Q12" i="3"/>
  <c r="N64"/>
  <c r="N78" s="1"/>
  <c r="N64" i="5"/>
  <c r="N78" s="1"/>
  <c r="N64" i="6"/>
  <c r="N64" i="7"/>
  <c r="P64" i="4"/>
  <c r="M64" i="6"/>
  <c r="M78" s="1"/>
  <c r="P64"/>
  <c r="D64" i="3"/>
  <c r="D78" s="1"/>
  <c r="I15" i="6"/>
  <c r="I14" i="7"/>
  <c r="I14" i="3"/>
  <c r="C64" i="5"/>
  <c r="C78" s="1"/>
  <c r="I10" i="6"/>
  <c r="I11"/>
  <c r="C64" i="3"/>
  <c r="D64" i="4"/>
  <c r="D78" s="1"/>
  <c r="I14" i="6"/>
  <c r="I21" i="7"/>
  <c r="I23"/>
  <c r="K26" i="11" s="1"/>
  <c r="O13" i="1"/>
  <c r="E19"/>
  <c r="C20"/>
  <c r="T21"/>
  <c r="W45"/>
  <c r="U12" i="8"/>
  <c r="O9" i="1"/>
  <c r="Q9" s="1"/>
  <c r="S64"/>
  <c r="S78" s="1"/>
  <c r="T11"/>
  <c r="T17"/>
  <c r="E21"/>
  <c r="D38"/>
  <c r="D52" s="1"/>
  <c r="W36"/>
  <c r="E40"/>
  <c r="E42" s="1"/>
  <c r="W41"/>
  <c r="H44"/>
  <c r="H49"/>
  <c r="W100"/>
  <c r="M12" i="8"/>
  <c r="M26" s="1"/>
  <c r="O22"/>
  <c r="Q22" s="1"/>
  <c r="W22" s="1"/>
  <c r="C4" i="11"/>
  <c r="E11" i="1"/>
  <c r="C12"/>
  <c r="T13"/>
  <c r="E17"/>
  <c r="C75"/>
  <c r="E75" s="1"/>
  <c r="I75" s="1"/>
  <c r="O10" i="8"/>
  <c r="Q10" s="1"/>
  <c r="O14"/>
  <c r="Q14" s="1"/>
  <c r="I36"/>
  <c r="I40"/>
  <c r="I49"/>
  <c r="D5" i="11" s="1"/>
  <c r="W179" i="8"/>
  <c r="H36" i="1"/>
  <c r="I36" s="1"/>
  <c r="H41"/>
  <c r="I41" s="1"/>
  <c r="W44"/>
  <c r="E48"/>
  <c r="E50" s="1"/>
  <c r="W114"/>
  <c r="V10" i="8"/>
  <c r="F12"/>
  <c r="E18"/>
  <c r="I48"/>
  <c r="W174"/>
  <c r="E4" i="11"/>
  <c r="N64" i="8"/>
  <c r="G64"/>
  <c r="Q9"/>
  <c r="V14"/>
  <c r="I22"/>
  <c r="I41"/>
  <c r="I14"/>
  <c r="W36"/>
  <c r="W40"/>
  <c r="Q15"/>
  <c r="Q19"/>
  <c r="Q23"/>
  <c r="C64"/>
  <c r="D12"/>
  <c r="D26" s="1"/>
  <c r="S12"/>
  <c r="F61"/>
  <c r="H61" s="1"/>
  <c r="M61"/>
  <c r="O61" s="1"/>
  <c r="Q61" s="1"/>
  <c r="D62"/>
  <c r="D64" s="1"/>
  <c r="S62"/>
  <c r="S64" s="1"/>
  <c r="F63"/>
  <c r="M63"/>
  <c r="U63"/>
  <c r="F65"/>
  <c r="M65"/>
  <c r="U65"/>
  <c r="D66"/>
  <c r="S66"/>
  <c r="S68" s="1"/>
  <c r="F67"/>
  <c r="H67" s="1"/>
  <c r="M67"/>
  <c r="O67" s="1"/>
  <c r="Q67" s="1"/>
  <c r="F69"/>
  <c r="M69"/>
  <c r="O69" s="1"/>
  <c r="Q69" s="1"/>
  <c r="M71"/>
  <c r="M73"/>
  <c r="D74"/>
  <c r="D76" s="1"/>
  <c r="M75"/>
  <c r="O75" s="1"/>
  <c r="Q75" s="1"/>
  <c r="E9"/>
  <c r="E11"/>
  <c r="C12"/>
  <c r="G12"/>
  <c r="N12"/>
  <c r="N26" s="1"/>
  <c r="R12"/>
  <c r="E13"/>
  <c r="T13"/>
  <c r="E15"/>
  <c r="T15"/>
  <c r="E17"/>
  <c r="E19"/>
  <c r="C20"/>
  <c r="C25" s="1"/>
  <c r="E21"/>
  <c r="E23"/>
  <c r="C24"/>
  <c r="W88"/>
  <c r="W114"/>
  <c r="W119"/>
  <c r="G6" i="11"/>
  <c r="W126" i="8"/>
  <c r="W127"/>
  <c r="O11"/>
  <c r="O13"/>
  <c r="O17"/>
  <c r="O20" s="1"/>
  <c r="O21"/>
  <c r="O24" s="1"/>
  <c r="W92"/>
  <c r="W96"/>
  <c r="W122"/>
  <c r="P12"/>
  <c r="P26" s="1"/>
  <c r="W93"/>
  <c r="W123"/>
  <c r="W87"/>
  <c r="G4" i="11"/>
  <c r="W192" i="8"/>
  <c r="W196"/>
  <c r="W15" i="7"/>
  <c r="W21"/>
  <c r="W149"/>
  <c r="Q90"/>
  <c r="W87"/>
  <c r="W147"/>
  <c r="W144"/>
  <c r="N28" i="11"/>
  <c r="W148" i="7"/>
  <c r="I39"/>
  <c r="Q12"/>
  <c r="H40"/>
  <c r="I40" s="1"/>
  <c r="W43"/>
  <c r="H44"/>
  <c r="H46" s="1"/>
  <c r="W47"/>
  <c r="F66"/>
  <c r="H66" s="1"/>
  <c r="F70"/>
  <c r="F72" s="1"/>
  <c r="W91"/>
  <c r="V92"/>
  <c r="V101"/>
  <c r="V102" s="1"/>
  <c r="Q118"/>
  <c r="V122"/>
  <c r="Q126"/>
  <c r="Q128" s="1"/>
  <c r="W145"/>
  <c r="W165"/>
  <c r="V166"/>
  <c r="Q170"/>
  <c r="W171"/>
  <c r="W195"/>
  <c r="I9"/>
  <c r="V9"/>
  <c r="W9" s="1"/>
  <c r="I10"/>
  <c r="V10"/>
  <c r="I11"/>
  <c r="V11"/>
  <c r="E12"/>
  <c r="E26" s="1"/>
  <c r="T12"/>
  <c r="Q14"/>
  <c r="Q16" s="1"/>
  <c r="I17"/>
  <c r="V17"/>
  <c r="I18"/>
  <c r="V18"/>
  <c r="I19"/>
  <c r="V19"/>
  <c r="Q22"/>
  <c r="Q24" s="1"/>
  <c r="Q26" s="1"/>
  <c r="I35"/>
  <c r="I43"/>
  <c r="I47"/>
  <c r="G65"/>
  <c r="Q191"/>
  <c r="V195"/>
  <c r="Q197"/>
  <c r="W197" s="1"/>
  <c r="V87"/>
  <c r="Q92"/>
  <c r="W92" s="1"/>
  <c r="Q101"/>
  <c r="Q102" s="1"/>
  <c r="O26" i="11"/>
  <c r="Q114" i="7"/>
  <c r="W114" s="1"/>
  <c r="V118"/>
  <c r="Q122"/>
  <c r="Q124" s="1"/>
  <c r="W125"/>
  <c r="V126"/>
  <c r="Q166"/>
  <c r="Q168" s="1"/>
  <c r="V170"/>
  <c r="Q196"/>
  <c r="W196" s="1"/>
  <c r="Q203"/>
  <c r="Q206" s="1"/>
  <c r="E38" i="6"/>
  <c r="E52" s="1"/>
  <c r="I35"/>
  <c r="T38"/>
  <c r="V35"/>
  <c r="V38" s="1"/>
  <c r="V87"/>
  <c r="V90" s="1"/>
  <c r="Q91"/>
  <c r="W145"/>
  <c r="W223"/>
  <c r="W171"/>
  <c r="Q9"/>
  <c r="Q10"/>
  <c r="Q11"/>
  <c r="I13"/>
  <c r="V13"/>
  <c r="V16" s="1"/>
  <c r="W17"/>
  <c r="W18"/>
  <c r="W19"/>
  <c r="I37"/>
  <c r="I47"/>
  <c r="V47"/>
  <c r="W49"/>
  <c r="F38" i="11" s="1"/>
  <c r="Q88" i="6"/>
  <c r="W88" s="1"/>
  <c r="V92"/>
  <c r="W115"/>
  <c r="I18"/>
  <c r="I19"/>
  <c r="Q38"/>
  <c r="Q52" s="1"/>
  <c r="F64"/>
  <c r="F78" s="1"/>
  <c r="V95"/>
  <c r="W95" s="1"/>
  <c r="I9"/>
  <c r="V9"/>
  <c r="Q13"/>
  <c r="Q16" s="1"/>
  <c r="Q25" s="1"/>
  <c r="W14"/>
  <c r="W15"/>
  <c r="I36"/>
  <c r="V39"/>
  <c r="I49"/>
  <c r="D38" i="11" s="1"/>
  <c r="V93" i="6"/>
  <c r="W93" s="1"/>
  <c r="Q96"/>
  <c r="I21"/>
  <c r="I22"/>
  <c r="V96"/>
  <c r="Q100"/>
  <c r="V118"/>
  <c r="V126"/>
  <c r="W141"/>
  <c r="W165"/>
  <c r="T168"/>
  <c r="W169"/>
  <c r="W179"/>
  <c r="Q192"/>
  <c r="W193"/>
  <c r="W195"/>
  <c r="V196"/>
  <c r="Q200"/>
  <c r="W201"/>
  <c r="W203"/>
  <c r="Q97"/>
  <c r="Q99"/>
  <c r="Q102" s="1"/>
  <c r="V101"/>
  <c r="Q113"/>
  <c r="V117"/>
  <c r="Q121"/>
  <c r="Q124" s="1"/>
  <c r="V123"/>
  <c r="V125"/>
  <c r="Q127"/>
  <c r="V167"/>
  <c r="V168" s="1"/>
  <c r="V169"/>
  <c r="Q173"/>
  <c r="Q176" s="1"/>
  <c r="Q177"/>
  <c r="Q180" s="1"/>
  <c r="Q182" s="1"/>
  <c r="Q191"/>
  <c r="V195"/>
  <c r="Q199"/>
  <c r="W199" s="1"/>
  <c r="V201"/>
  <c r="V202" s="1"/>
  <c r="V203"/>
  <c r="Q205"/>
  <c r="W205" s="1"/>
  <c r="V100"/>
  <c r="Q118"/>
  <c r="Q120" s="1"/>
  <c r="V122"/>
  <c r="W122" s="1"/>
  <c r="Q126"/>
  <c r="Q128" s="1"/>
  <c r="Q129" s="1"/>
  <c r="V178"/>
  <c r="V192"/>
  <c r="Q196"/>
  <c r="Q204"/>
  <c r="Q206" s="1"/>
  <c r="I50" i="5"/>
  <c r="V38"/>
  <c r="W35"/>
  <c r="Q39"/>
  <c r="W89"/>
  <c r="T90"/>
  <c r="T104" s="1"/>
  <c r="V92"/>
  <c r="I9"/>
  <c r="V9"/>
  <c r="I10"/>
  <c r="V10"/>
  <c r="W10" s="1"/>
  <c r="I11"/>
  <c r="V11"/>
  <c r="E12"/>
  <c r="E26" s="1"/>
  <c r="T12"/>
  <c r="V13"/>
  <c r="I14"/>
  <c r="V14"/>
  <c r="W14" s="1"/>
  <c r="Q15"/>
  <c r="I17"/>
  <c r="V17"/>
  <c r="V18"/>
  <c r="W18" s="1"/>
  <c r="V19"/>
  <c r="Q21"/>
  <c r="Q22"/>
  <c r="Q23"/>
  <c r="T38"/>
  <c r="W43"/>
  <c r="H44"/>
  <c r="H45"/>
  <c r="I47"/>
  <c r="V47"/>
  <c r="W49"/>
  <c r="M38" i="11" s="1"/>
  <c r="F69" i="5"/>
  <c r="F72" s="1"/>
  <c r="G71"/>
  <c r="W227"/>
  <c r="W147"/>
  <c r="H12"/>
  <c r="H13"/>
  <c r="I35"/>
  <c r="I39"/>
  <c r="W44"/>
  <c r="I48"/>
  <c r="G66"/>
  <c r="H66" s="1"/>
  <c r="V87"/>
  <c r="W144"/>
  <c r="Q9"/>
  <c r="Q11"/>
  <c r="Q13"/>
  <c r="I15"/>
  <c r="V15"/>
  <c r="Q17"/>
  <c r="Q19"/>
  <c r="V21"/>
  <c r="V22"/>
  <c r="I23"/>
  <c r="K37" i="11" s="1"/>
  <c r="V39" i="5"/>
  <c r="F64"/>
  <c r="F78" s="1"/>
  <c r="Q87"/>
  <c r="Q90" s="1"/>
  <c r="Q104" s="1"/>
  <c r="W93"/>
  <c r="W145"/>
  <c r="N39" i="11"/>
  <c r="W40" i="5"/>
  <c r="H41"/>
  <c r="I41" s="1"/>
  <c r="W48"/>
  <c r="G69"/>
  <c r="Q118"/>
  <c r="Q120" s="1"/>
  <c r="W121"/>
  <c r="V122"/>
  <c r="Q126"/>
  <c r="Q128" s="1"/>
  <c r="W165"/>
  <c r="V166"/>
  <c r="V168" s="1"/>
  <c r="Q192"/>
  <c r="W195"/>
  <c r="V196"/>
  <c r="W199"/>
  <c r="W203"/>
  <c r="V205"/>
  <c r="V206" s="1"/>
  <c r="W226"/>
  <c r="Q114"/>
  <c r="W114" s="1"/>
  <c r="W117"/>
  <c r="V118"/>
  <c r="Q122"/>
  <c r="Q124" s="1"/>
  <c r="W125"/>
  <c r="V126"/>
  <c r="Q166"/>
  <c r="W166" s="1"/>
  <c r="W167"/>
  <c r="W169"/>
  <c r="W191"/>
  <c r="V192"/>
  <c r="Q204"/>
  <c r="W230" s="1"/>
  <c r="W180"/>
  <c r="I46" i="4"/>
  <c r="W49"/>
  <c r="F27" i="11" s="1"/>
  <c r="Q38" i="4"/>
  <c r="Q52" s="1"/>
  <c r="W35"/>
  <c r="W88"/>
  <c r="I9"/>
  <c r="V9"/>
  <c r="W9" s="1"/>
  <c r="I10"/>
  <c r="V10"/>
  <c r="I11"/>
  <c r="V11"/>
  <c r="W11" s="1"/>
  <c r="E12"/>
  <c r="E26" s="1"/>
  <c r="T12"/>
  <c r="T26" s="1"/>
  <c r="Q13"/>
  <c r="Q14"/>
  <c r="Q15"/>
  <c r="I17"/>
  <c r="V17"/>
  <c r="W17" s="1"/>
  <c r="I18"/>
  <c r="V21"/>
  <c r="I22"/>
  <c r="V22"/>
  <c r="W22" s="1"/>
  <c r="I23"/>
  <c r="D26" i="11" s="1"/>
  <c r="V23" i="4"/>
  <c r="I24"/>
  <c r="I39"/>
  <c r="I40"/>
  <c r="I43"/>
  <c r="V44"/>
  <c r="W44" s="1"/>
  <c r="V48"/>
  <c r="W48" s="1"/>
  <c r="T90"/>
  <c r="W89"/>
  <c r="W222"/>
  <c r="W170"/>
  <c r="W227"/>
  <c r="W175"/>
  <c r="Q18"/>
  <c r="Q19"/>
  <c r="I21"/>
  <c r="G64"/>
  <c r="G78" s="1"/>
  <c r="Q87"/>
  <c r="W140"/>
  <c r="V96"/>
  <c r="W96" s="1"/>
  <c r="W148"/>
  <c r="I69"/>
  <c r="I75"/>
  <c r="D28" i="11" s="1"/>
  <c r="W41" i="4"/>
  <c r="W62"/>
  <c r="V91"/>
  <c r="W153"/>
  <c r="W230"/>
  <c r="W178"/>
  <c r="Q12"/>
  <c r="W39"/>
  <c r="V92"/>
  <c r="V100"/>
  <c r="V122"/>
  <c r="V169"/>
  <c r="Q171"/>
  <c r="Q173"/>
  <c r="Q176" s="1"/>
  <c r="W174"/>
  <c r="V175"/>
  <c r="V177"/>
  <c r="Q179"/>
  <c r="V191"/>
  <c r="Q193"/>
  <c r="Q195"/>
  <c r="V199"/>
  <c r="Q203"/>
  <c r="Q206" s="1"/>
  <c r="Q93"/>
  <c r="Q94" s="1"/>
  <c r="Q95"/>
  <c r="Q98" s="1"/>
  <c r="V97"/>
  <c r="V99"/>
  <c r="Q101"/>
  <c r="V113"/>
  <c r="V116" s="1"/>
  <c r="Q115"/>
  <c r="W115" s="1"/>
  <c r="Q117"/>
  <c r="V119"/>
  <c r="V121"/>
  <c r="W121" s="1"/>
  <c r="Q123"/>
  <c r="W123" s="1"/>
  <c r="Q125"/>
  <c r="Q128" s="1"/>
  <c r="V127"/>
  <c r="W166"/>
  <c r="V174"/>
  <c r="T194"/>
  <c r="V196"/>
  <c r="V204"/>
  <c r="Q100"/>
  <c r="Q102" s="1"/>
  <c r="Q114"/>
  <c r="W114" s="1"/>
  <c r="V118"/>
  <c r="Q122"/>
  <c r="Q124" s="1"/>
  <c r="V126"/>
  <c r="Q168"/>
  <c r="Q169"/>
  <c r="V173"/>
  <c r="Q177"/>
  <c r="Q180" s="1"/>
  <c r="Q191"/>
  <c r="V195"/>
  <c r="Q199"/>
  <c r="Q202" s="1"/>
  <c r="V203"/>
  <c r="I46" i="3"/>
  <c r="I70"/>
  <c r="W43"/>
  <c r="W141"/>
  <c r="Q93"/>
  <c r="W227"/>
  <c r="W201"/>
  <c r="I9"/>
  <c r="V9"/>
  <c r="W9" s="1"/>
  <c r="I10"/>
  <c r="V10"/>
  <c r="W10" s="1"/>
  <c r="I11"/>
  <c r="V11"/>
  <c r="W11" s="1"/>
  <c r="E12"/>
  <c r="E26" s="1"/>
  <c r="T12"/>
  <c r="Q13"/>
  <c r="Q14"/>
  <c r="Q15"/>
  <c r="I17"/>
  <c r="V17"/>
  <c r="I18"/>
  <c r="V18"/>
  <c r="I19"/>
  <c r="V19"/>
  <c r="Q21"/>
  <c r="Q22"/>
  <c r="Q23"/>
  <c r="I35"/>
  <c r="V35"/>
  <c r="W35" s="1"/>
  <c r="Q39"/>
  <c r="I43"/>
  <c r="W48"/>
  <c r="I50"/>
  <c r="Q97"/>
  <c r="Q99"/>
  <c r="Q127"/>
  <c r="W218"/>
  <c r="V91"/>
  <c r="V113"/>
  <c r="V116" s="1"/>
  <c r="Q117"/>
  <c r="V121"/>
  <c r="H12"/>
  <c r="I47"/>
  <c r="V47"/>
  <c r="V87"/>
  <c r="V96"/>
  <c r="Q100"/>
  <c r="N15" i="11"/>
  <c r="T116" i="3"/>
  <c r="T130" s="1"/>
  <c r="V125"/>
  <c r="V126"/>
  <c r="V89"/>
  <c r="W89" s="1"/>
  <c r="Q101"/>
  <c r="W167"/>
  <c r="W219"/>
  <c r="W193"/>
  <c r="W230"/>
  <c r="W204"/>
  <c r="T90"/>
  <c r="Q87"/>
  <c r="Q95"/>
  <c r="W148"/>
  <c r="V97"/>
  <c r="V99"/>
  <c r="Q125"/>
  <c r="V127"/>
  <c r="V128" s="1"/>
  <c r="W37"/>
  <c r="F64"/>
  <c r="F78" s="1"/>
  <c r="Q116"/>
  <c r="Q165"/>
  <c r="V167"/>
  <c r="V169"/>
  <c r="Q171"/>
  <c r="Q173"/>
  <c r="Q176" s="1"/>
  <c r="V175"/>
  <c r="V177"/>
  <c r="Q179"/>
  <c r="W179" s="1"/>
  <c r="V191"/>
  <c r="Q195"/>
  <c r="V199"/>
  <c r="Q203"/>
  <c r="Q206" s="1"/>
  <c r="N17" i="11"/>
  <c r="V165" i="3"/>
  <c r="Q169"/>
  <c r="V173"/>
  <c r="Q177"/>
  <c r="Q180" s="1"/>
  <c r="Q191"/>
  <c r="W191" s="1"/>
  <c r="W192"/>
  <c r="V195"/>
  <c r="Q199"/>
  <c r="Q202" s="1"/>
  <c r="V203"/>
  <c r="V170"/>
  <c r="V178"/>
  <c r="V192"/>
  <c r="V200"/>
  <c r="F15" i="11"/>
  <c r="D15"/>
  <c r="G19"/>
  <c r="G20"/>
  <c r="P12" i="1"/>
  <c r="P26" s="1"/>
  <c r="P61"/>
  <c r="P64" s="1"/>
  <c r="E10"/>
  <c r="C62"/>
  <c r="E62" s="1"/>
  <c r="H17"/>
  <c r="F69"/>
  <c r="F72" s="1"/>
  <c r="E18"/>
  <c r="C70"/>
  <c r="E70" s="1"/>
  <c r="T18"/>
  <c r="R70"/>
  <c r="R72" s="1"/>
  <c r="W192"/>
  <c r="E9"/>
  <c r="T9"/>
  <c r="V9" s="1"/>
  <c r="H10"/>
  <c r="D64"/>
  <c r="D78" s="1"/>
  <c r="H11"/>
  <c r="O11"/>
  <c r="G12"/>
  <c r="G26" s="1"/>
  <c r="U12"/>
  <c r="U26" s="1"/>
  <c r="H13"/>
  <c r="O14"/>
  <c r="Q14" s="1"/>
  <c r="I45"/>
  <c r="T14"/>
  <c r="R66"/>
  <c r="R68" s="1"/>
  <c r="R77" s="1"/>
  <c r="M69"/>
  <c r="M72" s="1"/>
  <c r="O17"/>
  <c r="H18"/>
  <c r="G70"/>
  <c r="G72" s="1"/>
  <c r="W126"/>
  <c r="G64"/>
  <c r="F12"/>
  <c r="F26" s="1"/>
  <c r="N12"/>
  <c r="N26" s="1"/>
  <c r="S12"/>
  <c r="S26" s="1"/>
  <c r="T10"/>
  <c r="V10" s="1"/>
  <c r="W10" s="1"/>
  <c r="R62"/>
  <c r="T62" s="1"/>
  <c r="V62" s="1"/>
  <c r="M65"/>
  <c r="U65"/>
  <c r="F64"/>
  <c r="F78" s="1"/>
  <c r="D12"/>
  <c r="D26" s="1"/>
  <c r="M12"/>
  <c r="M26" s="1"/>
  <c r="R12"/>
  <c r="R26" s="1"/>
  <c r="E15"/>
  <c r="T15"/>
  <c r="V15" s="1"/>
  <c r="E38"/>
  <c r="I37"/>
  <c r="P65"/>
  <c r="E14"/>
  <c r="C66"/>
  <c r="C68" s="1"/>
  <c r="P69"/>
  <c r="P72" s="1"/>
  <c r="N70"/>
  <c r="N72" s="1"/>
  <c r="O18"/>
  <c r="Q18" s="1"/>
  <c r="H14"/>
  <c r="H15"/>
  <c r="O15"/>
  <c r="Q15" s="1"/>
  <c r="I23"/>
  <c r="C24"/>
  <c r="C38"/>
  <c r="C52" s="1"/>
  <c r="G38"/>
  <c r="G52" s="1"/>
  <c r="G74"/>
  <c r="G76" s="1"/>
  <c r="M75"/>
  <c r="M76" s="1"/>
  <c r="W200"/>
  <c r="H19"/>
  <c r="O19"/>
  <c r="Q19" s="1"/>
  <c r="W19" s="1"/>
  <c r="H21"/>
  <c r="H24" s="1"/>
  <c r="O21"/>
  <c r="W23"/>
  <c r="H35"/>
  <c r="H39"/>
  <c r="H43"/>
  <c r="H46" s="1"/>
  <c r="H47"/>
  <c r="P73"/>
  <c r="P76" s="1"/>
  <c r="N74"/>
  <c r="N76" s="1"/>
  <c r="N78" s="1"/>
  <c r="W204"/>
  <c r="E22"/>
  <c r="T22"/>
  <c r="W197"/>
  <c r="Q73" i="4" l="1"/>
  <c r="Q76" s="1"/>
  <c r="O76"/>
  <c r="Q24" i="5"/>
  <c r="G78" i="1"/>
  <c r="Q128" i="3"/>
  <c r="Q98"/>
  <c r="Q24"/>
  <c r="Q25" i="7"/>
  <c r="E24" i="8"/>
  <c r="E52" i="1"/>
  <c r="T24"/>
  <c r="V142" i="5"/>
  <c r="V128" i="6"/>
  <c r="O232" i="1"/>
  <c r="E76" i="6"/>
  <c r="P234" i="1"/>
  <c r="N234"/>
  <c r="O156" i="7"/>
  <c r="M155" i="1"/>
  <c r="U233"/>
  <c r="N77" i="6"/>
  <c r="Q181" i="5"/>
  <c r="U155" i="8"/>
  <c r="M233" i="1"/>
  <c r="P77" i="7"/>
  <c r="O233" i="3"/>
  <c r="N155" i="8"/>
  <c r="N77"/>
  <c r="P77"/>
  <c r="Q51" i="6"/>
  <c r="D77" i="4"/>
  <c r="W99" i="1"/>
  <c r="V154" i="7"/>
  <c r="V232" i="4"/>
  <c r="Q182" i="5"/>
  <c r="E25"/>
  <c r="O156" i="4"/>
  <c r="O234" i="3"/>
  <c r="D78" i="7"/>
  <c r="N78" i="6"/>
  <c r="Q73"/>
  <c r="O76"/>
  <c r="Q103" i="4"/>
  <c r="Q181" i="6"/>
  <c r="F77" i="1"/>
  <c r="V154" i="3"/>
  <c r="V180"/>
  <c r="V206"/>
  <c r="V180" i="6"/>
  <c r="P78" i="7"/>
  <c r="P78" i="6"/>
  <c r="Q206" i="5"/>
  <c r="C78" i="4"/>
  <c r="Q156" i="5"/>
  <c r="O156" i="6"/>
  <c r="N78" i="7"/>
  <c r="P78" i="5"/>
  <c r="E25" i="4"/>
  <c r="O234" i="5"/>
  <c r="T207" i="7"/>
  <c r="T208"/>
  <c r="V98" i="3"/>
  <c r="Q102"/>
  <c r="Q129" i="5"/>
  <c r="E76" i="7"/>
  <c r="E76" i="3"/>
  <c r="V128" i="1"/>
  <c r="V128" i="7"/>
  <c r="V232" i="5"/>
  <c r="V180" i="4"/>
  <c r="V206"/>
  <c r="N78"/>
  <c r="C78" i="3"/>
  <c r="O155" i="5"/>
  <c r="O234" i="4"/>
  <c r="P78"/>
  <c r="U78" i="7"/>
  <c r="Q73"/>
  <c r="Q76" s="1"/>
  <c r="O76"/>
  <c r="Q73" i="3"/>
  <c r="Q76" s="1"/>
  <c r="O76"/>
  <c r="T181" i="7"/>
  <c r="T182"/>
  <c r="C25" i="1"/>
  <c r="V102" i="4"/>
  <c r="E76" i="5"/>
  <c r="Q207"/>
  <c r="V102" i="3"/>
  <c r="V232"/>
  <c r="V232" i="7"/>
  <c r="V232" i="6"/>
  <c r="V206"/>
  <c r="M78" i="3"/>
  <c r="E52" i="5"/>
  <c r="O155" i="7"/>
  <c r="D78" i="6"/>
  <c r="M78" i="4"/>
  <c r="O155" i="3"/>
  <c r="G77" i="1"/>
  <c r="O52"/>
  <c r="O208"/>
  <c r="D52" i="8"/>
  <c r="P156" i="1"/>
  <c r="M234" i="8"/>
  <c r="N156" i="1"/>
  <c r="C76"/>
  <c r="Q21"/>
  <c r="Q24" s="1"/>
  <c r="O24"/>
  <c r="Q151"/>
  <c r="Q154" s="1"/>
  <c r="O154"/>
  <c r="E51"/>
  <c r="V50"/>
  <c r="S155"/>
  <c r="M156"/>
  <c r="N78" i="8"/>
  <c r="O73"/>
  <c r="M76"/>
  <c r="Q229"/>
  <c r="Q232" s="1"/>
  <c r="O232"/>
  <c r="C26" i="1"/>
  <c r="E24"/>
  <c r="E76"/>
  <c r="N77"/>
  <c r="R155"/>
  <c r="T129"/>
  <c r="M155" i="8"/>
  <c r="O104" i="1"/>
  <c r="O182"/>
  <c r="C26" i="8"/>
  <c r="V24"/>
  <c r="T103" i="1"/>
  <c r="V180"/>
  <c r="V206"/>
  <c r="O129"/>
  <c r="W49"/>
  <c r="T208" i="4"/>
  <c r="G31" i="11" s="1"/>
  <c r="T207" i="4"/>
  <c r="T234"/>
  <c r="T233"/>
  <c r="T182"/>
  <c r="T181"/>
  <c r="W127"/>
  <c r="V128"/>
  <c r="T104"/>
  <c r="T103"/>
  <c r="T156"/>
  <c r="T155"/>
  <c r="T208" i="6"/>
  <c r="T207"/>
  <c r="T182"/>
  <c r="T181"/>
  <c r="T234"/>
  <c r="T233"/>
  <c r="T234" i="7"/>
  <c r="T233"/>
  <c r="T234" i="5"/>
  <c r="T233"/>
  <c r="T130"/>
  <c r="T129"/>
  <c r="W127"/>
  <c r="V128"/>
  <c r="T156"/>
  <c r="T155"/>
  <c r="W205" i="3"/>
  <c r="T208"/>
  <c r="T207"/>
  <c r="T208" i="1"/>
  <c r="T207"/>
  <c r="T234" i="3"/>
  <c r="T233"/>
  <c r="T182"/>
  <c r="T181"/>
  <c r="T182" i="1"/>
  <c r="T181"/>
  <c r="V231"/>
  <c r="V232" s="1"/>
  <c r="T232"/>
  <c r="V231" i="8"/>
  <c r="T232"/>
  <c r="R234"/>
  <c r="R233"/>
  <c r="T104" i="3"/>
  <c r="N19" i="11" s="1"/>
  <c r="T103" i="3"/>
  <c r="T156"/>
  <c r="T155"/>
  <c r="T130" i="1"/>
  <c r="S156"/>
  <c r="V154"/>
  <c r="T104"/>
  <c r="T154"/>
  <c r="T104" i="7"/>
  <c r="T103"/>
  <c r="T156"/>
  <c r="T155"/>
  <c r="T130"/>
  <c r="T129"/>
  <c r="T130" i="6"/>
  <c r="G42" i="11" s="1"/>
  <c r="T129" i="6"/>
  <c r="V154"/>
  <c r="V102"/>
  <c r="V153" i="8"/>
  <c r="T154"/>
  <c r="T156" i="6"/>
  <c r="T155"/>
  <c r="S156" i="8"/>
  <c r="S155"/>
  <c r="T104" i="6"/>
  <c r="T103"/>
  <c r="L27" i="11"/>
  <c r="V50" i="7"/>
  <c r="W50" s="1"/>
  <c r="T52"/>
  <c r="T51"/>
  <c r="V75"/>
  <c r="T76"/>
  <c r="L26" i="11"/>
  <c r="V24" i="7"/>
  <c r="T26"/>
  <c r="T25"/>
  <c r="J28" i="11"/>
  <c r="H76" i="7"/>
  <c r="H25"/>
  <c r="H26"/>
  <c r="J30" i="11" s="1"/>
  <c r="E38"/>
  <c r="V50" i="6"/>
  <c r="W50" s="1"/>
  <c r="T52"/>
  <c r="T51"/>
  <c r="V75"/>
  <c r="W75" s="1"/>
  <c r="F39" i="11" s="1"/>
  <c r="T76" i="6"/>
  <c r="E37" i="11"/>
  <c r="V24" i="6"/>
  <c r="T26"/>
  <c r="T25"/>
  <c r="H52"/>
  <c r="H51"/>
  <c r="C39" i="11"/>
  <c r="H76" i="6"/>
  <c r="H25"/>
  <c r="H26"/>
  <c r="I26" s="1"/>
  <c r="L38" i="11"/>
  <c r="V50" i="5"/>
  <c r="W50" s="1"/>
  <c r="T52"/>
  <c r="T51"/>
  <c r="L37" i="11"/>
  <c r="V24" i="5"/>
  <c r="V75"/>
  <c r="T76"/>
  <c r="T26"/>
  <c r="T25"/>
  <c r="J39" i="11"/>
  <c r="H76" i="5"/>
  <c r="E27" i="11"/>
  <c r="V50" i="4"/>
  <c r="W50" s="1"/>
  <c r="T52"/>
  <c r="T51"/>
  <c r="E26" i="11"/>
  <c r="V24" i="4"/>
  <c r="V75"/>
  <c r="V76" s="1"/>
  <c r="T76"/>
  <c r="H52"/>
  <c r="H51"/>
  <c r="C28" i="11"/>
  <c r="H76" i="4"/>
  <c r="H25"/>
  <c r="H26"/>
  <c r="L16" i="11"/>
  <c r="V50" i="3"/>
  <c r="W50" s="1"/>
  <c r="T52"/>
  <c r="T51"/>
  <c r="V75"/>
  <c r="W75" s="1"/>
  <c r="M17" i="11" s="1"/>
  <c r="T76" i="3"/>
  <c r="L15" i="11"/>
  <c r="V24" i="3"/>
  <c r="T26"/>
  <c r="T25"/>
  <c r="H52"/>
  <c r="H51"/>
  <c r="J17" i="11"/>
  <c r="H76" i="3"/>
  <c r="H25"/>
  <c r="I25" s="1"/>
  <c r="H26"/>
  <c r="T52" i="1"/>
  <c r="T51"/>
  <c r="E5" i="11"/>
  <c r="V50" i="8"/>
  <c r="T52"/>
  <c r="T51"/>
  <c r="V75"/>
  <c r="W75" s="1"/>
  <c r="F6" i="11" s="1"/>
  <c r="T76" i="8"/>
  <c r="V75" i="1"/>
  <c r="T76"/>
  <c r="I49"/>
  <c r="H50"/>
  <c r="H52" i="8"/>
  <c r="H51"/>
  <c r="C6" i="11"/>
  <c r="H76" i="8"/>
  <c r="W182" i="5"/>
  <c r="W181" i="6"/>
  <c r="C42" i="11"/>
  <c r="V74" i="7"/>
  <c r="W74" s="1"/>
  <c r="V74" i="6"/>
  <c r="W178" i="3"/>
  <c r="W126"/>
  <c r="V152" i="8"/>
  <c r="W48" i="1"/>
  <c r="V74" i="8"/>
  <c r="W74" s="1"/>
  <c r="V74" i="3"/>
  <c r="V74" i="1"/>
  <c r="H72" i="3"/>
  <c r="W21" i="4"/>
  <c r="V73"/>
  <c r="V73" i="6"/>
  <c r="W21"/>
  <c r="V229" i="8"/>
  <c r="V73" i="3"/>
  <c r="V73" i="1"/>
  <c r="V73" i="8"/>
  <c r="V21" i="1"/>
  <c r="E72" i="5"/>
  <c r="E72" i="3"/>
  <c r="E72" i="7"/>
  <c r="H20" i="1"/>
  <c r="V176" i="4"/>
  <c r="V124" i="6"/>
  <c r="V20" i="7"/>
  <c r="T20" i="1"/>
  <c r="H72" i="6"/>
  <c r="E72" i="4"/>
  <c r="Q20"/>
  <c r="Q20" i="5"/>
  <c r="Q98" i="6"/>
  <c r="V46" i="3"/>
  <c r="W45"/>
  <c r="Q17" i="1"/>
  <c r="Q20" s="1"/>
  <c r="O20"/>
  <c r="Q225"/>
  <c r="O228"/>
  <c r="E20"/>
  <c r="V98" i="6"/>
  <c r="E72"/>
  <c r="T228" i="8"/>
  <c r="V46" i="1"/>
  <c r="V124"/>
  <c r="T228"/>
  <c r="V228" i="3"/>
  <c r="V202" i="1"/>
  <c r="V20" i="4"/>
  <c r="V46" i="7"/>
  <c r="W46" s="1"/>
  <c r="Q71" i="6"/>
  <c r="Q72" s="1"/>
  <c r="O72"/>
  <c r="V150" i="5"/>
  <c r="Q202" i="6"/>
  <c r="C72" i="1"/>
  <c r="C77" s="1"/>
  <c r="Q69" i="5"/>
  <c r="Q72" s="1"/>
  <c r="O72"/>
  <c r="Q69" i="4"/>
  <c r="Q72" s="1"/>
  <c r="O72"/>
  <c r="Q69" i="3"/>
  <c r="Q72" s="1"/>
  <c r="O72"/>
  <c r="V20" i="5"/>
  <c r="V124" i="4"/>
  <c r="V124" i="5"/>
  <c r="V228"/>
  <c r="V150" i="3"/>
  <c r="V98" i="1"/>
  <c r="V176"/>
  <c r="V202" i="3"/>
  <c r="V46" i="4"/>
  <c r="V228"/>
  <c r="V202"/>
  <c r="V150" i="7"/>
  <c r="Q69"/>
  <c r="Q72" s="1"/>
  <c r="O72"/>
  <c r="H72" i="4"/>
  <c r="E72" i="1"/>
  <c r="O150"/>
  <c r="W123" i="7"/>
  <c r="V124"/>
  <c r="V71"/>
  <c r="T72"/>
  <c r="V227" i="1"/>
  <c r="G32" i="11"/>
  <c r="W97" i="4"/>
  <c r="V98"/>
  <c r="W45"/>
  <c r="V71"/>
  <c r="T72"/>
  <c r="W175" i="3"/>
  <c r="V176"/>
  <c r="W123"/>
  <c r="V124"/>
  <c r="V149" i="1"/>
  <c r="T150"/>
  <c r="V71"/>
  <c r="W19" i="3"/>
  <c r="V20"/>
  <c r="V71"/>
  <c r="W71" s="1"/>
  <c r="T72"/>
  <c r="I45" i="5"/>
  <c r="H46"/>
  <c r="H71"/>
  <c r="G72"/>
  <c r="V71"/>
  <c r="T72"/>
  <c r="G41" i="11"/>
  <c r="V71" i="6"/>
  <c r="V72" s="1"/>
  <c r="T72"/>
  <c r="Q98" i="8"/>
  <c r="T150"/>
  <c r="E20"/>
  <c r="E69"/>
  <c r="O71"/>
  <c r="M72"/>
  <c r="C71"/>
  <c r="E45"/>
  <c r="C46"/>
  <c r="C52" s="1"/>
  <c r="S71"/>
  <c r="S20"/>
  <c r="S25" s="1"/>
  <c r="R71"/>
  <c r="R20"/>
  <c r="R25" s="1"/>
  <c r="U71"/>
  <c r="U72" s="1"/>
  <c r="U20"/>
  <c r="U25" s="1"/>
  <c r="F71"/>
  <c r="F20"/>
  <c r="F25" s="1"/>
  <c r="G71"/>
  <c r="G20"/>
  <c r="G25" s="1"/>
  <c r="D71"/>
  <c r="T19"/>
  <c r="H19"/>
  <c r="H20" s="1"/>
  <c r="H25" s="1"/>
  <c r="N41" i="11"/>
  <c r="W181" i="5"/>
  <c r="W172" i="6"/>
  <c r="W18" i="7"/>
  <c r="V70"/>
  <c r="W70" s="1"/>
  <c r="W200" i="3"/>
  <c r="V226" i="1"/>
  <c r="W96" i="3"/>
  <c r="W18"/>
  <c r="V18" i="1"/>
  <c r="V70" i="3"/>
  <c r="I44" i="1"/>
  <c r="Q70" i="8"/>
  <c r="S70"/>
  <c r="I18"/>
  <c r="G70"/>
  <c r="O16"/>
  <c r="O25" s="1"/>
  <c r="F70"/>
  <c r="G8" i="11"/>
  <c r="G9"/>
  <c r="W94" i="5"/>
  <c r="W103"/>
  <c r="W121" i="7"/>
  <c r="V69"/>
  <c r="W17"/>
  <c r="V225" i="8"/>
  <c r="V228" s="1"/>
  <c r="W17" i="3"/>
  <c r="V17" i="1"/>
  <c r="V69" i="3"/>
  <c r="V69" i="1"/>
  <c r="I69" i="3"/>
  <c r="T220" i="8"/>
  <c r="H5" i="11"/>
  <c r="I17" i="1"/>
  <c r="I70" i="6"/>
  <c r="I62" i="3"/>
  <c r="I16" i="7"/>
  <c r="I50"/>
  <c r="I71"/>
  <c r="I62"/>
  <c r="H37" i="11"/>
  <c r="Q16" i="5"/>
  <c r="E16" i="1"/>
  <c r="I75" i="7"/>
  <c r="K28" i="11" s="1"/>
  <c r="W113" i="5"/>
  <c r="I75" i="6"/>
  <c r="D39" i="11" s="1"/>
  <c r="V90" i="1"/>
  <c r="V104" s="1"/>
  <c r="Q116"/>
  <c r="Q225" i="8"/>
  <c r="Q228" s="1"/>
  <c r="W101" i="4"/>
  <c r="O38" i="11"/>
  <c r="W70" i="6"/>
  <c r="W66" i="5"/>
  <c r="E16" i="8"/>
  <c r="V16" i="5"/>
  <c r="T16" i="8"/>
  <c r="Q172" i="3"/>
  <c r="Q181" s="1"/>
  <c r="M68" i="1"/>
  <c r="M77" s="1"/>
  <c r="V172" i="4"/>
  <c r="V182" s="1"/>
  <c r="H16" i="5"/>
  <c r="H25" s="1"/>
  <c r="V172" i="6"/>
  <c r="V181" s="1"/>
  <c r="G68" i="7"/>
  <c r="G77" s="1"/>
  <c r="V13" i="1"/>
  <c r="T16"/>
  <c r="T25" s="1"/>
  <c r="Q42"/>
  <c r="Q51" s="1"/>
  <c r="V94"/>
  <c r="V42" i="8"/>
  <c r="V224" i="6"/>
  <c r="V233" s="1"/>
  <c r="V224" i="4"/>
  <c r="V234" s="1"/>
  <c r="Q224" i="8"/>
  <c r="Q224" i="6"/>
  <c r="Q233" s="1"/>
  <c r="V16" i="7"/>
  <c r="V94" i="6"/>
  <c r="V120" i="7"/>
  <c r="V130" s="1"/>
  <c r="V172"/>
  <c r="O68"/>
  <c r="O77" s="1"/>
  <c r="E68" i="6"/>
  <c r="E77" s="1"/>
  <c r="C68" i="8"/>
  <c r="D68"/>
  <c r="Q224" i="4"/>
  <c r="Q233" s="1"/>
  <c r="V172" i="5"/>
  <c r="V181" s="1"/>
  <c r="Q146" i="4"/>
  <c r="Q155" s="1"/>
  <c r="Q146" i="7"/>
  <c r="Q155" s="1"/>
  <c r="V146" i="6"/>
  <c r="V155" s="1"/>
  <c r="V42" i="3"/>
  <c r="V120"/>
  <c r="V129" s="1"/>
  <c r="V146"/>
  <c r="V155" s="1"/>
  <c r="H16" i="1"/>
  <c r="H25" s="1"/>
  <c r="Q16" i="3"/>
  <c r="Q25" s="1"/>
  <c r="O16" i="1"/>
  <c r="O25" s="1"/>
  <c r="W172" i="5"/>
  <c r="W104"/>
  <c r="V42" i="1"/>
  <c r="V51" s="1"/>
  <c r="F68" i="7"/>
  <c r="F77" s="1"/>
  <c r="Q198" i="6"/>
  <c r="Q207" s="1"/>
  <c r="H42" i="1"/>
  <c r="P68"/>
  <c r="P77" s="1"/>
  <c r="U68"/>
  <c r="U77" s="1"/>
  <c r="Q42" i="3"/>
  <c r="Q51" s="1"/>
  <c r="Q172" i="4"/>
  <c r="Q181" s="1"/>
  <c r="Q198"/>
  <c r="Q207" s="1"/>
  <c r="Q42" i="5"/>
  <c r="Q51" s="1"/>
  <c r="V198" i="6"/>
  <c r="V207" s="1"/>
  <c r="Q94"/>
  <c r="Q103" s="1"/>
  <c r="F68" i="8"/>
  <c r="Q172" i="1"/>
  <c r="Q181" s="1"/>
  <c r="Q198"/>
  <c r="Q207" s="1"/>
  <c r="H68" i="6"/>
  <c r="V65" i="3"/>
  <c r="T68"/>
  <c r="T68" i="5"/>
  <c r="V120" i="4"/>
  <c r="T146" i="8"/>
  <c r="E68" i="7"/>
  <c r="E77" s="1"/>
  <c r="H68" i="1"/>
  <c r="E68" i="3"/>
  <c r="E77" s="1"/>
  <c r="V221" i="1"/>
  <c r="T224"/>
  <c r="O146" i="8"/>
  <c r="O155" s="1"/>
  <c r="V94" i="7"/>
  <c r="V103" s="1"/>
  <c r="O224" i="8"/>
  <c r="O233" s="1"/>
  <c r="V120" i="5"/>
  <c r="V198"/>
  <c r="V207" s="1"/>
  <c r="V42" i="4"/>
  <c r="V198" i="1"/>
  <c r="V207" s="1"/>
  <c r="Q94" i="7"/>
  <c r="Q103" s="1"/>
  <c r="H42"/>
  <c r="H51" s="1"/>
  <c r="Q198"/>
  <c r="Q207" s="1"/>
  <c r="H42" i="5"/>
  <c r="H51" s="1"/>
  <c r="V198" i="3"/>
  <c r="V207" s="1"/>
  <c r="Q198"/>
  <c r="Q207" s="1"/>
  <c r="J19" i="11"/>
  <c r="V198" i="4"/>
  <c r="V207" s="1"/>
  <c r="Q120"/>
  <c r="Q129" s="1"/>
  <c r="W91"/>
  <c r="V94"/>
  <c r="V103" s="1"/>
  <c r="V42" i="5"/>
  <c r="V198" i="7"/>
  <c r="M68" i="8"/>
  <c r="M77" s="1"/>
  <c r="Q94"/>
  <c r="Q103" s="1"/>
  <c r="V224" i="7"/>
  <c r="V233" s="1"/>
  <c r="V224" i="5"/>
  <c r="V234" s="1"/>
  <c r="V224" i="3"/>
  <c r="V233" s="1"/>
  <c r="Q224" i="7"/>
  <c r="Q233" s="1"/>
  <c r="H68" i="5"/>
  <c r="V221" i="8"/>
  <c r="T224"/>
  <c r="O68" i="4"/>
  <c r="O77" s="1"/>
  <c r="E68"/>
  <c r="E77" s="1"/>
  <c r="O68" i="6"/>
  <c r="E68" i="5"/>
  <c r="E77" s="1"/>
  <c r="O68" i="3"/>
  <c r="O77" s="1"/>
  <c r="O146" i="1"/>
  <c r="V42" i="7"/>
  <c r="V146"/>
  <c r="V155" s="1"/>
  <c r="E42" i="8"/>
  <c r="V120" i="1"/>
  <c r="V129" s="1"/>
  <c r="C31" i="11"/>
  <c r="G68" i="5"/>
  <c r="G77" s="1"/>
  <c r="V16" i="4"/>
  <c r="V172" i="3"/>
  <c r="V181" s="1"/>
  <c r="Q120"/>
  <c r="Q129" s="1"/>
  <c r="W91"/>
  <c r="V94"/>
  <c r="V103" s="1"/>
  <c r="W117" i="6"/>
  <c r="V120"/>
  <c r="V130" s="1"/>
  <c r="V42"/>
  <c r="U68" i="8"/>
  <c r="U77" s="1"/>
  <c r="Q120" i="1"/>
  <c r="Q129" s="1"/>
  <c r="H68" i="4"/>
  <c r="H68" i="3"/>
  <c r="T68" i="7"/>
  <c r="T68" i="4"/>
  <c r="V65" i="6"/>
  <c r="T68"/>
  <c r="V94" i="5"/>
  <c r="V103" s="1"/>
  <c r="T146" i="1"/>
  <c r="O68" i="5"/>
  <c r="O77" s="1"/>
  <c r="O224" i="1"/>
  <c r="O233" s="1"/>
  <c r="Q224" i="5"/>
  <c r="Q233" s="1"/>
  <c r="Q94" i="1"/>
  <c r="Q103" s="1"/>
  <c r="V146" i="5"/>
  <c r="V156" s="1"/>
  <c r="Q224" i="3"/>
  <c r="Q233" s="1"/>
  <c r="Q146" i="6"/>
  <c r="Q155" s="1"/>
  <c r="Q146" i="3"/>
  <c r="Q155" s="1"/>
  <c r="V172" i="1"/>
  <c r="V181" s="1"/>
  <c r="V146" i="4"/>
  <c r="V155" s="1"/>
  <c r="Q16"/>
  <c r="Q25" s="1"/>
  <c r="Q172" i="7"/>
  <c r="Q181" s="1"/>
  <c r="Q94" i="3"/>
  <c r="Q103" s="1"/>
  <c r="Q120" i="7"/>
  <c r="Q129" s="1"/>
  <c r="V142" i="4"/>
  <c r="V156" s="1"/>
  <c r="I74" i="6"/>
  <c r="I65" i="3"/>
  <c r="I69" i="6"/>
  <c r="W40" i="4"/>
  <c r="W144" i="6"/>
  <c r="O64" i="4"/>
  <c r="H27" i="11"/>
  <c r="W62" i="5"/>
  <c r="W63" i="4"/>
  <c r="Q142" i="3"/>
  <c r="Q156" s="1"/>
  <c r="I61"/>
  <c r="I24" i="7"/>
  <c r="I70" i="4"/>
  <c r="W40" i="1"/>
  <c r="I66" i="6"/>
  <c r="I73" i="7"/>
  <c r="Q64"/>
  <c r="I73" i="3"/>
  <c r="I63"/>
  <c r="I75"/>
  <c r="K17" i="11" s="1"/>
  <c r="I67" i="4"/>
  <c r="I63" i="5"/>
  <c r="I74" i="4"/>
  <c r="I67" i="6"/>
  <c r="E64" i="5"/>
  <c r="I73" i="4"/>
  <c r="E64" i="3"/>
  <c r="H38" i="11"/>
  <c r="W13" i="7"/>
  <c r="W75"/>
  <c r="M28" i="11" s="1"/>
  <c r="W46" i="5"/>
  <c r="I63" i="4"/>
  <c r="H26" i="11"/>
  <c r="I69" i="7"/>
  <c r="I74" i="5"/>
  <c r="V142" i="7"/>
  <c r="V156" s="1"/>
  <c r="V142" i="3"/>
  <c r="V156" s="1"/>
  <c r="W117" i="7"/>
  <c r="Q65"/>
  <c r="I21" i="1"/>
  <c r="I48"/>
  <c r="I50" i="4"/>
  <c r="W140" i="7"/>
  <c r="Q65" i="3"/>
  <c r="V65" i="7"/>
  <c r="W140" i="3"/>
  <c r="W124"/>
  <c r="W39" i="7"/>
  <c r="O64" i="3"/>
  <c r="I71" i="4"/>
  <c r="I74" i="7"/>
  <c r="Q65" i="5"/>
  <c r="Q65" i="4"/>
  <c r="Q65" i="6"/>
  <c r="W127"/>
  <c r="I61" i="5"/>
  <c r="W92" i="4"/>
  <c r="I42"/>
  <c r="I66"/>
  <c r="I16"/>
  <c r="Q13" i="1"/>
  <c r="Q16" s="1"/>
  <c r="Q25" s="1"/>
  <c r="Q143"/>
  <c r="Q221"/>
  <c r="O65" i="8"/>
  <c r="Q143"/>
  <c r="W92" i="6"/>
  <c r="V66"/>
  <c r="I42"/>
  <c r="I16"/>
  <c r="W170" i="3"/>
  <c r="V222" i="1"/>
  <c r="W118" i="3"/>
  <c r="V144" i="1"/>
  <c r="W144" s="1"/>
  <c r="V14"/>
  <c r="W14" s="1"/>
  <c r="I42" i="3"/>
  <c r="I66"/>
  <c r="I16"/>
  <c r="O220" i="8"/>
  <c r="T220" i="1"/>
  <c r="O142"/>
  <c r="O156" s="1"/>
  <c r="O142" i="8"/>
  <c r="O156" s="1"/>
  <c r="V116" i="1"/>
  <c r="Q90" i="8"/>
  <c r="Q104" s="1"/>
  <c r="H63"/>
  <c r="V38"/>
  <c r="V38" i="1"/>
  <c r="I11"/>
  <c r="I46" i="6"/>
  <c r="I20"/>
  <c r="I61"/>
  <c r="W69"/>
  <c r="Q142" i="4"/>
  <c r="Q156" s="1"/>
  <c r="C20" i="11"/>
  <c r="E20"/>
  <c r="C30"/>
  <c r="G21"/>
  <c r="C19"/>
  <c r="T142" i="8"/>
  <c r="J20" i="11"/>
  <c r="I63" i="6"/>
  <c r="I74" i="3"/>
  <c r="I62" i="5"/>
  <c r="E64" i="4"/>
  <c r="E78" s="1"/>
  <c r="E64" i="6"/>
  <c r="I67" i="3"/>
  <c r="I63" i="7"/>
  <c r="W17" i="1"/>
  <c r="O64" i="7"/>
  <c r="E64"/>
  <c r="Q194" i="1"/>
  <c r="I62" i="4"/>
  <c r="I67" i="7"/>
  <c r="Q141" i="1"/>
  <c r="I61" i="4"/>
  <c r="O64" i="5"/>
  <c r="O78" s="1"/>
  <c r="I24"/>
  <c r="W206" i="6"/>
  <c r="W63" i="3"/>
  <c r="I24"/>
  <c r="W121" i="6"/>
  <c r="W71" i="7"/>
  <c r="W113"/>
  <c r="W67"/>
  <c r="W118" i="6"/>
  <c r="W217" i="5"/>
  <c r="H64" i="4"/>
  <c r="I71" i="3"/>
  <c r="I46" i="5"/>
  <c r="W87" i="6"/>
  <c r="W122" i="7"/>
  <c r="W37" i="8"/>
  <c r="I13" i="1"/>
  <c r="I12" i="4"/>
  <c r="W38"/>
  <c r="W168" i="7"/>
  <c r="W90"/>
  <c r="I38" i="3"/>
  <c r="W71" i="6"/>
  <c r="W90" i="5"/>
  <c r="I13"/>
  <c r="I12" i="7"/>
  <c r="I65" i="6"/>
  <c r="I44" i="5"/>
  <c r="I38" i="6"/>
  <c r="W47" i="5"/>
  <c r="I38" i="4"/>
  <c r="W90" i="6"/>
  <c r="I38" i="7"/>
  <c r="W168" i="6"/>
  <c r="W182"/>
  <c r="Q219" i="8"/>
  <c r="Q219" i="1"/>
  <c r="V219"/>
  <c r="W37"/>
  <c r="H64"/>
  <c r="I40"/>
  <c r="W9"/>
  <c r="W115" i="8"/>
  <c r="Q168" i="1"/>
  <c r="Q182" s="1"/>
  <c r="Q38"/>
  <c r="Q52" s="1"/>
  <c r="V168"/>
  <c r="V182" s="1"/>
  <c r="V141" i="8"/>
  <c r="W18" i="1"/>
  <c r="V141"/>
  <c r="E65" i="8"/>
  <c r="Q141"/>
  <c r="Q90" i="1"/>
  <c r="Q104" s="1"/>
  <c r="V63"/>
  <c r="V143"/>
  <c r="Q148"/>
  <c r="Q150" s="1"/>
  <c r="O63" i="8"/>
  <c r="U64"/>
  <c r="U78" s="1"/>
  <c r="Q63" i="1"/>
  <c r="H65" i="8"/>
  <c r="H12" i="1"/>
  <c r="H26" s="1"/>
  <c r="W70" i="5"/>
  <c r="R64" i="1"/>
  <c r="R78" s="1"/>
  <c r="I63"/>
  <c r="V11"/>
  <c r="Q11"/>
  <c r="W21"/>
  <c r="Q229"/>
  <c r="Q232" s="1"/>
  <c r="H64" i="7"/>
  <c r="O75" i="1"/>
  <c r="Q75" s="1"/>
  <c r="O69"/>
  <c r="O65"/>
  <c r="Q61" i="6"/>
  <c r="O64"/>
  <c r="V147" i="8"/>
  <c r="V150" s="1"/>
  <c r="D17" i="11"/>
  <c r="T142" i="1"/>
  <c r="E74" i="8"/>
  <c r="I74" s="1"/>
  <c r="I38" i="5"/>
  <c r="E62" i="8"/>
  <c r="I62" s="1"/>
  <c r="O70" i="1"/>
  <c r="Q70" s="1"/>
  <c r="W38" i="5"/>
  <c r="W38" i="7"/>
  <c r="O74" i="1"/>
  <c r="Q74" s="1"/>
  <c r="W74" s="1"/>
  <c r="Q151" i="8"/>
  <c r="Q154" s="1"/>
  <c r="Q218" i="1"/>
  <c r="O220"/>
  <c r="O234" s="1"/>
  <c r="Q147" i="8"/>
  <c r="Q150" s="1"/>
  <c r="Q73" i="5"/>
  <c r="Q76" s="1"/>
  <c r="W15" i="1"/>
  <c r="E66" i="8"/>
  <c r="I66" s="1"/>
  <c r="Q73" i="1"/>
  <c r="Q61"/>
  <c r="E66"/>
  <c r="E68" s="1"/>
  <c r="E77" s="1"/>
  <c r="V90" i="5"/>
  <c r="V104" s="1"/>
  <c r="I12" i="6"/>
  <c r="Q74"/>
  <c r="W74" s="1"/>
  <c r="Q226" i="1"/>
  <c r="C64"/>
  <c r="T64" i="7"/>
  <c r="V143" i="8"/>
  <c r="V220"/>
  <c r="W63" i="7"/>
  <c r="V64"/>
  <c r="H38" i="1"/>
  <c r="W229" i="5"/>
  <c r="V194" i="3"/>
  <c r="V208" s="1"/>
  <c r="W122" i="4"/>
  <c r="O27" i="11"/>
  <c r="N27"/>
  <c r="H16"/>
  <c r="G16"/>
  <c r="O16"/>
  <c r="N16"/>
  <c r="W127" i="3"/>
  <c r="W126" i="5"/>
  <c r="W126" i="6"/>
  <c r="W121" i="3"/>
  <c r="W113"/>
  <c r="H15" i="11"/>
  <c r="G15"/>
  <c r="V147" i="1"/>
  <c r="W62" i="7"/>
  <c r="W11"/>
  <c r="V64" i="6"/>
  <c r="V22" i="1"/>
  <c r="W47" i="6"/>
  <c r="W70" i="3"/>
  <c r="W45" i="6"/>
  <c r="W40" i="7"/>
  <c r="V65" i="8"/>
  <c r="V65" i="1"/>
  <c r="V63" i="8"/>
  <c r="T64" i="4"/>
  <c r="V61"/>
  <c r="V64" s="1"/>
  <c r="T62" i="8"/>
  <c r="V62" s="1"/>
  <c r="W62" s="1"/>
  <c r="T64" i="3"/>
  <c r="V62"/>
  <c r="V61" i="5"/>
  <c r="V64" s="1"/>
  <c r="T64"/>
  <c r="W38" i="6"/>
  <c r="V61" i="8"/>
  <c r="T64" i="1"/>
  <c r="W35" i="7"/>
  <c r="T64" i="6"/>
  <c r="T66" i="1"/>
  <c r="T68" s="1"/>
  <c r="V65" i="4"/>
  <c r="T66" i="8"/>
  <c r="T68" s="1"/>
  <c r="V66" i="3"/>
  <c r="V65" i="5"/>
  <c r="V67" i="6"/>
  <c r="T70" i="1"/>
  <c r="T72" s="1"/>
  <c r="V69" i="5"/>
  <c r="V69" i="8"/>
  <c r="V69" i="4"/>
  <c r="W47" i="3"/>
  <c r="I75" i="5"/>
  <c r="K39" i="11" s="1"/>
  <c r="I44" i="7"/>
  <c r="H64" i="6"/>
  <c r="H64" i="3"/>
  <c r="H74" i="1"/>
  <c r="H76" s="1"/>
  <c r="H69"/>
  <c r="H69" i="5"/>
  <c r="H69" i="8"/>
  <c r="H70" i="1"/>
  <c r="H70" i="7"/>
  <c r="H72" s="1"/>
  <c r="I71" i="5"/>
  <c r="I66"/>
  <c r="I66" i="7"/>
  <c r="H65"/>
  <c r="I12" i="5"/>
  <c r="I62" i="6"/>
  <c r="H64" i="5"/>
  <c r="H17" i="11"/>
  <c r="G17"/>
  <c r="H39"/>
  <c r="G39"/>
  <c r="W193" i="8"/>
  <c r="M64"/>
  <c r="F64"/>
  <c r="I10"/>
  <c r="W152" i="1"/>
  <c r="I50"/>
  <c r="O17" i="11"/>
  <c r="W140" i="8"/>
  <c r="W71" i="1"/>
  <c r="W62"/>
  <c r="W67"/>
  <c r="I39"/>
  <c r="I47"/>
  <c r="H4" i="11"/>
  <c r="W101" i="8"/>
  <c r="W97"/>
  <c r="W100"/>
  <c r="Q21"/>
  <c r="Q24" s="1"/>
  <c r="O12"/>
  <c r="O26" s="1"/>
  <c r="Q11"/>
  <c r="I39"/>
  <c r="V17"/>
  <c r="V13"/>
  <c r="V9"/>
  <c r="W9" s="1"/>
  <c r="W23"/>
  <c r="F4" i="11" s="1"/>
  <c r="W139" i="8"/>
  <c r="W145"/>
  <c r="I67"/>
  <c r="I15"/>
  <c r="I11"/>
  <c r="W10"/>
  <c r="H6" i="11"/>
  <c r="Q13" i="8"/>
  <c r="Q16" s="1"/>
  <c r="I43"/>
  <c r="I24"/>
  <c r="I21"/>
  <c r="V15"/>
  <c r="T12"/>
  <c r="V11"/>
  <c r="W148"/>
  <c r="Q17"/>
  <c r="Q20" s="1"/>
  <c r="I50"/>
  <c r="I47"/>
  <c r="I38"/>
  <c r="I37"/>
  <c r="I75"/>
  <c r="D6" i="11" s="1"/>
  <c r="I23" i="8"/>
  <c r="D4" i="11" s="1"/>
  <c r="I17" i="8"/>
  <c r="I13"/>
  <c r="E12"/>
  <c r="E26" s="1"/>
  <c r="I9"/>
  <c r="W14"/>
  <c r="I46" i="7"/>
  <c r="V12"/>
  <c r="W61"/>
  <c r="W10"/>
  <c r="Q116"/>
  <c r="Q130" s="1"/>
  <c r="O28" i="11"/>
  <c r="W221" i="7"/>
  <c r="Q194"/>
  <c r="Q208" s="1"/>
  <c r="W191"/>
  <c r="W22"/>
  <c r="W222"/>
  <c r="W170"/>
  <c r="W152"/>
  <c r="W126"/>
  <c r="W141"/>
  <c r="W73"/>
  <c r="W153"/>
  <c r="W166"/>
  <c r="W218"/>
  <c r="W118"/>
  <c r="I61"/>
  <c r="W24"/>
  <c r="W151"/>
  <c r="I20"/>
  <c r="W14"/>
  <c r="W66"/>
  <c r="W139"/>
  <c r="W19"/>
  <c r="W223"/>
  <c r="W229" i="6"/>
  <c r="W221"/>
  <c r="Q12"/>
  <c r="Q26" s="1"/>
  <c r="W9"/>
  <c r="W91"/>
  <c r="W125"/>
  <c r="W101"/>
  <c r="W231"/>
  <c r="Q194"/>
  <c r="Q208" s="1"/>
  <c r="W191"/>
  <c r="W97"/>
  <c r="W39"/>
  <c r="I71"/>
  <c r="W62"/>
  <c r="W10"/>
  <c r="W96"/>
  <c r="W147"/>
  <c r="V194"/>
  <c r="V208" s="1"/>
  <c r="W227"/>
  <c r="W196"/>
  <c r="W222"/>
  <c r="W173"/>
  <c r="W225"/>
  <c r="Q116"/>
  <c r="Q130" s="1"/>
  <c r="W113"/>
  <c r="W99"/>
  <c r="W226"/>
  <c r="W200"/>
  <c r="W218"/>
  <c r="W192"/>
  <c r="W152"/>
  <c r="W100"/>
  <c r="V12"/>
  <c r="W11"/>
  <c r="W63"/>
  <c r="W123"/>
  <c r="W148"/>
  <c r="W204"/>
  <c r="W230"/>
  <c r="W180"/>
  <c r="W177"/>
  <c r="W13"/>
  <c r="I73"/>
  <c r="W73"/>
  <c r="W46"/>
  <c r="W20"/>
  <c r="W153"/>
  <c r="W35"/>
  <c r="W151" i="5"/>
  <c r="W71"/>
  <c r="W19"/>
  <c r="W67"/>
  <c r="W15"/>
  <c r="W122"/>
  <c r="W118"/>
  <c r="W149"/>
  <c r="W141"/>
  <c r="Q12"/>
  <c r="W9"/>
  <c r="W21"/>
  <c r="I20"/>
  <c r="Q116"/>
  <c r="Q130" s="1"/>
  <c r="O39" i="11"/>
  <c r="V194" i="5"/>
  <c r="V208" s="1"/>
  <c r="W148"/>
  <c r="W11"/>
  <c r="W63"/>
  <c r="I73"/>
  <c r="W74"/>
  <c r="W22"/>
  <c r="V12"/>
  <c r="W192"/>
  <c r="W17"/>
  <c r="W13"/>
  <c r="W124"/>
  <c r="W202"/>
  <c r="W75"/>
  <c r="M39" i="11" s="1"/>
  <c r="W23" i="5"/>
  <c r="M37" i="11" s="1"/>
  <c r="W225" i="5"/>
  <c r="W39"/>
  <c r="Q194"/>
  <c r="W152"/>
  <c r="W177" i="4"/>
  <c r="W180"/>
  <c r="W168"/>
  <c r="W125"/>
  <c r="W219"/>
  <c r="W193"/>
  <c r="W223"/>
  <c r="W171"/>
  <c r="W18"/>
  <c r="W13"/>
  <c r="V12"/>
  <c r="W119"/>
  <c r="W126"/>
  <c r="Q116"/>
  <c r="Q130" s="1"/>
  <c r="W144"/>
  <c r="Q64"/>
  <c r="W23"/>
  <c r="F26" i="11" s="1"/>
  <c r="W199" i="4"/>
  <c r="W169"/>
  <c r="W117"/>
  <c r="W195"/>
  <c r="W173"/>
  <c r="I20"/>
  <c r="W66"/>
  <c r="W14"/>
  <c r="W74"/>
  <c r="W191"/>
  <c r="W217"/>
  <c r="Q194"/>
  <c r="Q208" s="1"/>
  <c r="W152"/>
  <c r="W100"/>
  <c r="W93"/>
  <c r="W145"/>
  <c r="W231"/>
  <c r="W179"/>
  <c r="W151"/>
  <c r="Q90"/>
  <c r="Q104" s="1"/>
  <c r="W87"/>
  <c r="W19"/>
  <c r="W141"/>
  <c r="W10"/>
  <c r="W95"/>
  <c r="W206"/>
  <c r="W203"/>
  <c r="V194"/>
  <c r="V208" s="1"/>
  <c r="W139"/>
  <c r="W24"/>
  <c r="W67"/>
  <c r="W15"/>
  <c r="I65"/>
  <c r="W113"/>
  <c r="W99"/>
  <c r="W118"/>
  <c r="W149"/>
  <c r="W177" i="3"/>
  <c r="Q90"/>
  <c r="W87"/>
  <c r="W149"/>
  <c r="W97"/>
  <c r="W74"/>
  <c r="W22"/>
  <c r="W20"/>
  <c r="W14"/>
  <c r="V12"/>
  <c r="W145"/>
  <c r="W93"/>
  <c r="W231"/>
  <c r="O15" i="11"/>
  <c r="W199" i="3"/>
  <c r="W169"/>
  <c r="W195"/>
  <c r="W223"/>
  <c r="W171"/>
  <c r="W165"/>
  <c r="W125"/>
  <c r="W143"/>
  <c r="W46"/>
  <c r="W23"/>
  <c r="M15" i="11" s="1"/>
  <c r="I20" i="3"/>
  <c r="W15"/>
  <c r="W67"/>
  <c r="Q194"/>
  <c r="Q208" s="1"/>
  <c r="I12"/>
  <c r="V38"/>
  <c r="W173"/>
  <c r="V168"/>
  <c r="V182" s="1"/>
  <c r="W95"/>
  <c r="W153"/>
  <c r="W101"/>
  <c r="W152"/>
  <c r="W100"/>
  <c r="V90"/>
  <c r="V104" s="1"/>
  <c r="Q64"/>
  <c r="W61"/>
  <c r="W117"/>
  <c r="Q168"/>
  <c r="Q182" s="1"/>
  <c r="W206"/>
  <c r="W203"/>
  <c r="W99"/>
  <c r="W39"/>
  <c r="W24"/>
  <c r="W21"/>
  <c r="W13"/>
  <c r="W116"/>
  <c r="W201" i="1"/>
  <c r="W205"/>
  <c r="W140"/>
  <c r="W88"/>
  <c r="W96"/>
  <c r="W118"/>
  <c r="W167"/>
  <c r="W97"/>
  <c r="W171"/>
  <c r="W92"/>
  <c r="E12"/>
  <c r="E26" s="1"/>
  <c r="I9"/>
  <c r="W206"/>
  <c r="W203"/>
  <c r="I35"/>
  <c r="W195"/>
  <c r="W121"/>
  <c r="W115"/>
  <c r="I71"/>
  <c r="I19"/>
  <c r="W193"/>
  <c r="W89"/>
  <c r="I14"/>
  <c r="I67"/>
  <c r="I15"/>
  <c r="T12"/>
  <c r="T26" s="1"/>
  <c r="W230"/>
  <c r="O64"/>
  <c r="W196"/>
  <c r="W179"/>
  <c r="I46"/>
  <c r="I62"/>
  <c r="I10"/>
  <c r="W170"/>
  <c r="I43"/>
  <c r="W113"/>
  <c r="I22"/>
  <c r="I18"/>
  <c r="W174"/>
  <c r="O12"/>
  <c r="V207" i="7" l="1"/>
  <c r="V208"/>
  <c r="Q76" i="1"/>
  <c r="Q208"/>
  <c r="V52"/>
  <c r="V130"/>
  <c r="O77" i="6"/>
  <c r="Q233" i="8"/>
  <c r="V103" i="1"/>
  <c r="E25" i="8"/>
  <c r="Q25" i="5"/>
  <c r="H52" i="7"/>
  <c r="V103" i="6"/>
  <c r="V129"/>
  <c r="V129" i="7"/>
  <c r="V130" i="3"/>
  <c r="V234"/>
  <c r="H26" i="5"/>
  <c r="V155"/>
  <c r="V233"/>
  <c r="V181" i="4"/>
  <c r="V233"/>
  <c r="Q234" i="3"/>
  <c r="Q104" i="6"/>
  <c r="Q130" i="3"/>
  <c r="Q182" i="4"/>
  <c r="Q234"/>
  <c r="Q52" i="3"/>
  <c r="G78" i="7"/>
  <c r="V182" i="5"/>
  <c r="V181" i="7"/>
  <c r="V182"/>
  <c r="V104"/>
  <c r="V234"/>
  <c r="V234" i="6"/>
  <c r="V182"/>
  <c r="V104" i="4"/>
  <c r="Q182" i="7"/>
  <c r="E78" i="5"/>
  <c r="O78" i="7"/>
  <c r="Q156"/>
  <c r="E78"/>
  <c r="Q234"/>
  <c r="Q234" i="5"/>
  <c r="Q156" i="6"/>
  <c r="E78"/>
  <c r="Q234"/>
  <c r="Q26" i="5"/>
  <c r="G78"/>
  <c r="Q130" i="1"/>
  <c r="V76"/>
  <c r="H52" i="5"/>
  <c r="E78" i="3"/>
  <c r="Q104"/>
  <c r="Q76" i="6"/>
  <c r="Q26" i="3"/>
  <c r="O78" i="4"/>
  <c r="Q104" i="7"/>
  <c r="Q26" i="4"/>
  <c r="V24" i="1"/>
  <c r="V156" i="6"/>
  <c r="O78" i="3"/>
  <c r="Q208" i="5"/>
  <c r="O78" i="6"/>
  <c r="Q52" i="5"/>
  <c r="F78" i="7"/>
  <c r="Q73" i="8"/>
  <c r="Q76" s="1"/>
  <c r="O76"/>
  <c r="V208" i="1"/>
  <c r="C51" i="8"/>
  <c r="E25" i="1"/>
  <c r="E76" i="8"/>
  <c r="H26"/>
  <c r="M78" i="1"/>
  <c r="R26" i="8"/>
  <c r="M78"/>
  <c r="O155" i="1"/>
  <c r="C78"/>
  <c r="G26" i="8"/>
  <c r="U78" i="1"/>
  <c r="Q25" i="8"/>
  <c r="T156" i="1"/>
  <c r="V232" i="8"/>
  <c r="P78" i="1"/>
  <c r="F26" i="8"/>
  <c r="S26"/>
  <c r="O76" i="1"/>
  <c r="O234" i="8"/>
  <c r="U26"/>
  <c r="O26" i="1"/>
  <c r="G43" i="11"/>
  <c r="V130" i="4"/>
  <c r="V129"/>
  <c r="W129" s="1"/>
  <c r="W75"/>
  <c r="F28" i="11" s="1"/>
  <c r="E28"/>
  <c r="N32"/>
  <c r="V130" i="5"/>
  <c r="V129"/>
  <c r="W129" s="1"/>
  <c r="N21" i="11"/>
  <c r="T234" i="1"/>
  <c r="T233"/>
  <c r="T234" i="8"/>
  <c r="T233"/>
  <c r="T155" i="1"/>
  <c r="V104" i="6"/>
  <c r="T156" i="8"/>
  <c r="T155"/>
  <c r="V154"/>
  <c r="W153"/>
  <c r="V52" i="7"/>
  <c r="V51"/>
  <c r="L28" i="11"/>
  <c r="V76" i="7"/>
  <c r="W76" s="1"/>
  <c r="T78"/>
  <c r="T77"/>
  <c r="V26"/>
  <c r="V25"/>
  <c r="V52" i="6"/>
  <c r="W52" s="1"/>
  <c r="V51"/>
  <c r="V26"/>
  <c r="V25"/>
  <c r="E39" i="11"/>
  <c r="V76" i="6"/>
  <c r="T78"/>
  <c r="T77"/>
  <c r="W24"/>
  <c r="H78"/>
  <c r="H77"/>
  <c r="V52" i="5"/>
  <c r="W52" s="1"/>
  <c r="V51"/>
  <c r="V26"/>
  <c r="V25"/>
  <c r="L39" i="11"/>
  <c r="V76" i="5"/>
  <c r="T78"/>
  <c r="T77"/>
  <c r="V52" i="4"/>
  <c r="V51"/>
  <c r="W51" s="1"/>
  <c r="V26"/>
  <c r="V25"/>
  <c r="T78"/>
  <c r="T77"/>
  <c r="H78"/>
  <c r="H77"/>
  <c r="V52" i="3"/>
  <c r="V51"/>
  <c r="L17" i="11"/>
  <c r="V76" i="3"/>
  <c r="W76" s="1"/>
  <c r="T78"/>
  <c r="T77"/>
  <c r="V26"/>
  <c r="V25"/>
  <c r="W25" s="1"/>
  <c r="H78"/>
  <c r="H77"/>
  <c r="I77" s="1"/>
  <c r="V52" i="8"/>
  <c r="V51"/>
  <c r="W75" i="1"/>
  <c r="E6" i="11"/>
  <c r="V76" i="8"/>
  <c r="T78" i="1"/>
  <c r="T77"/>
  <c r="H52"/>
  <c r="H51"/>
  <c r="I51" s="1"/>
  <c r="W172" i="3"/>
  <c r="W103" i="1"/>
  <c r="W103" i="8"/>
  <c r="W155" i="3"/>
  <c r="W152" i="8"/>
  <c r="W233" i="3"/>
  <c r="W207" i="1"/>
  <c r="W155" i="6"/>
  <c r="W52" i="7"/>
  <c r="W104"/>
  <c r="W182" i="4"/>
  <c r="W234" i="7"/>
  <c r="W130" i="5"/>
  <c r="W129" i="3"/>
  <c r="W181"/>
  <c r="W156" i="5"/>
  <c r="J41" i="11"/>
  <c r="W234" i="4"/>
  <c r="E31" i="11"/>
  <c r="I52" i="7"/>
  <c r="K31" i="11" s="1"/>
  <c r="W182" i="7"/>
  <c r="W104" i="4"/>
  <c r="W234" i="6"/>
  <c r="W42" i="7"/>
  <c r="G30" i="11"/>
  <c r="N20"/>
  <c r="N31"/>
  <c r="N42"/>
  <c r="H72" i="1"/>
  <c r="H77" s="1"/>
  <c r="V20"/>
  <c r="W20" s="1"/>
  <c r="N43" i="11"/>
  <c r="W129" i="6"/>
  <c r="V72" i="3"/>
  <c r="V150" i="1"/>
  <c r="V72" i="5"/>
  <c r="V72" i="4"/>
  <c r="H72" i="5"/>
  <c r="H77" s="1"/>
  <c r="V228" i="1"/>
  <c r="V72" i="7"/>
  <c r="Q69" i="1"/>
  <c r="Q72" s="1"/>
  <c r="O72"/>
  <c r="W155" i="7"/>
  <c r="Q228" i="1"/>
  <c r="W149"/>
  <c r="W103" i="4"/>
  <c r="W71"/>
  <c r="S72" i="8"/>
  <c r="W155" i="5"/>
  <c r="I19" i="8"/>
  <c r="T71"/>
  <c r="V71" s="1"/>
  <c r="R72"/>
  <c r="E71"/>
  <c r="H71"/>
  <c r="G72"/>
  <c r="F72"/>
  <c r="F78" s="1"/>
  <c r="Q71"/>
  <c r="Q72" s="1"/>
  <c r="O72"/>
  <c r="E46"/>
  <c r="E51" s="1"/>
  <c r="I45"/>
  <c r="V19"/>
  <c r="T20"/>
  <c r="T25" s="1"/>
  <c r="I25" i="6"/>
  <c r="W128" i="5"/>
  <c r="I26" i="4"/>
  <c r="I51"/>
  <c r="I51" i="6"/>
  <c r="I25" i="4"/>
  <c r="W233" i="7"/>
  <c r="W181" i="4"/>
  <c r="W181" i="7"/>
  <c r="W224" i="4"/>
  <c r="W233"/>
  <c r="I70" i="1"/>
  <c r="T70" i="8"/>
  <c r="W18"/>
  <c r="W94" i="7"/>
  <c r="I52" i="6"/>
  <c r="D42" i="11" s="1"/>
  <c r="H70" i="8"/>
  <c r="D70"/>
  <c r="D72" s="1"/>
  <c r="D77" s="1"/>
  <c r="N30" i="11"/>
  <c r="W129" i="1"/>
  <c r="C70" i="8"/>
  <c r="C72" s="1"/>
  <c r="C78" s="1"/>
  <c r="W233" i="5"/>
  <c r="W129" i="8"/>
  <c r="I51" i="3"/>
  <c r="W103"/>
  <c r="W207"/>
  <c r="I25" i="7"/>
  <c r="W207" i="8"/>
  <c r="W181"/>
  <c r="W181" i="1"/>
  <c r="W198" i="7"/>
  <c r="W207"/>
  <c r="W198" i="6"/>
  <c r="W207"/>
  <c r="W120" i="7"/>
  <c r="W103"/>
  <c r="W198" i="5"/>
  <c r="W207"/>
  <c r="W155" i="4"/>
  <c r="W198"/>
  <c r="W207"/>
  <c r="W233" i="6"/>
  <c r="I24" i="1"/>
  <c r="H64" i="8"/>
  <c r="I16" i="5"/>
  <c r="W102" i="4"/>
  <c r="W102" i="6"/>
  <c r="I76" i="7"/>
  <c r="I64" i="4"/>
  <c r="W224" i="3"/>
  <c r="W16" i="7"/>
  <c r="W42" i="5"/>
  <c r="I52" i="4"/>
  <c r="I52" i="3"/>
  <c r="K20" i="11" s="1"/>
  <c r="C41"/>
  <c r="W224" i="6"/>
  <c r="W198" i="3"/>
  <c r="W65" i="7"/>
  <c r="W94" i="3"/>
  <c r="W172" i="4"/>
  <c r="W146" i="3"/>
  <c r="I26" i="7"/>
  <c r="K30" i="11" s="1"/>
  <c r="I26" i="3"/>
  <c r="K19" i="11" s="1"/>
  <c r="W146" i="5"/>
  <c r="W146" i="7"/>
  <c r="I76" i="5"/>
  <c r="W94" i="6"/>
  <c r="W120" i="3"/>
  <c r="W120" i="6"/>
  <c r="W224" i="7"/>
  <c r="W42" i="3"/>
  <c r="W146" i="6"/>
  <c r="W94" i="4"/>
  <c r="W120"/>
  <c r="W120" i="5"/>
  <c r="W26"/>
  <c r="V68"/>
  <c r="H68" i="8"/>
  <c r="Q68" i="4"/>
  <c r="Q77" s="1"/>
  <c r="V68" i="7"/>
  <c r="Q68"/>
  <c r="Q77" s="1"/>
  <c r="I42" i="5"/>
  <c r="V68" i="3"/>
  <c r="W208" i="6"/>
  <c r="W172" i="7"/>
  <c r="H68"/>
  <c r="H77" s="1"/>
  <c r="Q224" i="1"/>
  <c r="Q233" s="1"/>
  <c r="Q68" i="6"/>
  <c r="Q77" s="1"/>
  <c r="V68"/>
  <c r="W208" i="4"/>
  <c r="V16" i="8"/>
  <c r="E68"/>
  <c r="Q146"/>
  <c r="Q155" s="1"/>
  <c r="O68"/>
  <c r="Q68" i="5"/>
  <c r="Q77" s="1"/>
  <c r="V16" i="1"/>
  <c r="V68" i="4"/>
  <c r="V77" s="1"/>
  <c r="V146" i="8"/>
  <c r="O68" i="1"/>
  <c r="V146"/>
  <c r="V155" s="1"/>
  <c r="Q146"/>
  <c r="Q155" s="1"/>
  <c r="Q68" i="3"/>
  <c r="Q77" s="1"/>
  <c r="V224" i="8"/>
  <c r="V233" s="1"/>
  <c r="V224" i="1"/>
  <c r="V233" s="1"/>
  <c r="W146" i="4"/>
  <c r="I72" i="3"/>
  <c r="I66" i="1"/>
  <c r="I38"/>
  <c r="I76" i="3"/>
  <c r="I20" i="1"/>
  <c r="W194"/>
  <c r="I76" i="4"/>
  <c r="W13" i="1"/>
  <c r="W148"/>
  <c r="W72" i="6"/>
  <c r="I42" i="7"/>
  <c r="I72" i="4"/>
  <c r="W224" i="5"/>
  <c r="W16"/>
  <c r="I68"/>
  <c r="I64" i="7"/>
  <c r="W42" i="4"/>
  <c r="W16"/>
  <c r="I68"/>
  <c r="I16" i="8"/>
  <c r="Q65" i="1"/>
  <c r="Q65" i="8"/>
  <c r="W42" i="6"/>
  <c r="W16"/>
  <c r="W66"/>
  <c r="I68"/>
  <c r="W16" i="3"/>
  <c r="I68"/>
  <c r="W198" i="8"/>
  <c r="Q220"/>
  <c r="Q234" s="1"/>
  <c r="V220" i="1"/>
  <c r="V234" s="1"/>
  <c r="W198"/>
  <c r="W120" i="8"/>
  <c r="W172"/>
  <c r="V142" i="1"/>
  <c r="V156" s="1"/>
  <c r="V142" i="8"/>
  <c r="Q142"/>
  <c r="Q142" i="1"/>
  <c r="W94" i="8"/>
  <c r="W120" i="1"/>
  <c r="I42" i="8"/>
  <c r="W42"/>
  <c r="W94" i="1"/>
  <c r="V64"/>
  <c r="I42"/>
  <c r="I16"/>
  <c r="V12"/>
  <c r="W128" i="4"/>
  <c r="F19" i="11"/>
  <c r="C21"/>
  <c r="D41"/>
  <c r="D19"/>
  <c r="E19"/>
  <c r="D20"/>
  <c r="W64" i="7"/>
  <c r="Q220" i="1"/>
  <c r="Q234" s="1"/>
  <c r="W194" i="6"/>
  <c r="W194" i="7"/>
  <c r="I64" i="6"/>
  <c r="W168" i="3"/>
  <c r="W90" i="4"/>
  <c r="W194"/>
  <c r="W116" i="7"/>
  <c r="W116" i="4"/>
  <c r="W116" i="5"/>
  <c r="W116" i="6"/>
  <c r="W194" i="3"/>
  <c r="W208"/>
  <c r="I12" i="8"/>
  <c r="I12" i="1"/>
  <c r="W11"/>
  <c r="W226"/>
  <c r="W63"/>
  <c r="Q63" i="8"/>
  <c r="Q12" i="1"/>
  <c r="Q26" s="1"/>
  <c r="W38" i="3"/>
  <c r="W12"/>
  <c r="W12" i="7"/>
  <c r="I64" i="3"/>
  <c r="W180"/>
  <c r="W12" i="4"/>
  <c r="W128" i="3"/>
  <c r="W128" i="6"/>
  <c r="W128" i="7"/>
  <c r="W102" i="3"/>
  <c r="W90"/>
  <c r="W12" i="6"/>
  <c r="T64" i="8"/>
  <c r="W12" i="5"/>
  <c r="W66" i="3"/>
  <c r="W22" i="1"/>
  <c r="V64" i="8"/>
  <c r="V64" i="3"/>
  <c r="W62"/>
  <c r="V66" i="1"/>
  <c r="V68" s="1"/>
  <c r="V77" s="1"/>
  <c r="W67" i="6"/>
  <c r="V66" i="8"/>
  <c r="V68" s="1"/>
  <c r="V70" i="1"/>
  <c r="V72" s="1"/>
  <c r="I76" i="6"/>
  <c r="I70" i="7"/>
  <c r="I65"/>
  <c r="I64" i="5"/>
  <c r="H28" i="11"/>
  <c r="G28"/>
  <c r="W223" i="1"/>
  <c r="W154" i="7"/>
  <c r="W175" i="1"/>
  <c r="I65"/>
  <c r="W91" i="8"/>
  <c r="I65"/>
  <c r="I20"/>
  <c r="W113"/>
  <c r="W116"/>
  <c r="W199"/>
  <c r="V12"/>
  <c r="W128"/>
  <c r="W125"/>
  <c r="W95"/>
  <c r="W167"/>
  <c r="W222"/>
  <c r="W170"/>
  <c r="W24"/>
  <c r="W21"/>
  <c r="W165"/>
  <c r="W173"/>
  <c r="W171"/>
  <c r="W223"/>
  <c r="O64"/>
  <c r="I63"/>
  <c r="W144"/>
  <c r="I69"/>
  <c r="W17"/>
  <c r="W90"/>
  <c r="W89"/>
  <c r="W180"/>
  <c r="W177"/>
  <c r="W13"/>
  <c r="W102"/>
  <c r="W99"/>
  <c r="W195"/>
  <c r="W43"/>
  <c r="W39"/>
  <c r="W218"/>
  <c r="W166"/>
  <c r="W15"/>
  <c r="W121"/>
  <c r="W50"/>
  <c r="W47"/>
  <c r="W169"/>
  <c r="W227"/>
  <c r="W201"/>
  <c r="W206"/>
  <c r="W203"/>
  <c r="W67"/>
  <c r="E64"/>
  <c r="I61"/>
  <c r="I76"/>
  <c r="I73"/>
  <c r="W231"/>
  <c r="W205"/>
  <c r="W230"/>
  <c r="W204"/>
  <c r="W35"/>
  <c r="W38"/>
  <c r="W117"/>
  <c r="W191"/>
  <c r="W194"/>
  <c r="Q12"/>
  <c r="Q26" s="1"/>
  <c r="W11"/>
  <c r="W226"/>
  <c r="W200"/>
  <c r="W61"/>
  <c r="W124" i="7"/>
  <c r="W143"/>
  <c r="I72"/>
  <c r="W20"/>
  <c r="W69"/>
  <c r="W150"/>
  <c r="W220"/>
  <c r="W217"/>
  <c r="W142"/>
  <c r="W65" i="6"/>
  <c r="W220"/>
  <c r="W217"/>
  <c r="W154"/>
  <c r="W151"/>
  <c r="W124"/>
  <c r="I72"/>
  <c r="W202"/>
  <c r="W143"/>
  <c r="W149"/>
  <c r="W142"/>
  <c r="W139"/>
  <c r="W232"/>
  <c r="W176"/>
  <c r="W98"/>
  <c r="Q64"/>
  <c r="W61"/>
  <c r="I65" i="5"/>
  <c r="W20"/>
  <c r="Q64"/>
  <c r="Q78" s="1"/>
  <c r="W61"/>
  <c r="W194"/>
  <c r="W142"/>
  <c r="W140"/>
  <c r="W76"/>
  <c r="W73"/>
  <c r="W154"/>
  <c r="W69"/>
  <c r="W220"/>
  <c r="W218"/>
  <c r="W221"/>
  <c r="I69"/>
  <c r="W228"/>
  <c r="W65"/>
  <c r="W231"/>
  <c r="W143"/>
  <c r="W24"/>
  <c r="W147" i="4"/>
  <c r="W124"/>
  <c r="W154"/>
  <c r="W76"/>
  <c r="W220"/>
  <c r="W69"/>
  <c r="W176"/>
  <c r="W221"/>
  <c r="W70"/>
  <c r="W46"/>
  <c r="W98"/>
  <c r="W225"/>
  <c r="W64"/>
  <c r="W61"/>
  <c r="W143"/>
  <c r="W229"/>
  <c r="W232"/>
  <c r="W142"/>
  <c r="W202"/>
  <c r="W65"/>
  <c r="W20"/>
  <c r="W73"/>
  <c r="W73" i="3"/>
  <c r="W229"/>
  <c r="W232"/>
  <c r="W202"/>
  <c r="W154"/>
  <c r="W151"/>
  <c r="W139"/>
  <c r="W142"/>
  <c r="W147"/>
  <c r="W217"/>
  <c r="W220"/>
  <c r="W221"/>
  <c r="W69"/>
  <c r="W65"/>
  <c r="W98"/>
  <c r="W176"/>
  <c r="W225"/>
  <c r="W169" i="1"/>
  <c r="I74"/>
  <c r="I73"/>
  <c r="W125"/>
  <c r="W50"/>
  <c r="W47"/>
  <c r="W166"/>
  <c r="W218"/>
  <c r="W173"/>
  <c r="W145"/>
  <c r="W93"/>
  <c r="W139"/>
  <c r="W90"/>
  <c r="W87"/>
  <c r="W168"/>
  <c r="W219"/>
  <c r="W43"/>
  <c r="W178"/>
  <c r="W222"/>
  <c r="W116"/>
  <c r="W231"/>
  <c r="W227"/>
  <c r="W91"/>
  <c r="W153"/>
  <c r="W101"/>
  <c r="W102"/>
  <c r="W165"/>
  <c r="W141"/>
  <c r="W39"/>
  <c r="W199"/>
  <c r="W95"/>
  <c r="W117"/>
  <c r="W124"/>
  <c r="E64"/>
  <c r="E78" s="1"/>
  <c r="I61"/>
  <c r="W177"/>
  <c r="W35"/>
  <c r="W38"/>
  <c r="I69"/>
  <c r="Q156" i="8" l="1"/>
  <c r="O77"/>
  <c r="L42" i="11"/>
  <c r="V78" i="4"/>
  <c r="Q156" i="1"/>
  <c r="H78" i="7"/>
  <c r="H78" i="5"/>
  <c r="Q78" i="6"/>
  <c r="Q78" i="4"/>
  <c r="V78" i="1"/>
  <c r="Q78" i="3"/>
  <c r="Q78" i="7"/>
  <c r="E52" i="8"/>
  <c r="O78" i="1"/>
  <c r="C77" i="8"/>
  <c r="O78"/>
  <c r="D78"/>
  <c r="G77"/>
  <c r="G78"/>
  <c r="S78"/>
  <c r="S77"/>
  <c r="V26" i="1"/>
  <c r="O77"/>
  <c r="V25" i="8"/>
  <c r="H78" i="1"/>
  <c r="T26" i="8"/>
  <c r="R77"/>
  <c r="R78"/>
  <c r="V25" i="1"/>
  <c r="V234" i="8"/>
  <c r="F77"/>
  <c r="V26"/>
  <c r="V156"/>
  <c r="V155"/>
  <c r="W155" s="1"/>
  <c r="V78" i="7"/>
  <c r="V77"/>
  <c r="W25" i="6"/>
  <c r="V78"/>
  <c r="E43" i="11" s="1"/>
  <c r="V77" i="6"/>
  <c r="W77" s="1"/>
  <c r="V78" i="5"/>
  <c r="V77"/>
  <c r="V78" i="3"/>
  <c r="V77"/>
  <c r="W77" s="1"/>
  <c r="W130"/>
  <c r="O42" i="11"/>
  <c r="I51" i="8"/>
  <c r="I78" i="5"/>
  <c r="W76" i="6"/>
  <c r="W51" i="3"/>
  <c r="W103" i="6"/>
  <c r="W155" i="1"/>
  <c r="W233" i="8"/>
  <c r="I51" i="5"/>
  <c r="W234" i="3"/>
  <c r="W51" i="6"/>
  <c r="W26" i="3"/>
  <c r="M19" i="11" s="1"/>
  <c r="D30"/>
  <c r="H72" i="8"/>
  <c r="H77" s="1"/>
  <c r="I71"/>
  <c r="W71"/>
  <c r="T72"/>
  <c r="T77" s="1"/>
  <c r="I25"/>
  <c r="C8" i="11"/>
  <c r="I52" i="8"/>
  <c r="D9" i="11" s="1"/>
  <c r="V20" i="8"/>
  <c r="W19"/>
  <c r="I26"/>
  <c r="W51" i="7"/>
  <c r="W25" i="4"/>
  <c r="C9" i="11"/>
  <c r="I77" i="4"/>
  <c r="I77" i="6"/>
  <c r="W51" i="1"/>
  <c r="W51" i="5"/>
  <c r="W51" i="8"/>
  <c r="G10" i="11"/>
  <c r="V70" i="8"/>
  <c r="V72" s="1"/>
  <c r="V77" s="1"/>
  <c r="W104" i="6"/>
  <c r="L31" i="11"/>
  <c r="W234" i="5"/>
  <c r="W156" i="6"/>
  <c r="I26" i="5"/>
  <c r="K41" i="11" s="1"/>
  <c r="J31"/>
  <c r="I44" i="8"/>
  <c r="E70"/>
  <c r="E72" s="1"/>
  <c r="E77" s="1"/>
  <c r="I25" i="1"/>
  <c r="I77" i="7"/>
  <c r="I25" i="5"/>
  <c r="W25" i="7"/>
  <c r="W25" i="5"/>
  <c r="I51" i="7"/>
  <c r="W129"/>
  <c r="O20" i="11"/>
  <c r="W182" i="1"/>
  <c r="W104"/>
  <c r="E42" i="11"/>
  <c r="D31"/>
  <c r="W52" i="8"/>
  <c r="I78" i="3"/>
  <c r="W130" i="6"/>
  <c r="W52" i="4"/>
  <c r="F31" i="11" s="1"/>
  <c r="W182" i="3"/>
  <c r="O30" i="11"/>
  <c r="L30"/>
  <c r="E9"/>
  <c r="W68" i="5"/>
  <c r="W130" i="7"/>
  <c r="W130" i="8"/>
  <c r="W104"/>
  <c r="W26" i="4"/>
  <c r="E30" i="11"/>
  <c r="W26" i="6"/>
  <c r="F41" i="11" s="1"/>
  <c r="W130" i="4"/>
  <c r="I78"/>
  <c r="L41" i="11"/>
  <c r="W208" i="1"/>
  <c r="M31" i="11"/>
  <c r="L19"/>
  <c r="W208" i="7"/>
  <c r="E41" i="11"/>
  <c r="J21"/>
  <c r="C32"/>
  <c r="W156" i="4"/>
  <c r="W52" i="3"/>
  <c r="M20" i="11" s="1"/>
  <c r="W208" i="8"/>
  <c r="L20" i="11"/>
  <c r="W68" i="4"/>
  <c r="W68" i="7"/>
  <c r="W130" i="1"/>
  <c r="W26" i="7"/>
  <c r="M30" i="11" s="1"/>
  <c r="W104" i="3"/>
  <c r="C43" i="11"/>
  <c r="W182" i="8"/>
  <c r="I78" i="6"/>
  <c r="D43" i="11" s="1"/>
  <c r="W208" i="5"/>
  <c r="Q68" i="8"/>
  <c r="Q77" s="1"/>
  <c r="I68" i="7"/>
  <c r="W128" i="1"/>
  <c r="W156" i="3"/>
  <c r="W156" i="7"/>
  <c r="I52" i="5"/>
  <c r="J42" i="11"/>
  <c r="Q68" i="1"/>
  <c r="Q77" s="1"/>
  <c r="W52"/>
  <c r="W68" i="6"/>
  <c r="W68" i="3"/>
  <c r="W224" i="8"/>
  <c r="W172" i="1"/>
  <c r="W224"/>
  <c r="W146" i="8"/>
  <c r="W146" i="1"/>
  <c r="W42"/>
  <c r="I68"/>
  <c r="I68" i="8"/>
  <c r="E21" i="11"/>
  <c r="M42"/>
  <c r="F20"/>
  <c r="D21"/>
  <c r="M41"/>
  <c r="F42"/>
  <c r="H21"/>
  <c r="H43"/>
  <c r="H32"/>
  <c r="O32"/>
  <c r="H9"/>
  <c r="H20"/>
  <c r="H42"/>
  <c r="H31"/>
  <c r="H19"/>
  <c r="H30"/>
  <c r="H8"/>
  <c r="H41"/>
  <c r="O41"/>
  <c r="O19"/>
  <c r="W64" i="5"/>
  <c r="W64" i="6"/>
  <c r="I52" i="1"/>
  <c r="I26"/>
  <c r="I64"/>
  <c r="I64" i="8"/>
  <c r="W12" i="1"/>
  <c r="W180"/>
  <c r="W64" i="3"/>
  <c r="W12" i="8"/>
  <c r="W24" i="1"/>
  <c r="W66" i="8"/>
  <c r="W66" i="1"/>
  <c r="W70"/>
  <c r="W63" i="8"/>
  <c r="W142" i="1"/>
  <c r="I76"/>
  <c r="W219" i="8"/>
  <c r="W65"/>
  <c r="W220"/>
  <c r="W217"/>
  <c r="W225"/>
  <c r="W232"/>
  <c r="W229"/>
  <c r="W221"/>
  <c r="W124"/>
  <c r="W46"/>
  <c r="W168"/>
  <c r="W142"/>
  <c r="W141"/>
  <c r="W69"/>
  <c r="W176"/>
  <c r="W98"/>
  <c r="W143"/>
  <c r="W154"/>
  <c r="W151"/>
  <c r="W147"/>
  <c r="W76"/>
  <c r="W73"/>
  <c r="W202"/>
  <c r="Q64"/>
  <c r="Q78" s="1"/>
  <c r="W72" i="7"/>
  <c r="W150" i="6"/>
  <c r="W228"/>
  <c r="W72" i="5"/>
  <c r="W232"/>
  <c r="W150"/>
  <c r="I72"/>
  <c r="W72" i="4"/>
  <c r="W228"/>
  <c r="W150"/>
  <c r="W228" i="3"/>
  <c r="W72"/>
  <c r="W150"/>
  <c r="W229" i="1"/>
  <c r="W232"/>
  <c r="W202"/>
  <c r="W217"/>
  <c r="W46"/>
  <c r="W221"/>
  <c r="W147"/>
  <c r="W65"/>
  <c r="W225"/>
  <c r="W76"/>
  <c r="W73"/>
  <c r="W143"/>
  <c r="I72"/>
  <c r="W69"/>
  <c r="W176"/>
  <c r="W154"/>
  <c r="W151"/>
  <c r="Q64"/>
  <c r="W61"/>
  <c r="W98"/>
  <c r="E78" i="8" l="1"/>
  <c r="T78"/>
  <c r="H78"/>
  <c r="I78" s="1"/>
  <c r="D10" i="11" s="1"/>
  <c r="Q78" i="1"/>
  <c r="V78" i="8"/>
  <c r="O31" i="11"/>
  <c r="W233" i="1"/>
  <c r="O43" i="11"/>
  <c r="J43"/>
  <c r="I77" i="5"/>
  <c r="E10" i="11"/>
  <c r="W25" i="8"/>
  <c r="I77" i="1"/>
  <c r="C10" i="11"/>
  <c r="I78" i="1"/>
  <c r="W20" i="8"/>
  <c r="D8" i="11"/>
  <c r="W77" i="5"/>
  <c r="W77" i="1"/>
  <c r="W77" i="4"/>
  <c r="O21" i="11"/>
  <c r="I46" i="8"/>
  <c r="W70"/>
  <c r="L43" i="11"/>
  <c r="I70" i="8"/>
  <c r="W25" i="1"/>
  <c r="W77" i="7"/>
  <c r="K21" i="11"/>
  <c r="F30"/>
  <c r="F9"/>
  <c r="L32"/>
  <c r="K43"/>
  <c r="E32"/>
  <c r="J32"/>
  <c r="W78" i="7"/>
  <c r="I78"/>
  <c r="K32" i="11" s="1"/>
  <c r="W78" i="4"/>
  <c r="F32" i="11" s="1"/>
  <c r="D32"/>
  <c r="W78" i="5"/>
  <c r="M43" i="11" s="1"/>
  <c r="W78" i="6"/>
  <c r="W156" i="1"/>
  <c r="W234"/>
  <c r="K42" i="11"/>
  <c r="W156" i="8"/>
  <c r="W78" i="3"/>
  <c r="M21" i="11" s="1"/>
  <c r="L21"/>
  <c r="W234" i="8"/>
  <c r="W26" i="1"/>
  <c r="W68" i="8"/>
  <c r="W68" i="1"/>
  <c r="W16"/>
  <c r="W16" i="8"/>
  <c r="F21" i="11"/>
  <c r="W64" i="1"/>
  <c r="W220"/>
  <c r="W64" i="8"/>
  <c r="W228"/>
  <c r="W150"/>
  <c r="W72" i="1"/>
  <c r="W228"/>
  <c r="W150"/>
  <c r="I77" i="8" l="1"/>
  <c r="W26"/>
  <c r="E8" i="11"/>
  <c r="W77" i="8"/>
  <c r="W72"/>
  <c r="I72"/>
  <c r="M32" i="11"/>
  <c r="H10"/>
  <c r="F43"/>
  <c r="W78" i="8"/>
  <c r="F10" i="11" s="1"/>
  <c r="W78" i="1"/>
  <c r="F8" i="11" l="1"/>
</calcChain>
</file>

<file path=xl/sharedStrings.xml><?xml version="1.0" encoding="utf-8"?>
<sst xmlns="http://schemas.openxmlformats.org/spreadsheetml/2006/main" count="3513" uniqueCount="95">
  <si>
    <t>Table 1</t>
  </si>
  <si>
    <t>Table 4</t>
  </si>
  <si>
    <t>INTERNATIONAL AIRCRAFT MOVEMENT</t>
  </si>
  <si>
    <t>INTERNATIONAL PASSENGER</t>
  </si>
  <si>
    <t>(%)</t>
  </si>
  <si>
    <t>MONTH</t>
  </si>
  <si>
    <t>Change</t>
  </si>
  <si>
    <t>Arrival</t>
  </si>
  <si>
    <t>Departure</t>
  </si>
  <si>
    <t>Total</t>
  </si>
  <si>
    <t>DisEmb.</t>
  </si>
  <si>
    <t>Emb.</t>
  </si>
  <si>
    <t>Disemb.+Emb.</t>
  </si>
  <si>
    <t>Transit</t>
  </si>
  <si>
    <t>OCT.</t>
  </si>
  <si>
    <t>NOV.</t>
  </si>
  <si>
    <t>DEC.</t>
  </si>
  <si>
    <t>OCT. - DEC.</t>
  </si>
  <si>
    <t>JAN.</t>
  </si>
  <si>
    <t>FEB.</t>
  </si>
  <si>
    <t>MAR.</t>
  </si>
  <si>
    <t>APR.</t>
  </si>
  <si>
    <t>JUN.</t>
  </si>
  <si>
    <t>APR.- JUN.</t>
  </si>
  <si>
    <t xml:space="preserve">JUL. </t>
  </si>
  <si>
    <t>JUL.</t>
  </si>
  <si>
    <t>AUG.</t>
  </si>
  <si>
    <t>SEP.</t>
  </si>
  <si>
    <t>JUL. - SEP.</t>
  </si>
  <si>
    <t>Table 2</t>
  </si>
  <si>
    <t>Table 5</t>
  </si>
  <si>
    <t>DOMESTIC AIRCRAFT MOVEMENT</t>
  </si>
  <si>
    <t>DOMESTIC PASSENGER</t>
  </si>
  <si>
    <t xml:space="preserve">APR. </t>
  </si>
  <si>
    <t>Table 3</t>
  </si>
  <si>
    <t>Table 6</t>
  </si>
  <si>
    <t>TOTAL AIRCRAFT MOVEMENT</t>
  </si>
  <si>
    <t>TOTAL PASSENGER</t>
  </si>
  <si>
    <t xml:space="preserve"> </t>
  </si>
  <si>
    <t>Table 7</t>
  </si>
  <si>
    <t>INTERNATIONAL FREIGHT</t>
  </si>
  <si>
    <t>Unit : Tonne</t>
  </si>
  <si>
    <t>Inbound</t>
  </si>
  <si>
    <t>Outbound</t>
  </si>
  <si>
    <t>In.+Out.</t>
  </si>
  <si>
    <t>Table 8</t>
  </si>
  <si>
    <t>DOMESTIC FREIGHT</t>
  </si>
  <si>
    <t>Table 9</t>
  </si>
  <si>
    <t>Total FREIGHT</t>
  </si>
  <si>
    <t>Table 10</t>
  </si>
  <si>
    <t>INTERNATIONAL MAIL</t>
  </si>
  <si>
    <t>Table 11</t>
  </si>
  <si>
    <t>DOMESTIC MAIL</t>
  </si>
  <si>
    <t>Table 12</t>
  </si>
  <si>
    <t>Total MAIL</t>
  </si>
  <si>
    <t>INB+OUT</t>
  </si>
  <si>
    <t>OCT.-DEC.</t>
  </si>
  <si>
    <t>APR.- JUN</t>
  </si>
  <si>
    <t>TOTAL FREIGHT</t>
  </si>
  <si>
    <t>TOTAL MAIL</t>
  </si>
  <si>
    <t>JUL.- SEP.</t>
  </si>
  <si>
    <t>Source : Air Transport Information Division, AOT.</t>
  </si>
  <si>
    <t>APR. - JUN.</t>
  </si>
  <si>
    <t xml:space="preserve">Aircraft </t>
  </si>
  <si>
    <t xml:space="preserve">Passengers </t>
  </si>
  <si>
    <t xml:space="preserve">Cargo </t>
  </si>
  <si>
    <t xml:space="preserve">Movement </t>
  </si>
  <si>
    <t xml:space="preserve">% </t>
  </si>
  <si>
    <t xml:space="preserve">Passenger </t>
  </si>
  <si>
    <t xml:space="preserve">Tonnes </t>
  </si>
  <si>
    <r>
      <t>•</t>
    </r>
    <r>
      <rPr>
        <sz val="16"/>
        <color indexed="8"/>
        <rFont val="Arial Narrow"/>
        <family val="2"/>
      </rPr>
      <t xml:space="preserve"> Inter </t>
    </r>
  </si>
  <si>
    <r>
      <t>•</t>
    </r>
    <r>
      <rPr>
        <sz val="16"/>
        <color indexed="8"/>
        <rFont val="Arial Narrow"/>
        <family val="2"/>
      </rPr>
      <t xml:space="preserve"> Dom </t>
    </r>
  </si>
  <si>
    <r>
      <t>•</t>
    </r>
    <r>
      <rPr>
        <b/>
        <sz val="16"/>
        <color indexed="8"/>
        <rFont val="Arial Narrow"/>
        <family val="2"/>
      </rPr>
      <t xml:space="preserve"> Total </t>
    </r>
  </si>
  <si>
    <t>AOT</t>
  </si>
  <si>
    <t xml:space="preserve">Move. </t>
  </si>
  <si>
    <t xml:space="preserve">PAX </t>
  </si>
  <si>
    <r>
      <t>•</t>
    </r>
    <r>
      <rPr>
        <sz val="10.5"/>
        <color indexed="8"/>
        <rFont val="Arial Narrow"/>
        <family val="2"/>
      </rPr>
      <t xml:space="preserve"> Inter </t>
    </r>
  </si>
  <si>
    <r>
      <t>•</t>
    </r>
    <r>
      <rPr>
        <sz val="10.5"/>
        <color indexed="8"/>
        <rFont val="Arial Narrow"/>
        <family val="2"/>
      </rPr>
      <t xml:space="preserve"> Dom </t>
    </r>
  </si>
  <si>
    <r>
      <t>•</t>
    </r>
    <r>
      <rPr>
        <b/>
        <sz val="10.5"/>
        <color indexed="8"/>
        <rFont val="Arial Narrow"/>
        <family val="2"/>
      </rPr>
      <t xml:space="preserve"> Total </t>
    </r>
  </si>
  <si>
    <r>
      <t>Move.</t>
    </r>
    <r>
      <rPr>
        <sz val="10.5"/>
        <color indexed="9"/>
        <rFont val="Arial Narrow"/>
        <family val="2"/>
      </rPr>
      <t xml:space="preserve"> </t>
    </r>
  </si>
  <si>
    <t>BKK</t>
  </si>
  <si>
    <t>DMK</t>
  </si>
  <si>
    <t>CNX</t>
  </si>
  <si>
    <t>CEI</t>
  </si>
  <si>
    <t>HKT</t>
  </si>
  <si>
    <t>HDY</t>
  </si>
  <si>
    <t xml:space="preserve">12 Months FY2012 </t>
  </si>
  <si>
    <r>
      <t>12 Months FY2012</t>
    </r>
    <r>
      <rPr>
        <sz val="10.5"/>
        <color indexed="8"/>
        <rFont val="Arial Narrow"/>
        <family val="2"/>
      </rPr>
      <t xml:space="preserve"> </t>
    </r>
  </si>
  <si>
    <r>
      <t>12 Months FY2012</t>
    </r>
    <r>
      <rPr>
        <sz val="10"/>
        <color indexed="8"/>
        <rFont val="Arial Narrow"/>
        <family val="2"/>
      </rPr>
      <t xml:space="preserve"> </t>
    </r>
  </si>
  <si>
    <t>FY 2013</t>
  </si>
  <si>
    <t>JAN. - MAR.</t>
  </si>
  <si>
    <t>MAY</t>
  </si>
  <si>
    <t>FY 2014</t>
  </si>
  <si>
    <t>TOTAL</t>
  </si>
  <si>
    <t>JAN. - SEP.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</si>
</sst>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_-* #,##0_-;\-* #,##0_-;_-* &quot;-&quot;??_-;_-@_-"/>
    <numFmt numFmtId="188" formatCode="#,##0_)"/>
    <numFmt numFmtId="189" formatCode="#,##0.00_ ;\-#,##0.00\ "/>
  </numFmts>
  <fonts count="61">
    <font>
      <sz val="16"/>
      <name val="AngsanaUPC"/>
      <charset val="222"/>
    </font>
    <font>
      <sz val="16"/>
      <name val="AngsanaUPC"/>
      <family val="1"/>
      <charset val="222"/>
    </font>
    <font>
      <sz val="10"/>
      <name val="Times New Roman"/>
      <family val="1"/>
      <charset val="222"/>
    </font>
    <font>
      <sz val="16"/>
      <name val="AngsanaUPC"/>
      <family val="1"/>
      <charset val="222"/>
    </font>
    <font>
      <sz val="10"/>
      <color indexed="8"/>
      <name val="Arial"/>
      <family val="2"/>
      <charset val="222"/>
    </font>
    <font>
      <sz val="16"/>
      <color indexed="9"/>
      <name val="Arial Narrow"/>
      <family val="2"/>
    </font>
    <font>
      <b/>
      <sz val="16"/>
      <color indexed="8"/>
      <name val="Arial Narrow"/>
      <family val="2"/>
    </font>
    <font>
      <b/>
      <sz val="16"/>
      <color indexed="9"/>
      <name val="Arial Narrow"/>
      <family val="2"/>
    </font>
    <font>
      <sz val="16"/>
      <color indexed="8"/>
      <name val="Arial Narrow"/>
      <family val="2"/>
    </font>
    <font>
      <sz val="16"/>
      <name val="Arial"/>
      <family val="2"/>
    </font>
    <font>
      <sz val="1"/>
      <color indexed="8"/>
      <name val="Arial Narrow"/>
      <family val="2"/>
    </font>
    <font>
      <b/>
      <sz val="1"/>
      <color indexed="8"/>
      <name val="Arial Narrow"/>
      <family val="2"/>
    </font>
    <font>
      <b/>
      <sz val="16"/>
      <name val="AngsanaUPC"/>
      <family val="1"/>
    </font>
    <font>
      <sz val="10.5"/>
      <color indexed="9"/>
      <name val="Arial Narrow"/>
      <family val="2"/>
    </font>
    <font>
      <b/>
      <sz val="10.5"/>
      <color indexed="9"/>
      <name val="Arial Narrow"/>
      <family val="2"/>
    </font>
    <font>
      <b/>
      <sz val="10.5"/>
      <color indexed="8"/>
      <name val="Arial Narrow"/>
      <family val="2"/>
    </font>
    <font>
      <sz val="10.5"/>
      <color indexed="8"/>
      <name val="Arial Narrow"/>
      <family val="2"/>
    </font>
    <font>
      <sz val="10.5"/>
      <name val="Arial"/>
      <family val="2"/>
    </font>
    <font>
      <sz val="10.5"/>
      <color indexed="10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sz val="10"/>
      <color indexed="8"/>
      <name val="Arial Narrow"/>
      <family val="2"/>
    </font>
    <font>
      <sz val="10.5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name val="AngsanaUPC"/>
      <family val="1"/>
    </font>
    <font>
      <sz val="8"/>
      <name val="AngsanaUPC"/>
      <family val="1"/>
    </font>
    <font>
      <b/>
      <sz val="10.5"/>
      <name val="Arial Narrow"/>
      <family val="2"/>
    </font>
    <font>
      <sz val="1"/>
      <name val="Arial Narrow"/>
      <family val="2"/>
    </font>
    <font>
      <b/>
      <sz val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0.5"/>
      <name val="Arial"/>
      <family val="2"/>
    </font>
    <font>
      <sz val="10"/>
      <color theme="1"/>
      <name val="Arial"/>
      <family val="2"/>
      <charset val="222"/>
    </font>
    <font>
      <sz val="10"/>
      <color theme="0"/>
      <name val="Arial"/>
      <family val="2"/>
      <charset val="222"/>
    </font>
    <font>
      <sz val="10"/>
      <color rgb="FF9C0006"/>
      <name val="Arial"/>
      <family val="2"/>
      <charset val="222"/>
    </font>
    <font>
      <b/>
      <sz val="10"/>
      <color rgb="FFFA7D00"/>
      <name val="Arial"/>
      <family val="2"/>
      <charset val="222"/>
    </font>
    <font>
      <b/>
      <sz val="10"/>
      <color theme="0"/>
      <name val="Arial"/>
      <family val="2"/>
      <charset val="222"/>
    </font>
    <font>
      <i/>
      <sz val="10"/>
      <color rgb="FF7F7F7F"/>
      <name val="Arial"/>
      <family val="2"/>
      <charset val="222"/>
    </font>
    <font>
      <sz val="10"/>
      <color rgb="FF006100"/>
      <name val="Arial"/>
      <family val="2"/>
      <charset val="222"/>
    </font>
    <font>
      <b/>
      <sz val="15"/>
      <color theme="3"/>
      <name val="Arial"/>
      <family val="2"/>
      <charset val="222"/>
    </font>
    <font>
      <b/>
      <sz val="13"/>
      <color theme="3"/>
      <name val="Arial"/>
      <family val="2"/>
      <charset val="222"/>
    </font>
    <font>
      <b/>
      <sz val="11"/>
      <color theme="3"/>
      <name val="Arial"/>
      <family val="2"/>
      <charset val="222"/>
    </font>
    <font>
      <sz val="10"/>
      <color rgb="FF3F3F76"/>
      <name val="Arial"/>
      <family val="2"/>
      <charset val="222"/>
    </font>
    <font>
      <sz val="10"/>
      <color rgb="FFFA7D00"/>
      <name val="Arial"/>
      <family val="2"/>
      <charset val="222"/>
    </font>
    <font>
      <sz val="10"/>
      <color rgb="FF9C6500"/>
      <name val="Arial"/>
      <family val="2"/>
      <charset val="222"/>
    </font>
    <font>
      <b/>
      <sz val="10"/>
      <color rgb="FF3F3F3F"/>
      <name val="Arial"/>
      <family val="2"/>
      <charset val="222"/>
    </font>
    <font>
      <b/>
      <sz val="18"/>
      <color theme="3"/>
      <name val="Tahoma"/>
      <family val="2"/>
      <charset val="222"/>
    </font>
    <font>
      <b/>
      <sz val="10"/>
      <color theme="1"/>
      <name val="Arial"/>
      <family val="2"/>
      <charset val="222"/>
    </font>
    <font>
      <sz val="10"/>
      <color rgb="FFFF0000"/>
      <name val="Arial"/>
      <family val="2"/>
      <charset val="22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36" fillId="33" borderId="42" applyNumberFormat="0" applyAlignment="0" applyProtection="0"/>
    <xf numFmtId="0" fontId="37" fillId="34" borderId="43" applyNumberForma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35" borderId="0" applyNumberFormat="0" applyBorder="0" applyAlignment="0" applyProtection="0"/>
    <xf numFmtId="0" fontId="40" fillId="0" borderId="44" applyNumberFormat="0" applyFill="0" applyAlignment="0" applyProtection="0"/>
    <xf numFmtId="0" fontId="41" fillId="0" borderId="45" applyNumberFormat="0" applyFill="0" applyAlignment="0" applyProtection="0"/>
    <xf numFmtId="0" fontId="42" fillId="0" borderId="46" applyNumberFormat="0" applyFill="0" applyAlignment="0" applyProtection="0"/>
    <xf numFmtId="0" fontId="42" fillId="0" borderId="0" applyNumberFormat="0" applyFill="0" applyBorder="0" applyAlignment="0" applyProtection="0"/>
    <xf numFmtId="0" fontId="43" fillId="36" borderId="42" applyNumberFormat="0" applyAlignment="0" applyProtection="0"/>
    <xf numFmtId="0" fontId="44" fillId="0" borderId="47" applyNumberFormat="0" applyFill="0" applyAlignment="0" applyProtection="0"/>
    <xf numFmtId="0" fontId="45" fillId="37" borderId="0" applyNumberFormat="0" applyBorder="0" applyAlignment="0" applyProtection="0"/>
    <xf numFmtId="0" fontId="3" fillId="0" borderId="0"/>
    <xf numFmtId="0" fontId="4" fillId="38" borderId="48" applyNumberFormat="0" applyFont="0" applyAlignment="0" applyProtection="0"/>
    <xf numFmtId="0" fontId="46" fillId="33" borderId="49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0" applyNumberFormat="0" applyFill="0" applyAlignment="0" applyProtection="0"/>
    <xf numFmtId="0" fontId="49" fillId="0" borderId="0" applyNumberFormat="0" applyFill="0" applyBorder="0" applyAlignment="0" applyProtection="0"/>
  </cellStyleXfs>
  <cellXfs count="34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vertical="center"/>
    </xf>
    <xf numFmtId="43" fontId="2" fillId="0" borderId="0" xfId="28" applyFont="1"/>
    <xf numFmtId="0" fontId="2" fillId="0" borderId="0" xfId="0" applyFont="1" applyFill="1"/>
    <xf numFmtId="0" fontId="2" fillId="0" borderId="0" xfId="0" applyFont="1" applyFill="1" applyBorder="1" applyAlignment="1">
      <alignment vertical="center"/>
    </xf>
    <xf numFmtId="43" fontId="0" fillId="0" borderId="0" xfId="28" applyFont="1"/>
    <xf numFmtId="189" fontId="2" fillId="0" borderId="0" xfId="28" applyNumberFormat="1" applyFont="1"/>
    <xf numFmtId="0" fontId="5" fillId="3" borderId="30" xfId="0" applyFont="1" applyFill="1" applyBorder="1" applyAlignment="1">
      <alignment horizontal="center" vertical="center" wrapText="1" readingOrder="1"/>
    </xf>
    <xf numFmtId="0" fontId="9" fillId="4" borderId="30" xfId="0" applyFont="1" applyFill="1" applyBorder="1" applyAlignment="1">
      <alignment horizontal="left" vertical="center" wrapText="1" indent="1" readingOrder="1"/>
    </xf>
    <xf numFmtId="0" fontId="10" fillId="4" borderId="30" xfId="0" applyFont="1" applyFill="1" applyBorder="1" applyAlignment="1">
      <alignment horizontal="right" vertical="center" wrapText="1" indent="1"/>
    </xf>
    <xf numFmtId="0" fontId="11" fillId="4" borderId="30" xfId="0" applyFont="1" applyFill="1" applyBorder="1" applyAlignment="1">
      <alignment horizontal="right" vertical="center" wrapText="1" indent="1"/>
    </xf>
    <xf numFmtId="0" fontId="9" fillId="5" borderId="30" xfId="0" applyFont="1" applyFill="1" applyBorder="1" applyAlignment="1">
      <alignment horizontal="left" vertical="center" wrapText="1" indent="1" readingOrder="1"/>
    </xf>
    <xf numFmtId="0" fontId="0" fillId="0" borderId="0" xfId="0" applyAlignment="1">
      <alignment horizontal="center"/>
    </xf>
    <xf numFmtId="0" fontId="13" fillId="3" borderId="30" xfId="0" applyFont="1" applyFill="1" applyBorder="1" applyAlignment="1">
      <alignment horizontal="center" vertical="top" wrapText="1" readingOrder="1"/>
    </xf>
    <xf numFmtId="0" fontId="17" fillId="4" borderId="30" xfId="0" applyFont="1" applyFill="1" applyBorder="1" applyAlignment="1">
      <alignment horizontal="left" vertical="center" wrapText="1" indent="1" readingOrder="1"/>
    </xf>
    <xf numFmtId="3" fontId="16" fillId="4" borderId="30" xfId="0" applyNumberFormat="1" applyFont="1" applyFill="1" applyBorder="1" applyAlignment="1">
      <alignment horizontal="center" vertical="center" wrapText="1" readingOrder="1"/>
    </xf>
    <xf numFmtId="3" fontId="15" fillId="4" borderId="30" xfId="0" applyNumberFormat="1" applyFont="1" applyFill="1" applyBorder="1" applyAlignment="1">
      <alignment horizontal="center" vertical="center" wrapText="1" readingOrder="1"/>
    </xf>
    <xf numFmtId="0" fontId="10" fillId="4" borderId="30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left" vertical="center" wrapText="1" indent="1" readingOrder="1"/>
    </xf>
    <xf numFmtId="3" fontId="16" fillId="5" borderId="30" xfId="0" applyNumberFormat="1" applyFont="1" applyFill="1" applyBorder="1" applyAlignment="1">
      <alignment horizontal="center" vertical="center" wrapText="1" readingOrder="1"/>
    </xf>
    <xf numFmtId="3" fontId="15" fillId="5" borderId="30" xfId="0" applyNumberFormat="1" applyFont="1" applyFill="1" applyBorder="1" applyAlignment="1">
      <alignment horizontal="center" vertical="center" wrapText="1" readingOrder="1"/>
    </xf>
    <xf numFmtId="0" fontId="12" fillId="0" borderId="0" xfId="0" applyFont="1"/>
    <xf numFmtId="0" fontId="12" fillId="0" borderId="31" xfId="0" applyFont="1" applyBorder="1" applyAlignment="1"/>
    <xf numFmtId="0" fontId="20" fillId="0" borderId="30" xfId="0" applyFont="1" applyBorder="1" applyAlignment="1">
      <alignment horizontal="center" vertical="top" wrapText="1"/>
    </xf>
    <xf numFmtId="0" fontId="19" fillId="3" borderId="30" xfId="0" applyFont="1" applyFill="1" applyBorder="1" applyAlignment="1">
      <alignment horizontal="center" vertical="top" wrapText="1" readingOrder="1"/>
    </xf>
    <xf numFmtId="0" fontId="19" fillId="0" borderId="30" xfId="0" applyFont="1" applyBorder="1" applyAlignment="1">
      <alignment horizontal="center" vertical="top" wrapText="1"/>
    </xf>
    <xf numFmtId="0" fontId="25" fillId="0" borderId="0" xfId="0" applyFont="1"/>
    <xf numFmtId="0" fontId="28" fillId="4" borderId="30" xfId="0" applyFont="1" applyFill="1" applyBorder="1" applyAlignment="1">
      <alignment horizontal="center" vertical="center" wrapText="1"/>
    </xf>
    <xf numFmtId="0" fontId="29" fillId="4" borderId="30" xfId="0" applyFont="1" applyFill="1" applyBorder="1" applyAlignment="1">
      <alignment horizontal="center" vertical="center" wrapText="1"/>
    </xf>
    <xf numFmtId="0" fontId="23" fillId="4" borderId="30" xfId="0" applyFont="1" applyFill="1" applyBorder="1" applyAlignment="1">
      <alignment horizontal="center" vertical="center" wrapText="1" readingOrder="1"/>
    </xf>
    <xf numFmtId="3" fontId="23" fillId="4" borderId="30" xfId="0" applyNumberFormat="1" applyFont="1" applyFill="1" applyBorder="1" applyAlignment="1">
      <alignment horizontal="center" vertical="center" wrapText="1" readingOrder="1"/>
    </xf>
    <xf numFmtId="0" fontId="23" fillId="4" borderId="30" xfId="0" applyFont="1" applyFill="1" applyBorder="1" applyAlignment="1">
      <alignment horizontal="center" vertical="center" wrapText="1"/>
    </xf>
    <xf numFmtId="3" fontId="24" fillId="4" borderId="30" xfId="0" applyNumberFormat="1" applyFont="1" applyFill="1" applyBorder="1" applyAlignment="1">
      <alignment horizontal="center" vertical="center" wrapText="1" readingOrder="1"/>
    </xf>
    <xf numFmtId="0" fontId="24" fillId="4" borderId="30" xfId="0" applyFont="1" applyFill="1" applyBorder="1" applyAlignment="1">
      <alignment horizontal="center" vertical="center" wrapText="1"/>
    </xf>
    <xf numFmtId="3" fontId="23" fillId="5" borderId="30" xfId="0" applyNumberFormat="1" applyFont="1" applyFill="1" applyBorder="1" applyAlignment="1">
      <alignment horizontal="center" vertical="center" wrapText="1" readingOrder="1"/>
    </xf>
    <xf numFmtId="0" fontId="23" fillId="5" borderId="30" xfId="0" applyFont="1" applyFill="1" applyBorder="1" applyAlignment="1">
      <alignment horizontal="center" vertical="center" wrapText="1" readingOrder="1"/>
    </xf>
    <xf numFmtId="3" fontId="24" fillId="5" borderId="30" xfId="0" applyNumberFormat="1" applyFont="1" applyFill="1" applyBorder="1" applyAlignment="1">
      <alignment horizontal="center" vertical="center" wrapText="1" readingOrder="1"/>
    </xf>
    <xf numFmtId="0" fontId="24" fillId="0" borderId="30" xfId="0" applyFont="1" applyBorder="1" applyAlignment="1">
      <alignment horizontal="center" vertical="top" wrapText="1"/>
    </xf>
    <xf numFmtId="0" fontId="23" fillId="3" borderId="30" xfId="0" applyFont="1" applyFill="1" applyBorder="1" applyAlignment="1">
      <alignment horizontal="center" vertical="top" wrapText="1" readingOrder="1"/>
    </xf>
    <xf numFmtId="0" fontId="23" fillId="0" borderId="30" xfId="0" applyFont="1" applyBorder="1" applyAlignment="1">
      <alignment horizontal="center" vertical="top" wrapText="1"/>
    </xf>
    <xf numFmtId="3" fontId="30" fillId="4" borderId="30" xfId="0" applyNumberFormat="1" applyFont="1" applyFill="1" applyBorder="1" applyAlignment="1">
      <alignment horizontal="center" vertical="center" wrapText="1" readingOrder="1"/>
    </xf>
    <xf numFmtId="3" fontId="31" fillId="4" borderId="30" xfId="0" applyNumberFormat="1" applyFont="1" applyFill="1" applyBorder="1" applyAlignment="1">
      <alignment horizontal="center" vertical="center" wrapText="1" readingOrder="1"/>
    </xf>
    <xf numFmtId="3" fontId="30" fillId="5" borderId="30" xfId="0" applyNumberFormat="1" applyFont="1" applyFill="1" applyBorder="1" applyAlignment="1">
      <alignment horizontal="center" vertical="center" wrapText="1" readingOrder="1"/>
    </xf>
    <xf numFmtId="3" fontId="31" fillId="5" borderId="30" xfId="0" applyNumberFormat="1" applyFont="1" applyFill="1" applyBorder="1" applyAlignment="1">
      <alignment horizontal="center" vertical="center" wrapText="1" readingOrder="1"/>
    </xf>
    <xf numFmtId="0" fontId="32" fillId="4" borderId="30" xfId="0" applyFont="1" applyFill="1" applyBorder="1" applyAlignment="1">
      <alignment horizontal="left" vertical="center" wrapText="1" indent="1" readingOrder="1"/>
    </xf>
    <xf numFmtId="10" fontId="23" fillId="4" borderId="30" xfId="42" applyNumberFormat="1" applyFont="1" applyFill="1" applyBorder="1" applyAlignment="1">
      <alignment horizontal="center" vertical="center" wrapText="1" readingOrder="1"/>
    </xf>
    <xf numFmtId="10" fontId="24" fillId="4" borderId="30" xfId="42" applyNumberFormat="1" applyFont="1" applyFill="1" applyBorder="1" applyAlignment="1">
      <alignment horizontal="center" vertical="center" wrapText="1" readingOrder="1"/>
    </xf>
    <xf numFmtId="10" fontId="12" fillId="0" borderId="31" xfId="42" applyNumberFormat="1" applyFont="1" applyBorder="1" applyAlignment="1"/>
    <xf numFmtId="10" fontId="5" fillId="3" borderId="30" xfId="42" applyNumberFormat="1" applyFont="1" applyFill="1" applyBorder="1" applyAlignment="1">
      <alignment horizontal="center" vertical="center" wrapText="1" readingOrder="1"/>
    </xf>
    <xf numFmtId="10" fontId="29" fillId="4" borderId="30" xfId="42" applyNumberFormat="1" applyFont="1" applyFill="1" applyBorder="1" applyAlignment="1">
      <alignment horizontal="center" vertical="center" wrapText="1"/>
    </xf>
    <xf numFmtId="10" fontId="30" fillId="5" borderId="30" xfId="42" applyNumberFormat="1" applyFont="1" applyFill="1" applyBorder="1" applyAlignment="1">
      <alignment horizontal="center" vertical="center" wrapText="1" readingOrder="1"/>
    </xf>
    <xf numFmtId="10" fontId="31" fillId="5" borderId="30" xfId="42" applyNumberFormat="1" applyFont="1" applyFill="1" applyBorder="1" applyAlignment="1">
      <alignment horizontal="center" vertical="center" wrapText="1" readingOrder="1"/>
    </xf>
    <xf numFmtId="10" fontId="0" fillId="0" borderId="0" xfId="42" applyNumberFormat="1" applyFont="1"/>
    <xf numFmtId="10" fontId="13" fillId="3" borderId="30" xfId="42" applyNumberFormat="1" applyFont="1" applyFill="1" applyBorder="1" applyAlignment="1">
      <alignment horizontal="center" vertical="top" wrapText="1" readingOrder="1"/>
    </xf>
    <xf numFmtId="10" fontId="10" fillId="4" borderId="30" xfId="42" applyNumberFormat="1" applyFont="1" applyFill="1" applyBorder="1" applyAlignment="1">
      <alignment horizontal="center" vertical="center" wrapText="1"/>
    </xf>
    <xf numFmtId="10" fontId="16" fillId="5" borderId="30" xfId="42" applyNumberFormat="1" applyFont="1" applyFill="1" applyBorder="1" applyAlignment="1">
      <alignment horizontal="center" vertical="center" wrapText="1" readingOrder="1"/>
    </xf>
    <xf numFmtId="10" fontId="15" fillId="5" borderId="30" xfId="42" applyNumberFormat="1" applyFont="1" applyFill="1" applyBorder="1" applyAlignment="1">
      <alignment horizontal="center" vertical="center" wrapText="1" readingOrder="1"/>
    </xf>
    <xf numFmtId="10" fontId="19" fillId="3" borderId="30" xfId="42" applyNumberFormat="1" applyFont="1" applyFill="1" applyBorder="1" applyAlignment="1">
      <alignment horizontal="center" vertical="top" wrapText="1" readingOrder="1"/>
    </xf>
    <xf numFmtId="10" fontId="23" fillId="5" borderId="30" xfId="42" applyNumberFormat="1" applyFont="1" applyFill="1" applyBorder="1" applyAlignment="1">
      <alignment horizontal="center" vertical="center" wrapText="1" readingOrder="1"/>
    </xf>
    <xf numFmtId="10" fontId="24" fillId="5" borderId="30" xfId="42" applyNumberFormat="1" applyFont="1" applyFill="1" applyBorder="1" applyAlignment="1">
      <alignment horizontal="center" vertical="center" wrapText="1" readingOrder="1"/>
    </xf>
    <xf numFmtId="10" fontId="25" fillId="0" borderId="0" xfId="42" applyNumberFormat="1" applyFont="1"/>
    <xf numFmtId="10" fontId="23" fillId="3" borderId="30" xfId="42" applyNumberFormat="1" applyFont="1" applyFill="1" applyBorder="1" applyAlignment="1">
      <alignment horizontal="center" vertical="top" wrapText="1" readingOrder="1"/>
    </xf>
    <xf numFmtId="10" fontId="13" fillId="6" borderId="30" xfId="42" applyNumberFormat="1" applyFont="1" applyFill="1" applyBorder="1" applyAlignment="1">
      <alignment horizontal="center" vertical="top" wrapText="1" readingOrder="1"/>
    </xf>
    <xf numFmtId="10" fontId="22" fillId="5" borderId="30" xfId="42" applyNumberFormat="1" applyFont="1" applyFill="1" applyBorder="1" applyAlignment="1">
      <alignment horizontal="center" vertical="center" wrapText="1" readingOrder="1"/>
    </xf>
    <xf numFmtId="10" fontId="19" fillId="6" borderId="30" xfId="42" applyNumberFormat="1" applyFont="1" applyFill="1" applyBorder="1" applyAlignment="1">
      <alignment horizontal="center" vertical="top" wrapText="1" readingOrder="1"/>
    </xf>
    <xf numFmtId="10" fontId="23" fillId="6" borderId="30" xfId="42" applyNumberFormat="1" applyFont="1" applyFill="1" applyBorder="1" applyAlignment="1">
      <alignment horizontal="center" vertical="top" wrapText="1" readingOrder="1"/>
    </xf>
    <xf numFmtId="187" fontId="22" fillId="4" borderId="30" xfId="28" applyNumberFormat="1" applyFont="1" applyFill="1" applyBorder="1" applyAlignment="1">
      <alignment horizontal="center" vertical="center" wrapText="1" readingOrder="1"/>
    </xf>
    <xf numFmtId="187" fontId="27" fillId="4" borderId="30" xfId="28" applyNumberFormat="1" applyFont="1" applyFill="1" applyBorder="1" applyAlignment="1">
      <alignment horizontal="center" vertical="center" wrapText="1" readingOrder="1"/>
    </xf>
    <xf numFmtId="187" fontId="0" fillId="0" borderId="0" xfId="28" applyNumberFormat="1" applyFont="1"/>
    <xf numFmtId="187" fontId="13" fillId="6" borderId="30" xfId="28" applyNumberFormat="1" applyFont="1" applyFill="1" applyBorder="1" applyAlignment="1">
      <alignment horizontal="center" vertical="top" wrapText="1" readingOrder="1"/>
    </xf>
    <xf numFmtId="187" fontId="29" fillId="4" borderId="30" xfId="28" applyNumberFormat="1" applyFont="1" applyFill="1" applyBorder="1" applyAlignment="1">
      <alignment horizontal="center" vertical="center" wrapText="1"/>
    </xf>
    <xf numFmtId="187" fontId="22" fillId="5" borderId="30" xfId="28" applyNumberFormat="1" applyFont="1" applyFill="1" applyBorder="1" applyAlignment="1">
      <alignment horizontal="center" vertical="center" wrapText="1" readingOrder="1"/>
    </xf>
    <xf numFmtId="187" fontId="27" fillId="5" borderId="30" xfId="28" applyNumberFormat="1" applyFont="1" applyFill="1" applyBorder="1" applyAlignment="1">
      <alignment horizontal="center" vertical="center" wrapText="1" readingOrder="1"/>
    </xf>
    <xf numFmtId="187" fontId="19" fillId="6" borderId="30" xfId="28" applyNumberFormat="1" applyFont="1" applyFill="1" applyBorder="1" applyAlignment="1">
      <alignment horizontal="center" vertical="top" wrapText="1" readingOrder="1"/>
    </xf>
    <xf numFmtId="187" fontId="23" fillId="4" borderId="30" xfId="28" applyNumberFormat="1" applyFont="1" applyFill="1" applyBorder="1" applyAlignment="1">
      <alignment horizontal="center" vertical="center" wrapText="1" readingOrder="1"/>
    </xf>
    <xf numFmtId="187" fontId="24" fillId="4" borderId="30" xfId="28" applyNumberFormat="1" applyFont="1" applyFill="1" applyBorder="1" applyAlignment="1">
      <alignment horizontal="center" vertical="center" wrapText="1" readingOrder="1"/>
    </xf>
    <xf numFmtId="187" fontId="23" fillId="5" borderId="30" xfId="28" applyNumberFormat="1" applyFont="1" applyFill="1" applyBorder="1" applyAlignment="1">
      <alignment horizontal="center" vertical="center" wrapText="1" readingOrder="1"/>
    </xf>
    <xf numFmtId="187" fontId="24" fillId="5" borderId="30" xfId="28" applyNumberFormat="1" applyFont="1" applyFill="1" applyBorder="1" applyAlignment="1">
      <alignment horizontal="center" vertical="center" wrapText="1" readingOrder="1"/>
    </xf>
    <xf numFmtId="187" fontId="25" fillId="0" borderId="0" xfId="28" applyNumberFormat="1" applyFont="1"/>
    <xf numFmtId="187" fontId="23" fillId="6" borderId="30" xfId="28" applyNumberFormat="1" applyFont="1" applyFill="1" applyBorder="1" applyAlignment="1">
      <alignment horizontal="center" vertical="top" wrapText="1" readingOrder="1"/>
    </xf>
    <xf numFmtId="187" fontId="28" fillId="4" borderId="30" xfId="28" applyNumberFormat="1" applyFont="1" applyFill="1" applyBorder="1" applyAlignment="1">
      <alignment horizontal="center" vertical="center" wrapText="1"/>
    </xf>
    <xf numFmtId="187" fontId="12" fillId="0" borderId="0" xfId="28" applyNumberFormat="1" applyFont="1"/>
    <xf numFmtId="187" fontId="14" fillId="6" borderId="30" xfId="28" applyNumberFormat="1" applyFont="1" applyFill="1" applyBorder="1" applyAlignment="1">
      <alignment horizontal="center" vertical="top" wrapText="1" readingOrder="1"/>
    </xf>
    <xf numFmtId="10" fontId="28" fillId="4" borderId="30" xfId="42" applyNumberFormat="1" applyFont="1" applyFill="1" applyBorder="1" applyAlignment="1">
      <alignment horizontal="center" vertical="center" wrapText="1"/>
    </xf>
    <xf numFmtId="10" fontId="30" fillId="4" borderId="30" xfId="42" applyNumberFormat="1" applyFont="1" applyFill="1" applyBorder="1" applyAlignment="1">
      <alignment horizontal="center" vertical="center" wrapText="1" readingOrder="1"/>
    </xf>
    <xf numFmtId="10" fontId="31" fillId="4" borderId="30" xfId="42" applyNumberFormat="1" applyFont="1" applyFill="1" applyBorder="1" applyAlignment="1">
      <alignment horizontal="center" vertical="center" wrapText="1" readingOrder="1"/>
    </xf>
    <xf numFmtId="10" fontId="16" fillId="4" borderId="30" xfId="42" applyNumberFormat="1" applyFont="1" applyFill="1" applyBorder="1" applyAlignment="1">
      <alignment horizontal="center" vertical="center" wrapText="1" readingOrder="1"/>
    </xf>
    <xf numFmtId="10" fontId="15" fillId="4" borderId="30" xfId="42" applyNumberFormat="1" applyFont="1" applyFill="1" applyBorder="1" applyAlignment="1">
      <alignment horizontal="center" vertical="center" wrapText="1" readingOrder="1"/>
    </xf>
    <xf numFmtId="10" fontId="22" fillId="4" borderId="30" xfId="42" applyNumberFormat="1" applyFont="1" applyFill="1" applyBorder="1" applyAlignment="1">
      <alignment horizontal="center" vertical="center" wrapText="1" readingOrder="1"/>
    </xf>
    <xf numFmtId="0" fontId="52" fillId="0" borderId="0" xfId="0" applyFont="1"/>
    <xf numFmtId="43" fontId="52" fillId="0" borderId="0" xfId="28" applyFont="1"/>
    <xf numFmtId="0" fontId="52" fillId="0" borderId="0" xfId="0" applyFont="1" applyBorder="1"/>
    <xf numFmtId="0" fontId="53" fillId="18" borderId="6" xfId="11" applyFont="1" applyBorder="1" applyAlignment="1">
      <alignment horizontal="center"/>
    </xf>
    <xf numFmtId="188" fontId="53" fillId="18" borderId="0" xfId="11" applyNumberFormat="1" applyFont="1" applyBorder="1"/>
    <xf numFmtId="188" fontId="52" fillId="0" borderId="0" xfId="0" applyNumberFormat="1" applyFont="1"/>
    <xf numFmtId="187" fontId="52" fillId="0" borderId="2" xfId="28" applyNumberFormat="1" applyFont="1" applyBorder="1"/>
    <xf numFmtId="188" fontId="57" fillId="30" borderId="15" xfId="23" applyNumberFormat="1" applyFont="1" applyBorder="1"/>
    <xf numFmtId="188" fontId="57" fillId="30" borderId="16" xfId="23" applyNumberFormat="1" applyFont="1" applyBorder="1"/>
    <xf numFmtId="188" fontId="57" fillId="30" borderId="17" xfId="23" applyNumberFormat="1" applyFont="1" applyBorder="1"/>
    <xf numFmtId="189" fontId="57" fillId="30" borderId="14" xfId="23" applyNumberFormat="1" applyFont="1" applyBorder="1"/>
    <xf numFmtId="187" fontId="53" fillId="18" borderId="0" xfId="11" applyNumberFormat="1" applyFont="1" applyBorder="1"/>
    <xf numFmtId="187" fontId="52" fillId="0" borderId="0" xfId="0" applyNumberFormat="1" applyFont="1"/>
    <xf numFmtId="10" fontId="52" fillId="0" borderId="0" xfId="42" applyNumberFormat="1" applyFont="1"/>
    <xf numFmtId="187" fontId="57" fillId="30" borderId="19" xfId="23" applyNumberFormat="1" applyFont="1" applyBorder="1" applyAlignment="1" applyProtection="1">
      <alignment vertical="center"/>
    </xf>
    <xf numFmtId="187" fontId="57" fillId="30" borderId="20" xfId="23" applyNumberFormat="1" applyFont="1" applyBorder="1" applyAlignment="1" applyProtection="1">
      <alignment vertical="center"/>
    </xf>
    <xf numFmtId="187" fontId="57" fillId="30" borderId="21" xfId="23" applyNumberFormat="1" applyFont="1" applyBorder="1" applyAlignment="1" applyProtection="1">
      <alignment vertical="center"/>
    </xf>
    <xf numFmtId="187" fontId="57" fillId="30" borderId="15" xfId="23" applyNumberFormat="1" applyFont="1" applyBorder="1"/>
    <xf numFmtId="187" fontId="57" fillId="30" borderId="23" xfId="23" applyNumberFormat="1" applyFont="1" applyBorder="1"/>
    <xf numFmtId="37" fontId="52" fillId="0" borderId="0" xfId="0" applyNumberFormat="1" applyFont="1" applyAlignment="1" applyProtection="1">
      <alignment vertical="center"/>
    </xf>
    <xf numFmtId="0" fontId="58" fillId="0" borderId="0" xfId="0" applyFont="1" applyAlignment="1" applyProtection="1">
      <alignment vertical="center"/>
    </xf>
    <xf numFmtId="187" fontId="53" fillId="18" borderId="24" xfId="11" applyNumberFormat="1" applyFont="1" applyBorder="1"/>
    <xf numFmtId="187" fontId="53" fillId="18" borderId="25" xfId="11" applyNumberFormat="1" applyFont="1" applyBorder="1"/>
    <xf numFmtId="187" fontId="53" fillId="18" borderId="2" xfId="11" applyNumberFormat="1" applyFont="1" applyBorder="1"/>
    <xf numFmtId="187" fontId="53" fillId="18" borderId="7" xfId="11" applyNumberFormat="1" applyFont="1" applyBorder="1"/>
    <xf numFmtId="187" fontId="57" fillId="30" borderId="16" xfId="23" applyNumberFormat="1" applyFont="1" applyBorder="1"/>
    <xf numFmtId="43" fontId="52" fillId="0" borderId="0" xfId="28" applyFont="1" applyAlignment="1">
      <alignment horizontal="right"/>
    </xf>
    <xf numFmtId="0" fontId="52" fillId="0" borderId="0" xfId="0" applyFont="1" applyFill="1" applyBorder="1"/>
    <xf numFmtId="43" fontId="52" fillId="0" borderId="0" xfId="28" applyFont="1" applyFill="1" applyBorder="1"/>
    <xf numFmtId="0" fontId="52" fillId="0" borderId="0" xfId="0" applyFont="1" applyFill="1"/>
    <xf numFmtId="0" fontId="54" fillId="0" borderId="0" xfId="0" applyFont="1" applyFill="1" applyBorder="1" applyAlignment="1">
      <alignment horizontal="center"/>
    </xf>
    <xf numFmtId="188" fontId="54" fillId="0" borderId="0" xfId="0" applyNumberFormat="1" applyFont="1" applyFill="1" applyBorder="1"/>
    <xf numFmtId="189" fontId="54" fillId="0" borderId="0" xfId="28" applyNumberFormat="1" applyFont="1" applyFill="1" applyBorder="1"/>
    <xf numFmtId="0" fontId="52" fillId="0" borderId="0" xfId="0" applyFont="1" applyAlignment="1">
      <alignment vertical="center"/>
    </xf>
    <xf numFmtId="0" fontId="52" fillId="0" borderId="0" xfId="0" applyFont="1" applyFill="1" applyBorder="1" applyAlignment="1">
      <alignment vertical="center"/>
    </xf>
    <xf numFmtId="43" fontId="52" fillId="0" borderId="0" xfId="28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3" fontId="9" fillId="0" borderId="0" xfId="28" applyFont="1" applyFill="1" applyBorder="1" applyAlignment="1">
      <alignment vertical="center"/>
    </xf>
    <xf numFmtId="43" fontId="52" fillId="2" borderId="0" xfId="28" applyFont="1" applyFill="1"/>
    <xf numFmtId="188" fontId="52" fillId="0" borderId="0" xfId="0" applyNumberFormat="1" applyFont="1" applyFill="1" applyBorder="1"/>
    <xf numFmtId="187" fontId="52" fillId="0" borderId="0" xfId="28" applyNumberFormat="1" applyFont="1" applyFill="1" applyBorder="1"/>
    <xf numFmtId="187" fontId="54" fillId="0" borderId="0" xfId="28" applyNumberFormat="1" applyFont="1" applyFill="1" applyBorder="1"/>
    <xf numFmtId="189" fontId="52" fillId="0" borderId="0" xfId="28" applyNumberFormat="1" applyFont="1" applyFill="1" applyBorder="1"/>
    <xf numFmtId="0" fontId="33" fillId="16" borderId="2" xfId="9" applyBorder="1" applyAlignment="1">
      <alignment horizontal="center"/>
    </xf>
    <xf numFmtId="187" fontId="33" fillId="16" borderId="2" xfId="9" applyNumberFormat="1" applyBorder="1"/>
    <xf numFmtId="187" fontId="33" fillId="16" borderId="22" xfId="9" applyNumberFormat="1" applyBorder="1"/>
    <xf numFmtId="0" fontId="33" fillId="16" borderId="6" xfId="9" applyBorder="1" applyAlignment="1">
      <alignment horizontal="center"/>
    </xf>
    <xf numFmtId="187" fontId="33" fillId="16" borderId="6" xfId="9" applyNumberFormat="1" applyBorder="1"/>
    <xf numFmtId="0" fontId="33" fillId="16" borderId="0" xfId="9" applyBorder="1" applyAlignment="1">
      <alignment horizontal="center"/>
    </xf>
    <xf numFmtId="187" fontId="33" fillId="16" borderId="0" xfId="9" applyNumberFormat="1" applyBorder="1"/>
    <xf numFmtId="187" fontId="34" fillId="28" borderId="15" xfId="21" applyNumberFormat="1" applyBorder="1"/>
    <xf numFmtId="187" fontId="34" fillId="28" borderId="16" xfId="21" applyNumberFormat="1" applyBorder="1"/>
    <xf numFmtId="187" fontId="34" fillId="28" borderId="17" xfId="21" applyNumberFormat="1" applyBorder="1"/>
    <xf numFmtId="189" fontId="34" fillId="28" borderId="14" xfId="21" applyNumberFormat="1" applyBorder="1"/>
    <xf numFmtId="187" fontId="34" fillId="28" borderId="19" xfId="21" applyNumberFormat="1" applyBorder="1" applyAlignment="1" applyProtection="1">
      <alignment vertical="center"/>
    </xf>
    <xf numFmtId="187" fontId="34" fillId="28" borderId="18" xfId="21" applyNumberFormat="1" applyBorder="1" applyAlignment="1" applyProtection="1">
      <alignment vertical="center"/>
    </xf>
    <xf numFmtId="189" fontId="34" fillId="28" borderId="21" xfId="21" applyNumberFormat="1" applyBorder="1" applyAlignment="1" applyProtection="1">
      <alignment vertical="center"/>
    </xf>
    <xf numFmtId="0" fontId="50" fillId="16" borderId="1" xfId="9" applyFont="1" applyBorder="1"/>
    <xf numFmtId="0" fontId="50" fillId="16" borderId="6" xfId="9" applyFont="1" applyBorder="1"/>
    <xf numFmtId="0" fontId="50" fillId="16" borderId="7" xfId="9" applyFont="1" applyBorder="1" applyAlignment="1">
      <alignment horizontal="center"/>
    </xf>
    <xf numFmtId="0" fontId="50" fillId="18" borderId="5" xfId="11" applyFont="1" applyBorder="1"/>
    <xf numFmtId="0" fontId="33" fillId="15" borderId="2" xfId="8" applyBorder="1" applyAlignment="1">
      <alignment horizontal="center"/>
    </xf>
    <xf numFmtId="187" fontId="33" fillId="15" borderId="2" xfId="8" applyNumberFormat="1" applyBorder="1"/>
    <xf numFmtId="187" fontId="33" fillId="15" borderId="22" xfId="8" applyNumberFormat="1" applyBorder="1"/>
    <xf numFmtId="0" fontId="33" fillId="15" borderId="6" xfId="8" applyBorder="1" applyAlignment="1">
      <alignment horizontal="center"/>
    </xf>
    <xf numFmtId="187" fontId="33" fillId="15" borderId="6" xfId="8" applyNumberFormat="1" applyBorder="1"/>
    <xf numFmtId="0" fontId="33" fillId="15" borderId="0" xfId="8" applyBorder="1" applyAlignment="1">
      <alignment horizontal="center"/>
    </xf>
    <xf numFmtId="187" fontId="33" fillId="15" borderId="0" xfId="8" applyNumberFormat="1" applyBorder="1"/>
    <xf numFmtId="187" fontId="34" fillId="27" borderId="15" xfId="20" applyNumberFormat="1" applyBorder="1"/>
    <xf numFmtId="187" fontId="34" fillId="27" borderId="16" xfId="20" applyNumberFormat="1" applyBorder="1"/>
    <xf numFmtId="187" fontId="34" fillId="27" borderId="17" xfId="20" applyNumberFormat="1" applyBorder="1"/>
    <xf numFmtId="189" fontId="34" fillId="27" borderId="14" xfId="20" applyNumberFormat="1" applyBorder="1"/>
    <xf numFmtId="187" fontId="34" fillId="27" borderId="19" xfId="20" applyNumberFormat="1" applyBorder="1" applyAlignment="1" applyProtection="1">
      <alignment vertical="center"/>
    </xf>
    <xf numFmtId="187" fontId="34" fillId="27" borderId="18" xfId="20" applyNumberFormat="1" applyBorder="1" applyAlignment="1" applyProtection="1">
      <alignment vertical="center"/>
    </xf>
    <xf numFmtId="189" fontId="34" fillId="27" borderId="21" xfId="20" applyNumberFormat="1" applyBorder="1" applyAlignment="1" applyProtection="1">
      <alignment vertical="center"/>
    </xf>
    <xf numFmtId="0" fontId="50" fillId="15" borderId="1" xfId="8" applyFont="1" applyBorder="1"/>
    <xf numFmtId="0" fontId="50" fillId="15" borderId="6" xfId="8" applyFont="1" applyBorder="1"/>
    <xf numFmtId="0" fontId="50" fillId="15" borderId="7" xfId="8" applyFont="1" applyBorder="1" applyAlignment="1">
      <alignment horizontal="center"/>
    </xf>
    <xf numFmtId="0" fontId="33" fillId="14" borderId="2" xfId="7" applyBorder="1" applyAlignment="1">
      <alignment horizontal="center"/>
    </xf>
    <xf numFmtId="187" fontId="33" fillId="14" borderId="2" xfId="7" applyNumberFormat="1" applyBorder="1"/>
    <xf numFmtId="187" fontId="33" fillId="14" borderId="2" xfId="7" applyNumberFormat="1" applyBorder="1" applyAlignment="1">
      <alignment horizontal="center"/>
    </xf>
    <xf numFmtId="187" fontId="33" fillId="14" borderId="22" xfId="7" applyNumberFormat="1" applyBorder="1"/>
    <xf numFmtId="187" fontId="33" fillId="14" borderId="22" xfId="7" applyNumberFormat="1" applyBorder="1" applyAlignment="1">
      <alignment vertical="center"/>
    </xf>
    <xf numFmtId="187" fontId="33" fillId="14" borderId="2" xfId="7" applyNumberFormat="1" applyBorder="1" applyAlignment="1">
      <alignment vertical="center"/>
    </xf>
    <xf numFmtId="0" fontId="33" fillId="14" borderId="6" xfId="7" applyBorder="1" applyAlignment="1">
      <alignment horizontal="center"/>
    </xf>
    <xf numFmtId="187" fontId="33" fillId="14" borderId="6" xfId="7" applyNumberFormat="1" applyBorder="1"/>
    <xf numFmtId="187" fontId="33" fillId="14" borderId="6" xfId="7" applyNumberFormat="1" applyBorder="1" applyAlignment="1">
      <alignment horizontal="center"/>
    </xf>
    <xf numFmtId="187" fontId="33" fillId="14" borderId="6" xfId="7" applyNumberFormat="1" applyBorder="1" applyAlignment="1">
      <alignment vertical="center"/>
    </xf>
    <xf numFmtId="0" fontId="33" fillId="14" borderId="0" xfId="7" applyBorder="1" applyAlignment="1">
      <alignment horizontal="center"/>
    </xf>
    <xf numFmtId="187" fontId="33" fillId="14" borderId="0" xfId="7" applyNumberFormat="1" applyBorder="1"/>
    <xf numFmtId="187" fontId="33" fillId="14" borderId="0" xfId="7" applyNumberFormat="1" applyBorder="1" applyAlignment="1">
      <alignment vertical="center"/>
    </xf>
    <xf numFmtId="187" fontId="34" fillId="26" borderId="15" xfId="19" applyNumberFormat="1" applyBorder="1"/>
    <xf numFmtId="187" fontId="34" fillId="26" borderId="16" xfId="19" applyNumberFormat="1" applyBorder="1"/>
    <xf numFmtId="187" fontId="34" fillId="26" borderId="17" xfId="19" applyNumberFormat="1" applyBorder="1"/>
    <xf numFmtId="189" fontId="34" fillId="26" borderId="14" xfId="19" applyNumberFormat="1" applyBorder="1"/>
    <xf numFmtId="187" fontId="34" fillId="26" borderId="19" xfId="19" applyNumberFormat="1" applyBorder="1" applyAlignment="1" applyProtection="1">
      <alignment vertical="center"/>
    </xf>
    <xf numFmtId="187" fontId="34" fillId="26" borderId="27" xfId="19" applyNumberFormat="1" applyBorder="1" applyAlignment="1" applyProtection="1">
      <alignment vertical="center"/>
    </xf>
    <xf numFmtId="187" fontId="34" fillId="26" borderId="14" xfId="19" applyNumberFormat="1" applyBorder="1"/>
    <xf numFmtId="187" fontId="34" fillId="26" borderId="21" xfId="19" applyNumberFormat="1" applyBorder="1" applyAlignment="1" applyProtection="1">
      <alignment vertical="center"/>
    </xf>
    <xf numFmtId="187" fontId="34" fillId="26" borderId="18" xfId="19" applyNumberFormat="1" applyBorder="1" applyAlignment="1" applyProtection="1">
      <alignment vertical="center"/>
    </xf>
    <xf numFmtId="189" fontId="34" fillId="26" borderId="21" xfId="19" applyNumberFormat="1" applyBorder="1" applyAlignment="1" applyProtection="1">
      <alignment vertical="center"/>
    </xf>
    <xf numFmtId="0" fontId="50" fillId="14" borderId="1" xfId="7" applyFont="1" applyBorder="1"/>
    <xf numFmtId="0" fontId="50" fillId="14" borderId="6" xfId="7" applyFont="1" applyBorder="1"/>
    <xf numFmtId="0" fontId="50" fillId="14" borderId="7" xfId="7" applyFont="1" applyBorder="1" applyAlignment="1">
      <alignment horizontal="center"/>
    </xf>
    <xf numFmtId="0" fontId="54" fillId="0" borderId="0" xfId="0" applyFont="1"/>
    <xf numFmtId="0" fontId="59" fillId="28" borderId="14" xfId="21" applyFont="1" applyBorder="1" applyAlignment="1">
      <alignment horizontal="center"/>
    </xf>
    <xf numFmtId="37" fontId="59" fillId="28" borderId="18" xfId="21" applyNumberFormat="1" applyFont="1" applyBorder="1" applyAlignment="1" applyProtection="1">
      <alignment horizontal="center" vertical="center"/>
    </xf>
    <xf numFmtId="0" fontId="54" fillId="0" borderId="0" xfId="0" applyFont="1" applyAlignment="1">
      <alignment horizontal="left"/>
    </xf>
    <xf numFmtId="0" fontId="59" fillId="27" borderId="14" xfId="20" applyFont="1" applyBorder="1" applyAlignment="1">
      <alignment horizontal="center"/>
    </xf>
    <xf numFmtId="37" fontId="59" fillId="27" borderId="18" xfId="20" applyNumberFormat="1" applyFont="1" applyBorder="1" applyAlignment="1" applyProtection="1">
      <alignment horizontal="center" vertical="center"/>
    </xf>
    <xf numFmtId="0" fontId="59" fillId="26" borderId="14" xfId="19" applyFont="1" applyBorder="1" applyAlignment="1">
      <alignment horizontal="center"/>
    </xf>
    <xf numFmtId="37" fontId="59" fillId="26" borderId="18" xfId="19" applyNumberFormat="1" applyFont="1" applyBorder="1" applyAlignment="1" applyProtection="1">
      <alignment horizontal="center" vertical="center"/>
    </xf>
    <xf numFmtId="0" fontId="59" fillId="30" borderId="14" xfId="23" applyFont="1" applyBorder="1" applyAlignment="1">
      <alignment horizontal="center"/>
    </xf>
    <xf numFmtId="37" fontId="59" fillId="30" borderId="18" xfId="23" applyNumberFormat="1" applyFont="1" applyBorder="1" applyAlignment="1" applyProtection="1">
      <alignment horizontal="center" vertical="center"/>
    </xf>
    <xf numFmtId="0" fontId="54" fillId="0" borderId="0" xfId="0" applyFont="1" applyFill="1" applyBorder="1"/>
    <xf numFmtId="0" fontId="54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43" fontId="22" fillId="4" borderId="30" xfId="42" applyNumberFormat="1" applyFont="1" applyFill="1" applyBorder="1" applyAlignment="1">
      <alignment horizontal="center" vertical="center" wrapText="1" readingOrder="1"/>
    </xf>
    <xf numFmtId="43" fontId="27" fillId="4" borderId="30" xfId="42" applyNumberFormat="1" applyFont="1" applyFill="1" applyBorder="1" applyAlignment="1">
      <alignment horizontal="center" vertical="center" wrapText="1" readingOrder="1"/>
    </xf>
    <xf numFmtId="43" fontId="23" fillId="4" borderId="30" xfId="42" applyNumberFormat="1" applyFont="1" applyFill="1" applyBorder="1" applyAlignment="1">
      <alignment horizontal="center" vertical="center" wrapText="1" readingOrder="1"/>
    </xf>
    <xf numFmtId="0" fontId="50" fillId="18" borderId="9" xfId="11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4" borderId="9" xfId="7" applyFont="1" applyBorder="1" applyAlignment="1">
      <alignment horizontal="center"/>
    </xf>
    <xf numFmtId="189" fontId="52" fillId="0" borderId="2" xfId="28" applyNumberFormat="1" applyFont="1" applyBorder="1"/>
    <xf numFmtId="189" fontId="52" fillId="0" borderId="7" xfId="28" applyNumberFormat="1" applyFont="1" applyBorder="1"/>
    <xf numFmtId="0" fontId="54" fillId="0" borderId="1" xfId="0" applyFont="1" applyBorder="1" applyAlignment="1">
      <alignment horizontal="center"/>
    </xf>
    <xf numFmtId="43" fontId="54" fillId="0" borderId="5" xfId="28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/>
    <xf numFmtId="0" fontId="54" fillId="0" borderId="4" xfId="0" applyFont="1" applyBorder="1"/>
    <xf numFmtId="43" fontId="54" fillId="0" borderId="6" xfId="28" applyFont="1" applyBorder="1" applyAlignment="1">
      <alignment horizontal="center"/>
    </xf>
    <xf numFmtId="0" fontId="54" fillId="0" borderId="0" xfId="0" applyFont="1" applyBorder="1"/>
    <xf numFmtId="0" fontId="54" fillId="0" borderId="1" xfId="0" applyFont="1" applyBorder="1"/>
    <xf numFmtId="0" fontId="54" fillId="0" borderId="7" xfId="0" applyFont="1" applyBorder="1" applyAlignment="1">
      <alignment horizontal="center"/>
    </xf>
    <xf numFmtId="0" fontId="54" fillId="0" borderId="8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43" fontId="54" fillId="0" borderId="9" xfId="28" applyFont="1" applyBorder="1"/>
    <xf numFmtId="0" fontId="56" fillId="0" borderId="8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43" fontId="52" fillId="0" borderId="6" xfId="28" applyFont="1" applyBorder="1"/>
    <xf numFmtId="0" fontId="55" fillId="0" borderId="11" xfId="0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43" fontId="52" fillId="0" borderId="1" xfId="28" applyFont="1" applyBorder="1"/>
    <xf numFmtId="188" fontId="52" fillId="0" borderId="11" xfId="0" applyNumberFormat="1" applyFont="1" applyBorder="1"/>
    <xf numFmtId="188" fontId="52" fillId="0" borderId="12" xfId="0" applyNumberFormat="1" applyFont="1" applyBorder="1"/>
    <xf numFmtId="187" fontId="52" fillId="0" borderId="11" xfId="28" applyNumberFormat="1" applyFont="1" applyBorder="1"/>
    <xf numFmtId="187" fontId="52" fillId="0" borderId="0" xfId="28" applyNumberFormat="1" applyFont="1" applyBorder="1"/>
    <xf numFmtId="188" fontId="52" fillId="0" borderId="8" xfId="0" applyNumberFormat="1" applyFont="1" applyBorder="1"/>
    <xf numFmtId="188" fontId="52" fillId="0" borderId="13" xfId="0" applyNumberFormat="1" applyFont="1" applyBorder="1"/>
    <xf numFmtId="187" fontId="52" fillId="0" borderId="12" xfId="28" applyNumberFormat="1" applyFont="1" applyBorder="1"/>
    <xf numFmtId="187" fontId="52" fillId="0" borderId="11" xfId="28" applyNumberFormat="1" applyFont="1" applyFill="1" applyBorder="1"/>
    <xf numFmtId="187" fontId="52" fillId="0" borderId="12" xfId="28" applyNumberFormat="1" applyFont="1" applyFill="1" applyBorder="1"/>
    <xf numFmtId="187" fontId="52" fillId="0" borderId="7" xfId="28" applyNumberFormat="1" applyFont="1" applyBorder="1"/>
    <xf numFmtId="187" fontId="52" fillId="0" borderId="1" xfId="28" applyNumberFormat="1" applyFont="1" applyBorder="1"/>
    <xf numFmtId="187" fontId="52" fillId="0" borderId="6" xfId="28" applyNumberFormat="1" applyFont="1" applyBorder="1"/>
    <xf numFmtId="187" fontId="52" fillId="0" borderId="11" xfId="28" applyNumberFormat="1" applyFont="1" applyBorder="1" applyAlignment="1">
      <alignment horizontal="center"/>
    </xf>
    <xf numFmtId="187" fontId="52" fillId="0" borderId="0" xfId="28" applyNumberFormat="1" applyFont="1" applyBorder="1" applyAlignment="1">
      <alignment horizontal="center"/>
    </xf>
    <xf numFmtId="0" fontId="54" fillId="0" borderId="2" xfId="0" applyFont="1" applyBorder="1" applyAlignment="1">
      <alignment horizontal="center" vertical="center"/>
    </xf>
    <xf numFmtId="187" fontId="52" fillId="0" borderId="11" xfId="28" applyNumberFormat="1" applyFont="1" applyBorder="1" applyAlignment="1">
      <alignment vertical="center"/>
    </xf>
    <xf numFmtId="187" fontId="52" fillId="0" borderId="0" xfId="28" applyNumberFormat="1" applyFont="1" applyBorder="1" applyAlignment="1">
      <alignment vertical="center"/>
    </xf>
    <xf numFmtId="187" fontId="52" fillId="0" borderId="1" xfId="28" applyNumberFormat="1" applyFont="1" applyBorder="1" applyAlignment="1">
      <alignment vertical="center"/>
    </xf>
    <xf numFmtId="189" fontId="52" fillId="0" borderId="2" xfId="28" applyNumberFormat="1" applyFont="1" applyBorder="1" applyAlignment="1">
      <alignment vertical="center"/>
    </xf>
    <xf numFmtId="187" fontId="52" fillId="0" borderId="2" xfId="28" applyNumberFormat="1" applyFont="1" applyBorder="1" applyAlignment="1">
      <alignment vertical="center"/>
    </xf>
    <xf numFmtId="187" fontId="52" fillId="0" borderId="7" xfId="28" applyNumberFormat="1" applyFont="1" applyBorder="1" applyAlignment="1">
      <alignment vertical="center"/>
    </xf>
    <xf numFmtId="10" fontId="27" fillId="5" borderId="30" xfId="42" applyNumberFormat="1" applyFont="1" applyFill="1" applyBorder="1" applyAlignment="1">
      <alignment horizontal="center" vertical="center" wrapText="1" readingOrder="1"/>
    </xf>
    <xf numFmtId="10" fontId="18" fillId="4" borderId="30" xfId="42" applyNumberFormat="1" applyFont="1" applyFill="1" applyBorder="1" applyAlignment="1">
      <alignment horizontal="center" vertical="center" wrapText="1" readingOrder="1"/>
    </xf>
    <xf numFmtId="10" fontId="27" fillId="4" borderId="30" xfId="42" applyNumberFormat="1" applyFont="1" applyFill="1" applyBorder="1" applyAlignment="1">
      <alignment horizontal="center" vertical="center" wrapText="1" readingOrder="1"/>
    </xf>
    <xf numFmtId="0" fontId="50" fillId="14" borderId="9" xfId="7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8" borderId="9" xfId="11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4" borderId="17" xfId="7" applyFont="1" applyBorder="1" applyAlignment="1">
      <alignment horizontal="center"/>
    </xf>
    <xf numFmtId="0" fontId="50" fillId="14" borderId="26" xfId="7" applyFont="1" applyBorder="1" applyAlignment="1">
      <alignment horizontal="center"/>
    </xf>
    <xf numFmtId="0" fontId="50" fillId="14" borderId="23" xfId="7" applyFont="1" applyBorder="1" applyAlignment="1">
      <alignment horizontal="center"/>
    </xf>
    <xf numFmtId="0" fontId="51" fillId="14" borderId="24" xfId="7" applyFont="1" applyBorder="1" applyAlignment="1">
      <alignment horizontal="center"/>
    </xf>
    <xf numFmtId="0" fontId="51" fillId="14" borderId="28" xfId="7" applyFont="1" applyBorder="1" applyAlignment="1">
      <alignment horizontal="center"/>
    </xf>
    <xf numFmtId="0" fontId="51" fillId="14" borderId="5" xfId="7" applyFont="1" applyBorder="1" applyAlignment="1">
      <alignment horizontal="center"/>
    </xf>
    <xf numFmtId="0" fontId="50" fillId="14" borderId="29" xfId="7" applyFont="1" applyBorder="1" applyAlignment="1">
      <alignment horizontal="center"/>
    </xf>
    <xf numFmtId="0" fontId="50" fillId="14" borderId="10" xfId="7" applyFont="1" applyBorder="1" applyAlignment="1">
      <alignment horizontal="center"/>
    </xf>
    <xf numFmtId="0" fontId="50" fillId="14" borderId="9" xfId="7" applyFont="1" applyBorder="1" applyAlignment="1">
      <alignment horizontal="center"/>
    </xf>
    <xf numFmtId="0" fontId="50" fillId="15" borderId="17" xfId="8" applyFont="1" applyBorder="1" applyAlignment="1">
      <alignment horizontal="center"/>
    </xf>
    <xf numFmtId="0" fontId="50" fillId="15" borderId="26" xfId="8" applyFont="1" applyBorder="1" applyAlignment="1">
      <alignment horizontal="center"/>
    </xf>
    <xf numFmtId="0" fontId="50" fillId="15" borderId="23" xfId="8" applyFont="1" applyBorder="1" applyAlignment="1">
      <alignment horizontal="center"/>
    </xf>
    <xf numFmtId="0" fontId="51" fillId="15" borderId="24" xfId="8" applyFont="1" applyBorder="1" applyAlignment="1">
      <alignment horizontal="center"/>
    </xf>
    <xf numFmtId="0" fontId="51" fillId="15" borderId="28" xfId="8" applyFont="1" applyBorder="1" applyAlignment="1">
      <alignment horizontal="center"/>
    </xf>
    <xf numFmtId="0" fontId="51" fillId="15" borderId="5" xfId="8" applyFont="1" applyBorder="1" applyAlignment="1">
      <alignment horizontal="center"/>
    </xf>
    <xf numFmtId="0" fontId="50" fillId="15" borderId="29" xfId="8" applyFont="1" applyBorder="1" applyAlignment="1">
      <alignment horizontal="center"/>
    </xf>
    <xf numFmtId="0" fontId="50" fillId="15" borderId="10" xfId="8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8" borderId="24" xfId="11" applyFont="1" applyBorder="1" applyAlignment="1">
      <alignment horizontal="center"/>
    </xf>
    <xf numFmtId="0" fontId="50" fillId="18" borderId="28" xfId="11" applyFont="1" applyBorder="1" applyAlignment="1">
      <alignment horizontal="center"/>
    </xf>
    <xf numFmtId="0" fontId="50" fillId="18" borderId="5" xfId="11" applyFont="1" applyBorder="1" applyAlignment="1">
      <alignment horizontal="center"/>
    </xf>
    <xf numFmtId="0" fontId="50" fillId="18" borderId="3" xfId="11" applyFont="1" applyBorder="1" applyAlignment="1">
      <alignment horizontal="center"/>
    </xf>
    <xf numFmtId="0" fontId="50" fillId="18" borderId="32" xfId="11" applyFont="1" applyBorder="1" applyAlignment="1">
      <alignment horizontal="center"/>
    </xf>
    <xf numFmtId="0" fontId="50" fillId="18" borderId="4" xfId="11" applyFont="1" applyBorder="1" applyAlignment="1">
      <alignment horizontal="center"/>
    </xf>
    <xf numFmtId="0" fontId="50" fillId="18" borderId="29" xfId="11" applyFont="1" applyBorder="1" applyAlignment="1">
      <alignment horizontal="center"/>
    </xf>
    <xf numFmtId="0" fontId="50" fillId="18" borderId="10" xfId="11" applyFont="1" applyBorder="1" applyAlignment="1">
      <alignment horizontal="center"/>
    </xf>
    <xf numFmtId="0" fontId="50" fillId="18" borderId="9" xfId="11" applyFont="1" applyBorder="1" applyAlignment="1">
      <alignment horizontal="center"/>
    </xf>
    <xf numFmtId="0" fontId="50" fillId="16" borderId="29" xfId="9" applyFont="1" applyBorder="1" applyAlignment="1">
      <alignment horizontal="center"/>
    </xf>
    <xf numFmtId="0" fontId="50" fillId="16" borderId="10" xfId="9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6" borderId="17" xfId="9" applyFont="1" applyBorder="1" applyAlignment="1">
      <alignment horizontal="center"/>
    </xf>
    <xf numFmtId="0" fontId="50" fillId="16" borderId="26" xfId="9" applyFont="1" applyBorder="1" applyAlignment="1">
      <alignment horizontal="center"/>
    </xf>
    <xf numFmtId="0" fontId="50" fillId="16" borderId="23" xfId="9" applyFont="1" applyBorder="1" applyAlignment="1">
      <alignment horizontal="center"/>
    </xf>
    <xf numFmtId="0" fontId="51" fillId="18" borderId="24" xfId="11" applyFont="1" applyBorder="1" applyAlignment="1">
      <alignment horizontal="center"/>
    </xf>
    <xf numFmtId="0" fontId="51" fillId="18" borderId="28" xfId="11" applyFont="1" applyBorder="1" applyAlignment="1">
      <alignment horizontal="center"/>
    </xf>
    <xf numFmtId="0" fontId="51" fillId="18" borderId="5" xfId="11" applyFont="1" applyBorder="1" applyAlignment="1">
      <alignment horizontal="center"/>
    </xf>
    <xf numFmtId="0" fontId="51" fillId="16" borderId="24" xfId="9" applyFont="1" applyBorder="1" applyAlignment="1">
      <alignment horizontal="center"/>
    </xf>
    <xf numFmtId="0" fontId="51" fillId="16" borderId="28" xfId="9" applyFont="1" applyBorder="1" applyAlignment="1">
      <alignment horizontal="center"/>
    </xf>
    <xf numFmtId="0" fontId="51" fillId="16" borderId="5" xfId="9" applyFont="1" applyBorder="1" applyAlignment="1">
      <alignment horizontal="center"/>
    </xf>
    <xf numFmtId="0" fontId="6" fillId="3" borderId="33" xfId="0" applyFont="1" applyFill="1" applyBorder="1" applyAlignment="1">
      <alignment horizontal="center" vertical="center" wrapText="1" readingOrder="1"/>
    </xf>
    <xf numFmtId="0" fontId="6" fillId="3" borderId="34" xfId="0" applyFont="1" applyFill="1" applyBorder="1" applyAlignment="1">
      <alignment horizontal="center" vertical="center" wrapText="1" readingOrder="1"/>
    </xf>
    <xf numFmtId="17" fontId="6" fillId="7" borderId="35" xfId="0" applyNumberFormat="1" applyFont="1" applyFill="1" applyBorder="1" applyAlignment="1">
      <alignment horizontal="left" vertical="center" wrapText="1" indent="1" readingOrder="1"/>
    </xf>
    <xf numFmtId="17" fontId="6" fillId="7" borderId="36" xfId="0" applyNumberFormat="1" applyFont="1" applyFill="1" applyBorder="1" applyAlignment="1">
      <alignment horizontal="left" vertical="center" wrapText="1" indent="1" readingOrder="1"/>
    </xf>
    <xf numFmtId="17" fontId="6" fillId="7" borderId="37" xfId="0" applyNumberFormat="1" applyFont="1" applyFill="1" applyBorder="1" applyAlignment="1">
      <alignment horizontal="left" vertical="center" wrapText="1" indent="1" readingOrder="1"/>
    </xf>
    <xf numFmtId="0" fontId="7" fillId="3" borderId="35" xfId="0" applyFont="1" applyFill="1" applyBorder="1" applyAlignment="1">
      <alignment horizontal="left" vertical="center" wrapText="1" indent="1" readingOrder="1"/>
    </xf>
    <xf numFmtId="0" fontId="7" fillId="3" borderId="36" xfId="0" applyFont="1" applyFill="1" applyBorder="1" applyAlignment="1">
      <alignment horizontal="left" vertical="center" wrapText="1" indent="1" readingOrder="1"/>
    </xf>
    <xf numFmtId="0" fontId="7" fillId="3" borderId="37" xfId="0" applyFont="1" applyFill="1" applyBorder="1" applyAlignment="1">
      <alignment horizontal="left" vertical="center" wrapText="1" indent="1" readingOrder="1"/>
    </xf>
    <xf numFmtId="0" fontId="5" fillId="3" borderId="38" xfId="0" applyFont="1" applyFill="1" applyBorder="1" applyAlignment="1">
      <alignment horizontal="right" vertical="center" wrapText="1" indent="1"/>
    </xf>
    <xf numFmtId="0" fontId="5" fillId="3" borderId="39" xfId="0" applyFont="1" applyFill="1" applyBorder="1" applyAlignment="1">
      <alignment horizontal="right" vertical="center" wrapText="1" indent="1"/>
    </xf>
    <xf numFmtId="0" fontId="5" fillId="3" borderId="40" xfId="0" applyFont="1" applyFill="1" applyBorder="1" applyAlignment="1">
      <alignment horizontal="right" vertical="center" wrapText="1" indent="1"/>
    </xf>
    <xf numFmtId="0" fontId="5" fillId="3" borderId="41" xfId="0" applyFont="1" applyFill="1" applyBorder="1" applyAlignment="1">
      <alignment horizontal="right" vertical="center" wrapText="1" indent="1"/>
    </xf>
    <xf numFmtId="0" fontId="14" fillId="3" borderId="35" xfId="0" applyFont="1" applyFill="1" applyBorder="1" applyAlignment="1">
      <alignment horizontal="left" vertical="center" wrapText="1" indent="1" readingOrder="1"/>
    </xf>
    <xf numFmtId="0" fontId="14" fillId="3" borderId="36" xfId="0" applyFont="1" applyFill="1" applyBorder="1" applyAlignment="1">
      <alignment horizontal="left" vertical="center" wrapText="1" indent="1" readingOrder="1"/>
    </xf>
    <xf numFmtId="0" fontId="14" fillId="3" borderId="37" xfId="0" applyFont="1" applyFill="1" applyBorder="1" applyAlignment="1">
      <alignment horizontal="left" vertical="center" wrapText="1" indent="1" readingOrder="1"/>
    </xf>
    <xf numFmtId="0" fontId="14" fillId="6" borderId="33" xfId="0" applyFont="1" applyFill="1" applyBorder="1" applyAlignment="1">
      <alignment horizontal="center" vertical="top" wrapText="1" readingOrder="1"/>
    </xf>
    <xf numFmtId="0" fontId="14" fillId="6" borderId="34" xfId="0" applyFont="1" applyFill="1" applyBorder="1" applyAlignment="1">
      <alignment horizontal="center" vertical="top" wrapText="1" readingOrder="1"/>
    </xf>
    <xf numFmtId="0" fontId="19" fillId="3" borderId="38" xfId="0" applyFont="1" applyFill="1" applyBorder="1" applyAlignment="1">
      <alignment vertical="top" wrapText="1"/>
    </xf>
    <xf numFmtId="0" fontId="19" fillId="3" borderId="39" xfId="0" applyFont="1" applyFill="1" applyBorder="1" applyAlignment="1">
      <alignment vertical="top" wrapText="1"/>
    </xf>
    <xf numFmtId="0" fontId="19" fillId="3" borderId="40" xfId="0" applyFont="1" applyFill="1" applyBorder="1" applyAlignment="1">
      <alignment vertical="top" wrapText="1"/>
    </xf>
    <xf numFmtId="0" fontId="19" fillId="3" borderId="41" xfId="0" applyFont="1" applyFill="1" applyBorder="1" applyAlignment="1">
      <alignment vertical="top" wrapText="1"/>
    </xf>
    <xf numFmtId="0" fontId="20" fillId="3" borderId="33" xfId="0" applyFont="1" applyFill="1" applyBorder="1" applyAlignment="1">
      <alignment horizontal="center" vertical="top" wrapText="1" readingOrder="1"/>
    </xf>
    <xf numFmtId="0" fontId="20" fillId="3" borderId="34" xfId="0" applyFont="1" applyFill="1" applyBorder="1" applyAlignment="1">
      <alignment horizontal="center" vertical="top" wrapText="1" readingOrder="1"/>
    </xf>
    <xf numFmtId="0" fontId="20" fillId="6" borderId="33" xfId="0" applyFont="1" applyFill="1" applyBorder="1" applyAlignment="1">
      <alignment horizontal="center" vertical="top" wrapText="1" readingOrder="1"/>
    </xf>
    <xf numFmtId="0" fontId="20" fillId="6" borderId="34" xfId="0" applyFont="1" applyFill="1" applyBorder="1" applyAlignment="1">
      <alignment horizontal="center" vertical="top" wrapText="1" readingOrder="1"/>
    </xf>
    <xf numFmtId="0" fontId="13" fillId="3" borderId="38" xfId="0" applyFont="1" applyFill="1" applyBorder="1" applyAlignment="1">
      <alignment vertical="top" wrapText="1"/>
    </xf>
    <xf numFmtId="0" fontId="13" fillId="3" borderId="39" xfId="0" applyFont="1" applyFill="1" applyBorder="1" applyAlignment="1">
      <alignment vertical="top" wrapText="1"/>
    </xf>
    <xf numFmtId="0" fontId="13" fillId="3" borderId="40" xfId="0" applyFont="1" applyFill="1" applyBorder="1" applyAlignment="1">
      <alignment vertical="top" wrapText="1"/>
    </xf>
    <xf numFmtId="0" fontId="13" fillId="3" borderId="41" xfId="0" applyFont="1" applyFill="1" applyBorder="1" applyAlignment="1">
      <alignment vertical="top" wrapText="1"/>
    </xf>
    <xf numFmtId="0" fontId="14" fillId="3" borderId="33" xfId="0" applyFont="1" applyFill="1" applyBorder="1" applyAlignment="1">
      <alignment horizontal="center" vertical="top" wrapText="1" readingOrder="1"/>
    </xf>
    <xf numFmtId="0" fontId="14" fillId="3" borderId="34" xfId="0" applyFont="1" applyFill="1" applyBorder="1" applyAlignment="1">
      <alignment horizontal="center" vertical="top" wrapText="1" readingOrder="1"/>
    </xf>
    <xf numFmtId="17" fontId="15" fillId="7" borderId="35" xfId="0" applyNumberFormat="1" applyFont="1" applyFill="1" applyBorder="1" applyAlignment="1">
      <alignment horizontal="left" vertical="center" wrapText="1" indent="1" readingOrder="1"/>
    </xf>
    <xf numFmtId="17" fontId="15" fillId="7" borderId="36" xfId="0" applyNumberFormat="1" applyFont="1" applyFill="1" applyBorder="1" applyAlignment="1">
      <alignment horizontal="left" vertical="center" wrapText="1" indent="1" readingOrder="1"/>
    </xf>
    <xf numFmtId="17" fontId="15" fillId="7" borderId="37" xfId="0" applyNumberFormat="1" applyFont="1" applyFill="1" applyBorder="1" applyAlignment="1">
      <alignment horizontal="left" vertical="center" wrapText="1" indent="1" readingOrder="1"/>
    </xf>
    <xf numFmtId="0" fontId="20" fillId="3" borderId="35" xfId="0" applyFont="1" applyFill="1" applyBorder="1" applyAlignment="1">
      <alignment horizontal="left" vertical="center" wrapText="1" indent="1" readingOrder="1"/>
    </xf>
    <xf numFmtId="0" fontId="20" fillId="3" borderId="36" xfId="0" applyFont="1" applyFill="1" applyBorder="1" applyAlignment="1">
      <alignment horizontal="left" vertical="center" wrapText="1" indent="1" readingOrder="1"/>
    </xf>
    <xf numFmtId="0" fontId="20" fillId="3" borderId="37" xfId="0" applyFont="1" applyFill="1" applyBorder="1" applyAlignment="1">
      <alignment horizontal="left" vertical="center" wrapText="1" indent="1" readingOrder="1"/>
    </xf>
    <xf numFmtId="0" fontId="24" fillId="3" borderId="33" xfId="0" applyFont="1" applyFill="1" applyBorder="1" applyAlignment="1">
      <alignment horizontal="center" vertical="top" wrapText="1" readingOrder="1"/>
    </xf>
    <xf numFmtId="0" fontId="24" fillId="3" borderId="34" xfId="0" applyFont="1" applyFill="1" applyBorder="1" applyAlignment="1">
      <alignment horizontal="center" vertical="top" wrapText="1" readingOrder="1"/>
    </xf>
    <xf numFmtId="0" fontId="24" fillId="6" borderId="33" xfId="0" applyFont="1" applyFill="1" applyBorder="1" applyAlignment="1">
      <alignment horizontal="center" vertical="top" wrapText="1" readingOrder="1"/>
    </xf>
    <xf numFmtId="0" fontId="24" fillId="6" borderId="34" xfId="0" applyFont="1" applyFill="1" applyBorder="1" applyAlignment="1">
      <alignment horizontal="center" vertical="top" wrapText="1" readingOrder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 2" xfId="40"/>
    <cellStyle name="Output" xfId="41" builtinId="21" customBuiltin="1"/>
    <cellStyle name="Percent" xfId="42" builtinId="5"/>
    <cellStyle name="Percent 2" xfId="43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924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  <pageSetUpPr fitToPage="1"/>
  </sheetPr>
  <dimension ref="A1:W235"/>
  <sheetViews>
    <sheetView tabSelected="1" zoomScaleNormal="100" workbookViewId="0">
      <selection activeCell="R141" sqref="R141"/>
    </sheetView>
  </sheetViews>
  <sheetFormatPr defaultRowHeight="12.75"/>
  <cols>
    <col min="1" max="1" width="9.140625" style="92"/>
    <col min="2" max="2" width="13" style="196" customWidth="1"/>
    <col min="3" max="3" width="11.5703125" style="92" customWidth="1"/>
    <col min="4" max="4" width="11.42578125" style="92" customWidth="1"/>
    <col min="5" max="6" width="10.85546875" style="92" customWidth="1"/>
    <col min="7" max="7" width="11.140625" style="92" customWidth="1"/>
    <col min="8" max="8" width="11.28515625" style="92" customWidth="1"/>
    <col min="9" max="9" width="11.85546875" style="93" customWidth="1"/>
    <col min="10" max="11" width="9.140625" style="92"/>
    <col min="12" max="12" width="12.140625" style="196" customWidth="1"/>
    <col min="13" max="13" width="12.85546875" style="92" customWidth="1"/>
    <col min="14" max="14" width="13.28515625" style="92" customWidth="1"/>
    <col min="15" max="15" width="13.5703125" style="92" bestFit="1" customWidth="1"/>
    <col min="16" max="16" width="11.42578125" style="92" customWidth="1"/>
    <col min="17" max="17" width="13.140625" style="92" customWidth="1"/>
    <col min="18" max="18" width="13" style="92" customWidth="1"/>
    <col min="19" max="19" width="13.140625" style="92" customWidth="1"/>
    <col min="20" max="20" width="13.5703125" style="92" bestFit="1" customWidth="1"/>
    <col min="21" max="21" width="11.42578125" style="92" customWidth="1"/>
    <col min="22" max="22" width="13" style="92" customWidth="1"/>
    <col min="23" max="23" width="12.140625" style="93" bestFit="1" customWidth="1"/>
    <col min="24" max="16384" width="9.140625" style="92"/>
  </cols>
  <sheetData>
    <row r="1" spans="2:23" ht="13.5" thickBot="1"/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/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12" t="s">
        <v>9</v>
      </c>
      <c r="F7" s="227" t="s">
        <v>7</v>
      </c>
      <c r="G7" s="228" t="s">
        <v>8</v>
      </c>
      <c r="H7" s="212" t="s">
        <v>9</v>
      </c>
      <c r="I7" s="229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13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>
      <c r="B9" s="220" t="s">
        <v>14</v>
      </c>
      <c r="C9" s="240">
        <f>+BKK!C9+DMK!C9</f>
        <v>10253</v>
      </c>
      <c r="D9" s="241">
        <f>+BKK!D9+DMK!D9</f>
        <v>10258</v>
      </c>
      <c r="E9" s="96">
        <f>C9+D9</f>
        <v>20511</v>
      </c>
      <c r="F9" s="240">
        <f>+BKK!F9+DMK!F9</f>
        <v>12078</v>
      </c>
      <c r="G9" s="241">
        <f>+BKK!G9+DMK!G9</f>
        <v>12006</v>
      </c>
      <c r="H9" s="96">
        <f>F9+G9</f>
        <v>24084</v>
      </c>
      <c r="I9" s="216">
        <f t="shared" ref="I9:I24" si="0">IF(E9=0,0,((H9/E9)-1)*100)</f>
        <v>17.419921017990347</v>
      </c>
      <c r="K9" s="97"/>
      <c r="L9" s="220" t="s">
        <v>14</v>
      </c>
      <c r="M9" s="242">
        <f>+BKK!M9+DMK!M9</f>
        <v>1729463</v>
      </c>
      <c r="N9" s="243">
        <f>+BKK!N9+DMK!N9</f>
        <v>1668970</v>
      </c>
      <c r="O9" s="136">
        <f>M9+N9</f>
        <v>3398433</v>
      </c>
      <c r="P9" s="98">
        <f>+BKK!P9+DMK!P9</f>
        <v>115539</v>
      </c>
      <c r="Q9" s="139">
        <f>+O9+P9</f>
        <v>3513972</v>
      </c>
      <c r="R9" s="242">
        <f>+BKK!R9+DMK!R9</f>
        <v>1916984</v>
      </c>
      <c r="S9" s="243">
        <f>+BKK!S9+DMK!S9</f>
        <v>1853536</v>
      </c>
      <c r="T9" s="136">
        <f>R9+S9</f>
        <v>3770520</v>
      </c>
      <c r="U9" s="98">
        <f>+BKK!U9+DMK!U9</f>
        <v>102035</v>
      </c>
      <c r="V9" s="141">
        <f t="shared" ref="V9:V11" si="1">+T9+U9</f>
        <v>3872555</v>
      </c>
      <c r="W9" s="216">
        <f t="shared" ref="W9:W24" si="2">IF(Q9=0,0,((V9/Q9)-1)*100)</f>
        <v>10.204492238412822</v>
      </c>
    </row>
    <row r="10" spans="2:23">
      <c r="B10" s="220" t="s">
        <v>15</v>
      </c>
      <c r="C10" s="240">
        <f>+BKK!C10+DMK!C10</f>
        <v>10485</v>
      </c>
      <c r="D10" s="241">
        <f>+BKK!D10+DMK!D10</f>
        <v>10532</v>
      </c>
      <c r="E10" s="96">
        <f>C10+D10</f>
        <v>21017</v>
      </c>
      <c r="F10" s="240">
        <f>+BKK!F10+DMK!F10</f>
        <v>12226</v>
      </c>
      <c r="G10" s="241">
        <f>+BKK!G10+DMK!G10</f>
        <v>12179</v>
      </c>
      <c r="H10" s="96">
        <f>F10+G10</f>
        <v>24405</v>
      </c>
      <c r="I10" s="216">
        <f t="shared" si="0"/>
        <v>16.120283579959072</v>
      </c>
      <c r="K10" s="97"/>
      <c r="L10" s="220" t="s">
        <v>15</v>
      </c>
      <c r="M10" s="242">
        <f>+BKK!M10+DMK!M10</f>
        <v>1927218</v>
      </c>
      <c r="N10" s="243">
        <f>+BKK!N10+DMK!N10</f>
        <v>1810057</v>
      </c>
      <c r="O10" s="136">
        <f>M10+N10</f>
        <v>3737275</v>
      </c>
      <c r="P10" s="98">
        <f>+BKK!P10+DMK!P10</f>
        <v>96471</v>
      </c>
      <c r="Q10" s="139">
        <f t="shared" ref="Q10:Q11" si="3">+O10+P10</f>
        <v>3833746</v>
      </c>
      <c r="R10" s="242">
        <f>+BKK!R10+DMK!R10</f>
        <v>2028459</v>
      </c>
      <c r="S10" s="243">
        <f>+BKK!S10+DMK!S10</f>
        <v>1931788</v>
      </c>
      <c r="T10" s="136">
        <f>R10+S10</f>
        <v>3960247</v>
      </c>
      <c r="U10" s="98">
        <f>+BKK!U10+DMK!U10</f>
        <v>85061</v>
      </c>
      <c r="V10" s="141">
        <f t="shared" si="1"/>
        <v>4045308</v>
      </c>
      <c r="W10" s="216">
        <f t="shared" si="2"/>
        <v>5.5184146263210998</v>
      </c>
    </row>
    <row r="11" spans="2:23" ht="13.5" thickBot="1">
      <c r="B11" s="226" t="s">
        <v>16</v>
      </c>
      <c r="C11" s="244">
        <f>+BKK!C11+DMK!C11</f>
        <v>11074</v>
      </c>
      <c r="D11" s="245">
        <f>+BKK!D11+DMK!D11</f>
        <v>11117</v>
      </c>
      <c r="E11" s="96">
        <f>C11+D11</f>
        <v>22191</v>
      </c>
      <c r="F11" s="244">
        <f>+BKK!F11+DMK!F11</f>
        <v>12827</v>
      </c>
      <c r="G11" s="245">
        <f>+BKK!G11+DMK!G11</f>
        <v>12763</v>
      </c>
      <c r="H11" s="96">
        <f>F11+G11</f>
        <v>25590</v>
      </c>
      <c r="I11" s="216">
        <f t="shared" si="0"/>
        <v>15.317020413681215</v>
      </c>
      <c r="K11" s="97"/>
      <c r="L11" s="226" t="s">
        <v>16</v>
      </c>
      <c r="M11" s="242">
        <f>+BKK!M11+DMK!M11</f>
        <v>2078476</v>
      </c>
      <c r="N11" s="243">
        <f>+BKK!N11+DMK!N11</f>
        <v>1922016</v>
      </c>
      <c r="O11" s="136">
        <f>M11+N11</f>
        <v>4000492</v>
      </c>
      <c r="P11" s="98">
        <f>+BKK!P11+DMK!P11</f>
        <v>101678</v>
      </c>
      <c r="Q11" s="139">
        <f t="shared" si="3"/>
        <v>4102170</v>
      </c>
      <c r="R11" s="242">
        <f>+BKK!R11+DMK!R11</f>
        <v>2119180</v>
      </c>
      <c r="S11" s="243">
        <f>+BKK!S11+DMK!S11</f>
        <v>1947945</v>
      </c>
      <c r="T11" s="136">
        <f>R11+S11</f>
        <v>4067125</v>
      </c>
      <c r="U11" s="98">
        <f>+BKK!U11+DMK!U11</f>
        <v>82537</v>
      </c>
      <c r="V11" s="141">
        <f t="shared" si="1"/>
        <v>4149662</v>
      </c>
      <c r="W11" s="216">
        <f t="shared" si="2"/>
        <v>1.1577287143146098</v>
      </c>
    </row>
    <row r="12" spans="2:23" ht="14.25" thickTop="1" thickBot="1">
      <c r="B12" s="204" t="s">
        <v>17</v>
      </c>
      <c r="C12" s="99">
        <f t="shared" ref="C12:H12" si="4">+C9+C10+C11</f>
        <v>31812</v>
      </c>
      <c r="D12" s="100">
        <f t="shared" si="4"/>
        <v>31907</v>
      </c>
      <c r="E12" s="101">
        <f t="shared" si="4"/>
        <v>63719</v>
      </c>
      <c r="F12" s="99">
        <f t="shared" si="4"/>
        <v>37131</v>
      </c>
      <c r="G12" s="100">
        <f t="shared" si="4"/>
        <v>36948</v>
      </c>
      <c r="H12" s="101">
        <f t="shared" si="4"/>
        <v>74079</v>
      </c>
      <c r="I12" s="102">
        <f t="shared" si="0"/>
        <v>16.258886674304375</v>
      </c>
      <c r="L12" s="197" t="s">
        <v>17</v>
      </c>
      <c r="M12" s="142">
        <f t="shared" ref="M12:V12" si="5">+M9+M10+M11</f>
        <v>5735157</v>
      </c>
      <c r="N12" s="143">
        <f t="shared" si="5"/>
        <v>5401043</v>
      </c>
      <c r="O12" s="142">
        <f t="shared" si="5"/>
        <v>11136200</v>
      </c>
      <c r="P12" s="142">
        <f t="shared" si="5"/>
        <v>313688</v>
      </c>
      <c r="Q12" s="142">
        <f t="shared" si="5"/>
        <v>11449888</v>
      </c>
      <c r="R12" s="142">
        <f t="shared" si="5"/>
        <v>6064623</v>
      </c>
      <c r="S12" s="143">
        <f t="shared" si="5"/>
        <v>5733269</v>
      </c>
      <c r="T12" s="142">
        <f t="shared" si="5"/>
        <v>11797892</v>
      </c>
      <c r="U12" s="142">
        <f t="shared" si="5"/>
        <v>269633</v>
      </c>
      <c r="V12" s="144">
        <f t="shared" si="5"/>
        <v>12067525</v>
      </c>
      <c r="W12" s="145">
        <f t="shared" si="2"/>
        <v>5.3942623718240768</v>
      </c>
    </row>
    <row r="13" spans="2:23" ht="13.5" thickTop="1">
      <c r="B13" s="220" t="s">
        <v>18</v>
      </c>
      <c r="C13" s="240">
        <f>+BKK!C13+DMK!C13</f>
        <v>11289</v>
      </c>
      <c r="D13" s="241">
        <f>+BKK!D13+DMK!D13</f>
        <v>11250</v>
      </c>
      <c r="E13" s="96">
        <f>C13+D13</f>
        <v>22539</v>
      </c>
      <c r="F13" s="240">
        <f>+BKK!F13+DMK!F13</f>
        <v>12692</v>
      </c>
      <c r="G13" s="241">
        <f>+BKK!G13+DMK!G13</f>
        <v>12661</v>
      </c>
      <c r="H13" s="96">
        <f>F13+G13</f>
        <v>25353</v>
      </c>
      <c r="I13" s="216">
        <f t="shared" si="0"/>
        <v>12.485025955011309</v>
      </c>
      <c r="L13" s="220" t="s">
        <v>18</v>
      </c>
      <c r="M13" s="242">
        <f>+BKK!M13+DMK!M13</f>
        <v>2001609</v>
      </c>
      <c r="N13" s="243">
        <f>+BKK!N13+DMK!N13</f>
        <v>2013803</v>
      </c>
      <c r="O13" s="136">
        <f>M13+N13</f>
        <v>4015412</v>
      </c>
      <c r="P13" s="98">
        <f>+BKK!P13+DMK!P13</f>
        <v>98119</v>
      </c>
      <c r="Q13" s="139">
        <f t="shared" ref="Q13:Q15" si="6">+O13+P13</f>
        <v>4113531</v>
      </c>
      <c r="R13" s="242">
        <f>+BKK!R13+DMK!R13</f>
        <v>1939902</v>
      </c>
      <c r="S13" s="243">
        <f>+BKK!S13+DMK!S13</f>
        <v>1947744</v>
      </c>
      <c r="T13" s="136">
        <f>R13+S13</f>
        <v>3887646</v>
      </c>
      <c r="U13" s="98">
        <f>+BKK!U13+DMK!U13</f>
        <v>84423</v>
      </c>
      <c r="V13" s="141">
        <f t="shared" ref="V13:V15" si="7">+T13+U13</f>
        <v>3972069</v>
      </c>
      <c r="W13" s="216">
        <f t="shared" si="2"/>
        <v>-3.4389433311673101</v>
      </c>
    </row>
    <row r="14" spans="2:23">
      <c r="B14" s="220" t="s">
        <v>19</v>
      </c>
      <c r="C14" s="242">
        <f>+BKK!C14+DMK!C14</f>
        <v>10660</v>
      </c>
      <c r="D14" s="246">
        <f>+BKK!D14+DMK!D14</f>
        <v>10604</v>
      </c>
      <c r="E14" s="96">
        <f>C14+D14</f>
        <v>21264</v>
      </c>
      <c r="F14" s="242">
        <f>+BKK!F14+DMK!F14</f>
        <v>11061</v>
      </c>
      <c r="G14" s="246">
        <f>+BKK!G14+DMK!G14</f>
        <v>11013</v>
      </c>
      <c r="H14" s="103">
        <f>F14+G14</f>
        <v>22074</v>
      </c>
      <c r="I14" s="216">
        <f t="shared" si="0"/>
        <v>3.8092550790067792</v>
      </c>
      <c r="L14" s="220" t="s">
        <v>19</v>
      </c>
      <c r="M14" s="242">
        <f>+BKK!M14+DMK!M14</f>
        <v>1901188</v>
      </c>
      <c r="N14" s="243">
        <f>+BKK!N14+DMK!N14</f>
        <v>1948913</v>
      </c>
      <c r="O14" s="136">
        <f>M14+N14</f>
        <v>3850101</v>
      </c>
      <c r="P14" s="98">
        <f>+BKK!P14+DMK!P14</f>
        <v>89041</v>
      </c>
      <c r="Q14" s="139">
        <f t="shared" si="6"/>
        <v>3939142</v>
      </c>
      <c r="R14" s="242">
        <f>+BKK!R14+DMK!R14</f>
        <v>1640634</v>
      </c>
      <c r="S14" s="243">
        <f>+BKK!S14+DMK!S14</f>
        <v>1755474</v>
      </c>
      <c r="T14" s="136">
        <f>R14+S14</f>
        <v>3396108</v>
      </c>
      <c r="U14" s="98">
        <f>+BKK!U14+DMK!U14</f>
        <v>76109</v>
      </c>
      <c r="V14" s="141">
        <f t="shared" si="7"/>
        <v>3472217</v>
      </c>
      <c r="W14" s="216">
        <f t="shared" si="2"/>
        <v>-11.853469613433587</v>
      </c>
    </row>
    <row r="15" spans="2:23" ht="13.5" thickBot="1">
      <c r="B15" s="220" t="s">
        <v>20</v>
      </c>
      <c r="C15" s="242">
        <f>+BKK!C15+DMK!C15</f>
        <v>11469</v>
      </c>
      <c r="D15" s="246">
        <f>+BKK!D15+DMK!D15</f>
        <v>11400</v>
      </c>
      <c r="E15" s="96">
        <f>C15+D15</f>
        <v>22869</v>
      </c>
      <c r="F15" s="242">
        <f>+BKK!F15+DMK!F15</f>
        <v>11453</v>
      </c>
      <c r="G15" s="246">
        <f>+BKK!G15+DMK!G15</f>
        <v>11416</v>
      </c>
      <c r="H15" s="103">
        <f>F15+G15</f>
        <v>22869</v>
      </c>
      <c r="I15" s="216">
        <f t="shared" si="0"/>
        <v>0</v>
      </c>
      <c r="J15" s="104"/>
      <c r="L15" s="220" t="s">
        <v>20</v>
      </c>
      <c r="M15" s="242">
        <f>+BKK!M15+DMK!M15</f>
        <v>2078416</v>
      </c>
      <c r="N15" s="243">
        <f>+BKK!N15+DMK!N15</f>
        <v>2169421</v>
      </c>
      <c r="O15" s="136">
        <f>M15+N15</f>
        <v>4247837</v>
      </c>
      <c r="P15" s="98">
        <f>+BKK!P15+DMK!P15</f>
        <v>97987</v>
      </c>
      <c r="Q15" s="139">
        <f t="shared" si="6"/>
        <v>4345824</v>
      </c>
      <c r="R15" s="242">
        <f>+BKK!R15+DMK!R15</f>
        <v>1737528</v>
      </c>
      <c r="S15" s="243">
        <f>+BKK!S15+DMK!S15</f>
        <v>1902162</v>
      </c>
      <c r="T15" s="136">
        <f>R15+S15</f>
        <v>3639690</v>
      </c>
      <c r="U15" s="98">
        <f>+BKK!U15+DMK!U15</f>
        <v>84515</v>
      </c>
      <c r="V15" s="141">
        <f t="shared" si="7"/>
        <v>3724205</v>
      </c>
      <c r="W15" s="216">
        <f t="shared" si="2"/>
        <v>-14.303823624702705</v>
      </c>
    </row>
    <row r="16" spans="2:23" ht="14.25" thickTop="1" thickBot="1">
      <c r="B16" s="204" t="s">
        <v>90</v>
      </c>
      <c r="C16" s="99">
        <f>+C13+C14+C15</f>
        <v>33418</v>
      </c>
      <c r="D16" s="100">
        <f t="shared" ref="D16:H16" si="8">+D13+D14+D15</f>
        <v>33254</v>
      </c>
      <c r="E16" s="101">
        <f t="shared" si="8"/>
        <v>66672</v>
      </c>
      <c r="F16" s="99">
        <f t="shared" si="8"/>
        <v>35206</v>
      </c>
      <c r="G16" s="100">
        <f t="shared" si="8"/>
        <v>35090</v>
      </c>
      <c r="H16" s="101">
        <f t="shared" si="8"/>
        <v>70296</v>
      </c>
      <c r="I16" s="102">
        <f>IF(E16=0,0,((H16/E16)-1)*100)</f>
        <v>5.4355651547876249</v>
      </c>
      <c r="L16" s="197" t="s">
        <v>90</v>
      </c>
      <c r="M16" s="142">
        <f t="shared" ref="M16:V16" si="9">+M13+M14+M15</f>
        <v>5981213</v>
      </c>
      <c r="N16" s="143">
        <f t="shared" si="9"/>
        <v>6132137</v>
      </c>
      <c r="O16" s="142">
        <f t="shared" si="9"/>
        <v>12113350</v>
      </c>
      <c r="P16" s="142">
        <f t="shared" si="9"/>
        <v>285147</v>
      </c>
      <c r="Q16" s="142">
        <f t="shared" si="9"/>
        <v>12398497</v>
      </c>
      <c r="R16" s="142">
        <f t="shared" si="9"/>
        <v>5318064</v>
      </c>
      <c r="S16" s="143">
        <f t="shared" si="9"/>
        <v>5605380</v>
      </c>
      <c r="T16" s="142">
        <f t="shared" si="9"/>
        <v>10923444</v>
      </c>
      <c r="U16" s="142">
        <f t="shared" si="9"/>
        <v>245047</v>
      </c>
      <c r="V16" s="144">
        <f t="shared" si="9"/>
        <v>11168491</v>
      </c>
      <c r="W16" s="145">
        <f>IF(Q16=0,0,((V16/Q16)-1)*100)</f>
        <v>-9.9206056992230618</v>
      </c>
    </row>
    <row r="17" spans="2:23" ht="13.5" thickTop="1">
      <c r="B17" s="220" t="s">
        <v>21</v>
      </c>
      <c r="C17" s="247">
        <f>+BKK!C17+DMK!C17</f>
        <v>11386</v>
      </c>
      <c r="D17" s="248">
        <f>+BKK!D17+DMK!D17</f>
        <v>11319</v>
      </c>
      <c r="E17" s="96">
        <f>C17+D17</f>
        <v>22705</v>
      </c>
      <c r="F17" s="247">
        <f>+BKK!F17+DMK!F17</f>
        <v>11252</v>
      </c>
      <c r="G17" s="248">
        <f>+BKK!G17+DMK!G17</f>
        <v>11191</v>
      </c>
      <c r="H17" s="103">
        <f>F17+G17</f>
        <v>22443</v>
      </c>
      <c r="I17" s="216">
        <f t="shared" si="0"/>
        <v>-1.1539308522351854</v>
      </c>
      <c r="L17" s="220" t="s">
        <v>21</v>
      </c>
      <c r="M17" s="242">
        <f>+BKK!M17+DMK!M17</f>
        <v>1938093</v>
      </c>
      <c r="N17" s="243">
        <f>+BKK!N17+DMK!N17</f>
        <v>1999835</v>
      </c>
      <c r="O17" s="136">
        <f>M17+N17</f>
        <v>3937928</v>
      </c>
      <c r="P17" s="98">
        <f>+BKK!P17+DMK!P17</f>
        <v>94788</v>
      </c>
      <c r="Q17" s="139">
        <f t="shared" ref="Q17:Q19" si="10">+O17+P17</f>
        <v>4032716</v>
      </c>
      <c r="R17" s="242">
        <f>+BKK!R17+DMK!R17</f>
        <v>1793887</v>
      </c>
      <c r="S17" s="243">
        <f>+BKK!S17+DMK!S17</f>
        <v>1801838</v>
      </c>
      <c r="T17" s="136">
        <f>R17+S17</f>
        <v>3595725</v>
      </c>
      <c r="U17" s="98">
        <f>+BKK!U17+DMK!U17</f>
        <v>68622</v>
      </c>
      <c r="V17" s="141">
        <f t="shared" ref="V17:V19" si="11">+T17+U17</f>
        <v>3664347</v>
      </c>
      <c r="W17" s="216">
        <f t="shared" si="2"/>
        <v>-9.1345138115354487</v>
      </c>
    </row>
    <row r="18" spans="2:23">
      <c r="B18" s="220" t="s">
        <v>91</v>
      </c>
      <c r="C18" s="247">
        <f>+BKK!C18+DMK!C18</f>
        <v>11419</v>
      </c>
      <c r="D18" s="248">
        <f>+BKK!D18+DMK!D18</f>
        <v>11354</v>
      </c>
      <c r="E18" s="96">
        <f>C18+D18</f>
        <v>22773</v>
      </c>
      <c r="F18" s="247">
        <f>+BKK!F18+DMK!F18</f>
        <v>10957</v>
      </c>
      <c r="G18" s="248">
        <f>+BKK!G18+DMK!G18</f>
        <v>10938</v>
      </c>
      <c r="H18" s="103">
        <f>F18+G18</f>
        <v>21895</v>
      </c>
      <c r="I18" s="216">
        <f t="shared" si="0"/>
        <v>-3.8554428489878334</v>
      </c>
      <c r="L18" s="220" t="s">
        <v>91</v>
      </c>
      <c r="M18" s="242">
        <f>+BKK!M18+DMK!M18</f>
        <v>1774767</v>
      </c>
      <c r="N18" s="243">
        <f>+BKK!N18+DMK!N18</f>
        <v>1832133</v>
      </c>
      <c r="O18" s="136">
        <f>M18+N18</f>
        <v>3606900</v>
      </c>
      <c r="P18" s="98">
        <f>+BKK!P18+DMK!P18</f>
        <v>98441</v>
      </c>
      <c r="Q18" s="139">
        <f t="shared" si="10"/>
        <v>3705341</v>
      </c>
      <c r="R18" s="242">
        <f>+BKK!R18+DMK!R18</f>
        <v>1531574</v>
      </c>
      <c r="S18" s="243">
        <f>+BKK!S18+DMK!S18</f>
        <v>1624532</v>
      </c>
      <c r="T18" s="136">
        <f>R18+S18</f>
        <v>3156106</v>
      </c>
      <c r="U18" s="98">
        <f>+BKK!U18+DMK!U18</f>
        <v>78449</v>
      </c>
      <c r="V18" s="141">
        <f t="shared" si="11"/>
        <v>3234555</v>
      </c>
      <c r="W18" s="216">
        <f t="shared" si="2"/>
        <v>-12.705605233094609</v>
      </c>
    </row>
    <row r="19" spans="2:23" ht="13.5" thickBot="1">
      <c r="B19" s="220" t="s">
        <v>22</v>
      </c>
      <c r="C19" s="247">
        <f>+BKK!C19+DMK!C19</f>
        <v>11055</v>
      </c>
      <c r="D19" s="248">
        <f>+BKK!D19+DMK!D19</f>
        <v>11006</v>
      </c>
      <c r="E19" s="96">
        <f>C19+D19</f>
        <v>22061</v>
      </c>
      <c r="F19" s="247">
        <f>+BKK!F19+DMK!F19</f>
        <v>9699</v>
      </c>
      <c r="G19" s="248">
        <f>+BKK!G19+DMK!G19</f>
        <v>9650</v>
      </c>
      <c r="H19" s="103">
        <f>F19+G19</f>
        <v>19349</v>
      </c>
      <c r="I19" s="216">
        <f>IF(E19=0,0,((H19/E19)-1)*100)</f>
        <v>-12.293187072208877</v>
      </c>
      <c r="J19" s="105"/>
      <c r="L19" s="220" t="s">
        <v>22</v>
      </c>
      <c r="M19" s="242">
        <f>+BKK!M19+DMK!M19</f>
        <v>1832214</v>
      </c>
      <c r="N19" s="243">
        <f>+BKK!N19+DMK!N19</f>
        <v>1767446</v>
      </c>
      <c r="O19" s="137">
        <f>M19+N19</f>
        <v>3599660</v>
      </c>
      <c r="P19" s="249">
        <f>+BKK!P19+DMK!P19</f>
        <v>110080</v>
      </c>
      <c r="Q19" s="139">
        <f t="shared" si="10"/>
        <v>3709740</v>
      </c>
      <c r="R19" s="242">
        <f>+BKK!R19+DMK!R19</f>
        <v>1360912</v>
      </c>
      <c r="S19" s="243">
        <f>+BKK!S19+DMK!S19</f>
        <v>1338993</v>
      </c>
      <c r="T19" s="137">
        <f>R19+S19</f>
        <v>2699905</v>
      </c>
      <c r="U19" s="249">
        <f>+BKK!U19+DMK!U19</f>
        <v>89070</v>
      </c>
      <c r="V19" s="141">
        <f t="shared" si="11"/>
        <v>2788975</v>
      </c>
      <c r="W19" s="216">
        <f>IF(Q19=0,0,((V19/Q19)-1)*100)</f>
        <v>-24.820203033096654</v>
      </c>
    </row>
    <row r="20" spans="2:23" ht="14.25" customHeight="1" thickTop="1" thickBot="1">
      <c r="B20" s="205" t="s">
        <v>23</v>
      </c>
      <c r="C20" s="106">
        <f>+C17+C18+C19</f>
        <v>33860</v>
      </c>
      <c r="D20" s="107">
        <f t="shared" ref="D20:H20" si="12">+D17+D18+D19</f>
        <v>33679</v>
      </c>
      <c r="E20" s="108">
        <f t="shared" si="12"/>
        <v>67539</v>
      </c>
      <c r="F20" s="109">
        <f t="shared" si="12"/>
        <v>31908</v>
      </c>
      <c r="G20" s="110">
        <f t="shared" si="12"/>
        <v>31779</v>
      </c>
      <c r="H20" s="110">
        <f t="shared" si="12"/>
        <v>63687</v>
      </c>
      <c r="I20" s="102">
        <f t="shared" si="0"/>
        <v>-5.703371385421752</v>
      </c>
      <c r="J20" s="111"/>
      <c r="K20" s="112"/>
      <c r="L20" s="198" t="s">
        <v>23</v>
      </c>
      <c r="M20" s="146">
        <f t="shared" ref="M20:V20" si="13">+M17+M18+M19</f>
        <v>5545074</v>
      </c>
      <c r="N20" s="146">
        <f t="shared" si="13"/>
        <v>5599414</v>
      </c>
      <c r="O20" s="147">
        <f t="shared" si="13"/>
        <v>11144488</v>
      </c>
      <c r="P20" s="147">
        <f t="shared" si="13"/>
        <v>303309</v>
      </c>
      <c r="Q20" s="147">
        <f t="shared" si="13"/>
        <v>11447797</v>
      </c>
      <c r="R20" s="146">
        <f t="shared" si="13"/>
        <v>4686373</v>
      </c>
      <c r="S20" s="146">
        <f t="shared" si="13"/>
        <v>4765363</v>
      </c>
      <c r="T20" s="147">
        <f t="shared" si="13"/>
        <v>9451736</v>
      </c>
      <c r="U20" s="147">
        <f t="shared" si="13"/>
        <v>236141</v>
      </c>
      <c r="V20" s="147">
        <f t="shared" si="13"/>
        <v>9687877</v>
      </c>
      <c r="W20" s="148">
        <f t="shared" si="2"/>
        <v>-15.373438225712777</v>
      </c>
    </row>
    <row r="21" spans="2:23" ht="13.5" thickTop="1">
      <c r="B21" s="220" t="s">
        <v>24</v>
      </c>
      <c r="C21" s="242">
        <f>+BKK!C21+DMK!C21</f>
        <v>11752</v>
      </c>
      <c r="D21" s="246">
        <f>+BKK!D21+DMK!D21</f>
        <v>11687</v>
      </c>
      <c r="E21" s="113">
        <f>C21+D21</f>
        <v>23439</v>
      </c>
      <c r="F21" s="242">
        <f>+BKK!F21+DMK!F21</f>
        <v>10339</v>
      </c>
      <c r="G21" s="246">
        <f>+BKK!G21+DMK!G21</f>
        <v>10348</v>
      </c>
      <c r="H21" s="114">
        <f>F21+G21</f>
        <v>20687</v>
      </c>
      <c r="I21" s="216">
        <f t="shared" si="0"/>
        <v>-11.741115235291611</v>
      </c>
      <c r="L21" s="220" t="s">
        <v>25</v>
      </c>
      <c r="M21" s="242">
        <f>+BKK!M21+DMK!M21</f>
        <v>1950506</v>
      </c>
      <c r="N21" s="243">
        <f>+BKK!N21+DMK!N21</f>
        <v>1881655</v>
      </c>
      <c r="O21" s="137">
        <f>M21+N21</f>
        <v>3832161</v>
      </c>
      <c r="P21" s="250">
        <f>+BKK!P21+DMK!P21</f>
        <v>114983</v>
      </c>
      <c r="Q21" s="139">
        <f t="shared" ref="Q21:Q23" si="14">+O21+P21</f>
        <v>3947144</v>
      </c>
      <c r="R21" s="242">
        <f>+BKK!R21+DMK!R21</f>
        <v>1680753</v>
      </c>
      <c r="S21" s="243">
        <f>+BKK!S21+DMK!S21</f>
        <v>1554530</v>
      </c>
      <c r="T21" s="137">
        <f>R21+S21</f>
        <v>3235283</v>
      </c>
      <c r="U21" s="250">
        <f>+BKK!U21+DMK!U21</f>
        <v>92964</v>
      </c>
      <c r="V21" s="141">
        <f t="shared" ref="V21:V23" si="15">+T21+U21</f>
        <v>3328247</v>
      </c>
      <c r="W21" s="216">
        <f t="shared" si="2"/>
        <v>-15.679615438403061</v>
      </c>
    </row>
    <row r="22" spans="2:23">
      <c r="B22" s="220" t="s">
        <v>26</v>
      </c>
      <c r="C22" s="242">
        <f>+BKK!C22+DMK!C22</f>
        <v>12090</v>
      </c>
      <c r="D22" s="246">
        <f>+BKK!D22+DMK!D22</f>
        <v>12025</v>
      </c>
      <c r="E22" s="115">
        <f>C22+D22</f>
        <v>24115</v>
      </c>
      <c r="F22" s="242">
        <f>+BKK!F22+DMK!F22</f>
        <v>10712</v>
      </c>
      <c r="G22" s="246">
        <f>+BKK!G22+DMK!G22</f>
        <v>10742</v>
      </c>
      <c r="H22" s="115">
        <f>F22+G22</f>
        <v>21454</v>
      </c>
      <c r="I22" s="216">
        <f>IF(E22=0,0,((H22/E22)-1)*100)</f>
        <v>-11.034625751606885</v>
      </c>
      <c r="L22" s="220" t="s">
        <v>26</v>
      </c>
      <c r="M22" s="242">
        <f>+BKK!M22+DMK!M22</f>
        <v>1993633</v>
      </c>
      <c r="N22" s="243">
        <f>+BKK!N22+DMK!N22</f>
        <v>2078106</v>
      </c>
      <c r="O22" s="137">
        <f>M22+N22</f>
        <v>4071739</v>
      </c>
      <c r="P22" s="98">
        <f>+BKK!P22+DMK!P22</f>
        <v>107309</v>
      </c>
      <c r="Q22" s="139">
        <f>+O22+P22</f>
        <v>4179048</v>
      </c>
      <c r="R22" s="242">
        <f>+BKK!R22+DMK!R22</f>
        <v>1790230</v>
      </c>
      <c r="S22" s="243">
        <f>+BKK!S22+DMK!S22</f>
        <v>1888343</v>
      </c>
      <c r="T22" s="137">
        <f>R22+S22</f>
        <v>3678573</v>
      </c>
      <c r="U22" s="98">
        <f>+BKK!U22+DMK!U22</f>
        <v>90198</v>
      </c>
      <c r="V22" s="141">
        <f>+T22+U22</f>
        <v>3768771</v>
      </c>
      <c r="W22" s="216">
        <f>IF(Q22=0,0,((V22/Q22)-1)*100)</f>
        <v>-9.8174751761645247</v>
      </c>
    </row>
    <row r="23" spans="2:23" ht="13.5" thickBot="1">
      <c r="B23" s="220" t="s">
        <v>27</v>
      </c>
      <c r="C23" s="242">
        <f>+BKK!C23+DMK!C23</f>
        <v>11396</v>
      </c>
      <c r="D23" s="251">
        <f>+BKK!D23+DMK!D23</f>
        <v>11333</v>
      </c>
      <c r="E23" s="116">
        <f>C23+D23</f>
        <v>22729</v>
      </c>
      <c r="F23" s="242">
        <f>+BKK!F23+DMK!F23</f>
        <v>10343</v>
      </c>
      <c r="G23" s="251">
        <f>+BKK!G23+DMK!G23</f>
        <v>10266</v>
      </c>
      <c r="H23" s="116">
        <f>F23+G23</f>
        <v>20609</v>
      </c>
      <c r="I23" s="217">
        <f t="shared" si="0"/>
        <v>-9.3272911258744369</v>
      </c>
      <c r="L23" s="220" t="s">
        <v>27</v>
      </c>
      <c r="M23" s="242">
        <f>+BKK!M23+DMK!M23</f>
        <v>1801113</v>
      </c>
      <c r="N23" s="243">
        <f>+BKK!N23+DMK!N23</f>
        <v>1822132</v>
      </c>
      <c r="O23" s="137">
        <f>M23+N23</f>
        <v>3623245</v>
      </c>
      <c r="P23" s="249">
        <f>+BKK!P23+DMK!P23</f>
        <v>109071</v>
      </c>
      <c r="Q23" s="139">
        <f t="shared" si="14"/>
        <v>3732316</v>
      </c>
      <c r="R23" s="242">
        <f>+BKK!R23+DMK!R23</f>
        <v>1625760</v>
      </c>
      <c r="S23" s="243">
        <f>+BKK!S23+DMK!S23</f>
        <v>1637306</v>
      </c>
      <c r="T23" s="137">
        <f>R23+S23</f>
        <v>3263066</v>
      </c>
      <c r="U23" s="249">
        <f>+BKK!U23+DMK!U23</f>
        <v>87722</v>
      </c>
      <c r="V23" s="141">
        <f t="shared" si="15"/>
        <v>3350788</v>
      </c>
      <c r="W23" s="216">
        <f t="shared" si="2"/>
        <v>-10.22228557281859</v>
      </c>
    </row>
    <row r="24" spans="2:23" ht="14.25" thickTop="1" thickBot="1">
      <c r="B24" s="204" t="s">
        <v>28</v>
      </c>
      <c r="C24" s="109">
        <f>+C21+C22+C23</f>
        <v>35238</v>
      </c>
      <c r="D24" s="117">
        <f t="shared" ref="D24:H24" si="16">+D21+D22+D23</f>
        <v>35045</v>
      </c>
      <c r="E24" s="109">
        <f t="shared" si="16"/>
        <v>70283</v>
      </c>
      <c r="F24" s="109">
        <f t="shared" si="16"/>
        <v>31394</v>
      </c>
      <c r="G24" s="117">
        <f t="shared" si="16"/>
        <v>31356</v>
      </c>
      <c r="H24" s="109">
        <f t="shared" si="16"/>
        <v>62750</v>
      </c>
      <c r="I24" s="102">
        <f t="shared" si="0"/>
        <v>-10.718096837072977</v>
      </c>
      <c r="L24" s="197" t="s">
        <v>28</v>
      </c>
      <c r="M24" s="142">
        <f t="shared" ref="M24:V24" si="17">+M21+M22+M23</f>
        <v>5745252</v>
      </c>
      <c r="N24" s="143">
        <f t="shared" si="17"/>
        <v>5781893</v>
      </c>
      <c r="O24" s="142">
        <f t="shared" si="17"/>
        <v>11527145</v>
      </c>
      <c r="P24" s="142">
        <f t="shared" si="17"/>
        <v>331363</v>
      </c>
      <c r="Q24" s="142">
        <f t="shared" si="17"/>
        <v>11858508</v>
      </c>
      <c r="R24" s="142">
        <f t="shared" si="17"/>
        <v>5096743</v>
      </c>
      <c r="S24" s="143">
        <f t="shared" si="17"/>
        <v>5080179</v>
      </c>
      <c r="T24" s="142">
        <f t="shared" si="17"/>
        <v>10176922</v>
      </c>
      <c r="U24" s="142">
        <f t="shared" si="17"/>
        <v>270884</v>
      </c>
      <c r="V24" s="142">
        <f t="shared" si="17"/>
        <v>10447806</v>
      </c>
      <c r="W24" s="145">
        <f t="shared" si="2"/>
        <v>-11.896117116925675</v>
      </c>
    </row>
    <row r="25" spans="2:23" ht="14.25" thickTop="1" thickBot="1">
      <c r="B25" s="204" t="s">
        <v>94</v>
      </c>
      <c r="C25" s="99">
        <f>C16+C20+C24</f>
        <v>102516</v>
      </c>
      <c r="D25" s="100">
        <f t="shared" ref="D25:H25" si="18">D16+D20+D24</f>
        <v>101978</v>
      </c>
      <c r="E25" s="101">
        <f t="shared" si="18"/>
        <v>204494</v>
      </c>
      <c r="F25" s="99">
        <f t="shared" si="18"/>
        <v>98508</v>
      </c>
      <c r="G25" s="100">
        <f t="shared" si="18"/>
        <v>98225</v>
      </c>
      <c r="H25" s="101">
        <f t="shared" si="18"/>
        <v>196733</v>
      </c>
      <c r="I25" s="102">
        <f>IF(E25=0,0,((H25/E25)-1)*100)</f>
        <v>-3.7952213756882847</v>
      </c>
      <c r="L25" s="197" t="s">
        <v>94</v>
      </c>
      <c r="M25" s="142">
        <f t="shared" ref="M25:V25" si="19">M16+M20+M24</f>
        <v>17271539</v>
      </c>
      <c r="N25" s="143">
        <f t="shared" si="19"/>
        <v>17513444</v>
      </c>
      <c r="O25" s="142">
        <f t="shared" si="19"/>
        <v>34784983</v>
      </c>
      <c r="P25" s="142">
        <f t="shared" si="19"/>
        <v>919819</v>
      </c>
      <c r="Q25" s="142">
        <f t="shared" si="19"/>
        <v>35704802</v>
      </c>
      <c r="R25" s="142">
        <f t="shared" si="19"/>
        <v>15101180</v>
      </c>
      <c r="S25" s="143">
        <f t="shared" si="19"/>
        <v>15450922</v>
      </c>
      <c r="T25" s="142">
        <f t="shared" si="19"/>
        <v>30552102</v>
      </c>
      <c r="U25" s="142">
        <f t="shared" si="19"/>
        <v>752072</v>
      </c>
      <c r="V25" s="144">
        <f t="shared" si="19"/>
        <v>31304174</v>
      </c>
      <c r="W25" s="145">
        <f>IF(Q25=0,0,((V25/Q25)-1)*100)</f>
        <v>-12.325031238095086</v>
      </c>
    </row>
    <row r="26" spans="2:23" ht="14.25" thickTop="1" thickBot="1">
      <c r="B26" s="204" t="s">
        <v>93</v>
      </c>
      <c r="C26" s="99">
        <f>+C12+C16+C20+C24</f>
        <v>134328</v>
      </c>
      <c r="D26" s="100">
        <f t="shared" ref="D26:H26" si="20">+D12+D16+D20+D24</f>
        <v>133885</v>
      </c>
      <c r="E26" s="101">
        <f t="shared" si="20"/>
        <v>268213</v>
      </c>
      <c r="F26" s="99">
        <f t="shared" si="20"/>
        <v>135639</v>
      </c>
      <c r="G26" s="100">
        <f t="shared" si="20"/>
        <v>135173</v>
      </c>
      <c r="H26" s="101">
        <f t="shared" si="20"/>
        <v>270812</v>
      </c>
      <c r="I26" s="102">
        <f t="shared" ref="I26" si="21">IF(E26=0,0,((H26/E26)-1)*100)</f>
        <v>0.96900597659324017</v>
      </c>
      <c r="L26" s="197" t="s">
        <v>93</v>
      </c>
      <c r="M26" s="142">
        <f t="shared" ref="M26:V26" si="22">+M12+M16+M20+M24</f>
        <v>23006696</v>
      </c>
      <c r="N26" s="143">
        <f t="shared" si="22"/>
        <v>22914487</v>
      </c>
      <c r="O26" s="142">
        <f t="shared" si="22"/>
        <v>45921183</v>
      </c>
      <c r="P26" s="142">
        <f t="shared" si="22"/>
        <v>1233507</v>
      </c>
      <c r="Q26" s="142">
        <f t="shared" si="22"/>
        <v>47154690</v>
      </c>
      <c r="R26" s="142">
        <f t="shared" si="22"/>
        <v>21165803</v>
      </c>
      <c r="S26" s="143">
        <f t="shared" si="22"/>
        <v>21184191</v>
      </c>
      <c r="T26" s="142">
        <f t="shared" si="22"/>
        <v>42349994</v>
      </c>
      <c r="U26" s="142">
        <f t="shared" si="22"/>
        <v>1021705</v>
      </c>
      <c r="V26" s="144">
        <f t="shared" si="22"/>
        <v>43371699</v>
      </c>
      <c r="W26" s="145">
        <f t="shared" ref="W26" si="23">IF(Q26=0,0,((V26/Q26)-1)*100)</f>
        <v>-8.0225127129454172</v>
      </c>
    </row>
    <row r="27" spans="2:23" ht="14.25" thickTop="1" thickBot="1">
      <c r="B27" s="199" t="s">
        <v>61</v>
      </c>
      <c r="L27" s="199" t="s">
        <v>61</v>
      </c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/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thickBot="1">
      <c r="B33" s="226"/>
      <c r="C33" s="227" t="s">
        <v>7</v>
      </c>
      <c r="D33" s="228" t="s">
        <v>8</v>
      </c>
      <c r="E33" s="212" t="s">
        <v>9</v>
      </c>
      <c r="F33" s="227" t="s">
        <v>7</v>
      </c>
      <c r="G33" s="228" t="s">
        <v>8</v>
      </c>
      <c r="H33" s="212" t="s">
        <v>9</v>
      </c>
      <c r="I33" s="229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13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5.25" customHeight="1" thickTop="1">
      <c r="B34" s="220"/>
      <c r="C34" s="233"/>
      <c r="D34" s="234"/>
      <c r="E34" s="95"/>
      <c r="F34" s="233"/>
      <c r="G34" s="234"/>
      <c r="H34" s="95"/>
      <c r="I34" s="235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>
      <c r="B35" s="220" t="s">
        <v>14</v>
      </c>
      <c r="C35" s="240">
        <f>+BKK!C35+DMK!C35</f>
        <v>5986</v>
      </c>
      <c r="D35" s="241">
        <f>+BKK!D35+DMK!D35</f>
        <v>5971</v>
      </c>
      <c r="E35" s="96">
        <f>C35+D35</f>
        <v>11957</v>
      </c>
      <c r="F35" s="240">
        <f>+BKK!F35+DMK!F35</f>
        <v>7095</v>
      </c>
      <c r="G35" s="241">
        <f>+BKK!G35+DMK!G35</f>
        <v>7151</v>
      </c>
      <c r="H35" s="96">
        <f>F35+G35</f>
        <v>14246</v>
      </c>
      <c r="I35" s="216">
        <f t="shared" ref="I35:I50" si="24">IF(E35=0,0,((H35/E35)-1)*100)</f>
        <v>19.143597892447929</v>
      </c>
      <c r="K35" s="97"/>
      <c r="L35" s="220" t="s">
        <v>14</v>
      </c>
      <c r="M35" s="242">
        <f>+BKK!M35+DMK!M35</f>
        <v>734755</v>
      </c>
      <c r="N35" s="243">
        <f>+BKK!N35+DMK!N35</f>
        <v>738059</v>
      </c>
      <c r="O35" s="136">
        <f>M35+N35</f>
        <v>1472814</v>
      </c>
      <c r="P35" s="98">
        <f>+BKK!P35+DMK!P35</f>
        <v>284</v>
      </c>
      <c r="Q35" s="139">
        <f>+O35+P35</f>
        <v>1473098</v>
      </c>
      <c r="R35" s="242">
        <f>+BKK!R35+DMK!R35</f>
        <v>864612</v>
      </c>
      <c r="S35" s="243">
        <f>+BKK!S35+DMK!S35</f>
        <v>871432</v>
      </c>
      <c r="T35" s="136">
        <f>R35+S35</f>
        <v>1736044</v>
      </c>
      <c r="U35" s="98">
        <f>+BKK!U35+DMK!U35</f>
        <v>580</v>
      </c>
      <c r="V35" s="141">
        <f t="shared" ref="V35:V37" si="25">+T35+U35</f>
        <v>1736624</v>
      </c>
      <c r="W35" s="216">
        <f t="shared" ref="W35:W50" si="26">IF(Q35=0,0,((V35/Q35)-1)*100)</f>
        <v>17.889237511693047</v>
      </c>
    </row>
    <row r="36" spans="2:23">
      <c r="B36" s="220" t="s">
        <v>15</v>
      </c>
      <c r="C36" s="240">
        <f>+BKK!C36+DMK!C36</f>
        <v>6016</v>
      </c>
      <c r="D36" s="241">
        <f>+BKK!D36+DMK!D36</f>
        <v>5954</v>
      </c>
      <c r="E36" s="96">
        <f>C36+D36</f>
        <v>11970</v>
      </c>
      <c r="F36" s="240">
        <f>+BKK!F36+DMK!F36</f>
        <v>7139</v>
      </c>
      <c r="G36" s="241">
        <f>+BKK!G36+DMK!G36</f>
        <v>7175</v>
      </c>
      <c r="H36" s="96">
        <f>F36+G36</f>
        <v>14314</v>
      </c>
      <c r="I36" s="216">
        <f t="shared" si="24"/>
        <v>19.582289055973256</v>
      </c>
      <c r="K36" s="97"/>
      <c r="L36" s="220" t="s">
        <v>15</v>
      </c>
      <c r="M36" s="242">
        <f>+BKK!M36+DMK!M36</f>
        <v>746572</v>
      </c>
      <c r="N36" s="243">
        <f>+BKK!N36+DMK!N36</f>
        <v>749347</v>
      </c>
      <c r="O36" s="136">
        <f>M36+N36</f>
        <v>1495919</v>
      </c>
      <c r="P36" s="98">
        <f>+BKK!P36+DMK!P36</f>
        <v>372</v>
      </c>
      <c r="Q36" s="139">
        <f t="shared" ref="Q36:Q37" si="27">+O36+P36</f>
        <v>1496291</v>
      </c>
      <c r="R36" s="242">
        <f>+BKK!R36+DMK!R36</f>
        <v>859902</v>
      </c>
      <c r="S36" s="243">
        <f>+BKK!S36+DMK!S36</f>
        <v>866412</v>
      </c>
      <c r="T36" s="136">
        <f>R36+S36</f>
        <v>1726314</v>
      </c>
      <c r="U36" s="98">
        <f>+BKK!U36+DMK!U36</f>
        <v>2083</v>
      </c>
      <c r="V36" s="141">
        <f t="shared" si="25"/>
        <v>1728397</v>
      </c>
      <c r="W36" s="216">
        <f t="shared" si="26"/>
        <v>15.51208956011898</v>
      </c>
    </row>
    <row r="37" spans="2:23" ht="13.5" thickBot="1">
      <c r="B37" s="226" t="s">
        <v>16</v>
      </c>
      <c r="C37" s="244">
        <f>+BKK!C37+DMK!C37</f>
        <v>6725</v>
      </c>
      <c r="D37" s="245">
        <f>+BKK!D37+DMK!D37</f>
        <v>6664</v>
      </c>
      <c r="E37" s="96">
        <f>C37+D37</f>
        <v>13389</v>
      </c>
      <c r="F37" s="244">
        <f>+BKK!F37+DMK!F37</f>
        <v>8045</v>
      </c>
      <c r="G37" s="245">
        <f>+BKK!G37+DMK!G37</f>
        <v>8083</v>
      </c>
      <c r="H37" s="96">
        <f>F37+G37</f>
        <v>16128</v>
      </c>
      <c r="I37" s="216">
        <f t="shared" si="24"/>
        <v>20.457091642392999</v>
      </c>
      <c r="K37" s="97"/>
      <c r="L37" s="226" t="s">
        <v>16</v>
      </c>
      <c r="M37" s="242">
        <f>+BKK!M37+DMK!M37</f>
        <v>781663</v>
      </c>
      <c r="N37" s="243">
        <f>+BKK!N37+DMK!N37</f>
        <v>866008</v>
      </c>
      <c r="O37" s="136">
        <f>M37+N37</f>
        <v>1647671</v>
      </c>
      <c r="P37" s="98">
        <f>+BKK!P37+DMK!P37</f>
        <v>934</v>
      </c>
      <c r="Q37" s="139">
        <f t="shared" si="27"/>
        <v>1648605</v>
      </c>
      <c r="R37" s="242">
        <f>+BKK!R37+DMK!R37</f>
        <v>892791</v>
      </c>
      <c r="S37" s="243">
        <f>+BKK!S37+DMK!S37</f>
        <v>1019864</v>
      </c>
      <c r="T37" s="136">
        <f>R37+S37</f>
        <v>1912655</v>
      </c>
      <c r="U37" s="98">
        <f>+BKK!U37+DMK!U37</f>
        <v>1908</v>
      </c>
      <c r="V37" s="141">
        <f t="shared" si="25"/>
        <v>1914563</v>
      </c>
      <c r="W37" s="216">
        <f t="shared" si="26"/>
        <v>16.13230579793219</v>
      </c>
    </row>
    <row r="38" spans="2:23" ht="14.25" thickTop="1" thickBot="1">
      <c r="B38" s="204" t="s">
        <v>17</v>
      </c>
      <c r="C38" s="99">
        <f t="shared" ref="C38:H38" si="28">+C35+C36+C37</f>
        <v>18727</v>
      </c>
      <c r="D38" s="100">
        <f t="shared" si="28"/>
        <v>18589</v>
      </c>
      <c r="E38" s="101">
        <f t="shared" si="28"/>
        <v>37316</v>
      </c>
      <c r="F38" s="99">
        <f t="shared" si="28"/>
        <v>22279</v>
      </c>
      <c r="G38" s="100">
        <f t="shared" si="28"/>
        <v>22409</v>
      </c>
      <c r="H38" s="101">
        <f t="shared" si="28"/>
        <v>44688</v>
      </c>
      <c r="I38" s="102">
        <f t="shared" si="24"/>
        <v>19.755600814663943</v>
      </c>
      <c r="L38" s="197" t="s">
        <v>17</v>
      </c>
      <c r="M38" s="142">
        <f t="shared" ref="M38:V38" si="29">+M35+M36+M37</f>
        <v>2262990</v>
      </c>
      <c r="N38" s="143">
        <f t="shared" si="29"/>
        <v>2353414</v>
      </c>
      <c r="O38" s="142">
        <f t="shared" si="29"/>
        <v>4616404</v>
      </c>
      <c r="P38" s="142">
        <f t="shared" si="29"/>
        <v>1590</v>
      </c>
      <c r="Q38" s="142">
        <f t="shared" si="29"/>
        <v>4617994</v>
      </c>
      <c r="R38" s="142">
        <f t="shared" si="29"/>
        <v>2617305</v>
      </c>
      <c r="S38" s="143">
        <f t="shared" si="29"/>
        <v>2757708</v>
      </c>
      <c r="T38" s="142">
        <f t="shared" si="29"/>
        <v>5375013</v>
      </c>
      <c r="U38" s="142">
        <f t="shared" si="29"/>
        <v>4571</v>
      </c>
      <c r="V38" s="144">
        <f t="shared" si="29"/>
        <v>5379584</v>
      </c>
      <c r="W38" s="145">
        <f t="shared" si="26"/>
        <v>16.491792756768419</v>
      </c>
    </row>
    <row r="39" spans="2:23" ht="13.5" thickTop="1">
      <c r="B39" s="220" t="s">
        <v>18</v>
      </c>
      <c r="C39" s="240">
        <f>+BKK!C39+DMK!C39</f>
        <v>6826</v>
      </c>
      <c r="D39" s="241">
        <f>+BKK!D39+DMK!D39</f>
        <v>6876</v>
      </c>
      <c r="E39" s="96">
        <f>C39+D39</f>
        <v>13702</v>
      </c>
      <c r="F39" s="240">
        <f>+BKK!F39+DMK!F39</f>
        <v>8381</v>
      </c>
      <c r="G39" s="241">
        <f>+BKK!G39+DMK!G39</f>
        <v>8433</v>
      </c>
      <c r="H39" s="96">
        <f>F39+G39</f>
        <v>16814</v>
      </c>
      <c r="I39" s="216">
        <f t="shared" si="24"/>
        <v>22.712012844840167</v>
      </c>
      <c r="L39" s="220" t="s">
        <v>18</v>
      </c>
      <c r="M39" s="242">
        <f>+BKK!M39+DMK!M39</f>
        <v>890818</v>
      </c>
      <c r="N39" s="243">
        <f>+BKK!N39+DMK!N39</f>
        <v>819534</v>
      </c>
      <c r="O39" s="136">
        <f>M39+N39</f>
        <v>1710352</v>
      </c>
      <c r="P39" s="98">
        <f>+BKK!P39+DMK!P39</f>
        <v>748</v>
      </c>
      <c r="Q39" s="139">
        <f t="shared" ref="Q39:Q41" si="30">+O39+P39</f>
        <v>1711100</v>
      </c>
      <c r="R39" s="242">
        <f>+BKK!R39+DMK!R39</f>
        <v>1037997</v>
      </c>
      <c r="S39" s="243">
        <f>+BKK!S39+DMK!S39</f>
        <v>966801</v>
      </c>
      <c r="T39" s="136">
        <f>R39+S39</f>
        <v>2004798</v>
      </c>
      <c r="U39" s="98">
        <f>+BKK!U39+DMK!U39</f>
        <v>2462</v>
      </c>
      <c r="V39" s="141">
        <f t="shared" ref="V39:V41" si="31">+T39+U39</f>
        <v>2007260</v>
      </c>
      <c r="W39" s="216">
        <f t="shared" si="26"/>
        <v>17.308164338729483</v>
      </c>
    </row>
    <row r="40" spans="2:23">
      <c r="B40" s="220" t="s">
        <v>19</v>
      </c>
      <c r="C40" s="242">
        <f>+BKK!C40+DMK!C40</f>
        <v>6460</v>
      </c>
      <c r="D40" s="246">
        <f>+BKK!D40+DMK!D40</f>
        <v>6513</v>
      </c>
      <c r="E40" s="96">
        <f>C40+D40</f>
        <v>12973</v>
      </c>
      <c r="F40" s="242">
        <f>+BKK!F40+DMK!F40</f>
        <v>7467</v>
      </c>
      <c r="G40" s="246">
        <f>+BKK!G40+DMK!G40</f>
        <v>7509</v>
      </c>
      <c r="H40" s="103">
        <f>F40+G40</f>
        <v>14976</v>
      </c>
      <c r="I40" s="216">
        <f>IF(E40=0,0,((H40/E40)-1)*100)</f>
        <v>15.439759500501049</v>
      </c>
      <c r="L40" s="220" t="s">
        <v>19</v>
      </c>
      <c r="M40" s="242">
        <f>+BKK!M40+DMK!M40</f>
        <v>833889</v>
      </c>
      <c r="N40" s="243">
        <f>+BKK!N40+DMK!N40</f>
        <v>803643</v>
      </c>
      <c r="O40" s="136">
        <f>M40+N40</f>
        <v>1637532</v>
      </c>
      <c r="P40" s="98">
        <f>+BKK!P40+DMK!P40</f>
        <v>1622</v>
      </c>
      <c r="Q40" s="139">
        <f t="shared" si="30"/>
        <v>1639154</v>
      </c>
      <c r="R40" s="242">
        <f>+BKK!R40+DMK!R40</f>
        <v>956822</v>
      </c>
      <c r="S40" s="243">
        <f>+BKK!S40+DMK!S40</f>
        <v>891245</v>
      </c>
      <c r="T40" s="136">
        <f>R40+S40</f>
        <v>1848067</v>
      </c>
      <c r="U40" s="98">
        <f>+BKK!U40+DMK!U40</f>
        <v>2066</v>
      </c>
      <c r="V40" s="141">
        <f t="shared" si="31"/>
        <v>1850133</v>
      </c>
      <c r="W40" s="216">
        <f>IF(Q40=0,0,((V40/Q40)-1)*100)</f>
        <v>12.871212832961398</v>
      </c>
    </row>
    <row r="41" spans="2:23" ht="13.5" thickBot="1">
      <c r="B41" s="220" t="s">
        <v>20</v>
      </c>
      <c r="C41" s="242">
        <f>+BKK!C41+DMK!C41</f>
        <v>7010</v>
      </c>
      <c r="D41" s="246">
        <f>+BKK!D41+DMK!D41</f>
        <v>7061</v>
      </c>
      <c r="E41" s="96">
        <f>C41+D41</f>
        <v>14071</v>
      </c>
      <c r="F41" s="242">
        <f>+BKK!F41+DMK!F41</f>
        <v>8404</v>
      </c>
      <c r="G41" s="246">
        <f>+BKK!G41+DMK!G41</f>
        <v>8444</v>
      </c>
      <c r="H41" s="103">
        <f>F41+G41</f>
        <v>16848</v>
      </c>
      <c r="I41" s="216">
        <f t="shared" si="24"/>
        <v>19.735626465780687</v>
      </c>
      <c r="L41" s="220" t="s">
        <v>20</v>
      </c>
      <c r="M41" s="242">
        <f>+BKK!M41+DMK!M41</f>
        <v>920975</v>
      </c>
      <c r="N41" s="243">
        <f>+BKK!N41+DMK!N41</f>
        <v>890525</v>
      </c>
      <c r="O41" s="136">
        <f>M41+N41</f>
        <v>1811500</v>
      </c>
      <c r="P41" s="98">
        <f>+BKK!P41+DMK!P41</f>
        <v>945</v>
      </c>
      <c r="Q41" s="139">
        <f t="shared" si="30"/>
        <v>1812445</v>
      </c>
      <c r="R41" s="242">
        <f>+BKK!R41+DMK!R41</f>
        <v>1052550</v>
      </c>
      <c r="S41" s="243">
        <f>+BKK!S41+DMK!S41</f>
        <v>992697</v>
      </c>
      <c r="T41" s="136">
        <f>R41+S41</f>
        <v>2045247</v>
      </c>
      <c r="U41" s="98">
        <f>+BKK!U41+DMK!U41</f>
        <v>2575</v>
      </c>
      <c r="V41" s="141">
        <f t="shared" si="31"/>
        <v>2047822</v>
      </c>
      <c r="W41" s="216">
        <f t="shared" si="26"/>
        <v>12.98671132089526</v>
      </c>
    </row>
    <row r="42" spans="2:23" ht="14.25" thickTop="1" thickBot="1">
      <c r="B42" s="204" t="s">
        <v>90</v>
      </c>
      <c r="C42" s="99">
        <f t="shared" ref="C42:H42" si="32">+C39+C40+C41</f>
        <v>20296</v>
      </c>
      <c r="D42" s="100">
        <f t="shared" si="32"/>
        <v>20450</v>
      </c>
      <c r="E42" s="101">
        <f t="shared" si="32"/>
        <v>40746</v>
      </c>
      <c r="F42" s="99">
        <f t="shared" si="32"/>
        <v>24252</v>
      </c>
      <c r="G42" s="100">
        <f t="shared" si="32"/>
        <v>24386</v>
      </c>
      <c r="H42" s="101">
        <f t="shared" si="32"/>
        <v>48638</v>
      </c>
      <c r="I42" s="102">
        <f t="shared" ref="I42" si="33">IF(E42=0,0,((H42/E42)-1)*100)</f>
        <v>19.368772394836299</v>
      </c>
      <c r="L42" s="197" t="s">
        <v>90</v>
      </c>
      <c r="M42" s="142">
        <f t="shared" ref="M42:V42" si="34">+M39+M40+M41</f>
        <v>2645682</v>
      </c>
      <c r="N42" s="143">
        <f t="shared" si="34"/>
        <v>2513702</v>
      </c>
      <c r="O42" s="142">
        <f t="shared" si="34"/>
        <v>5159384</v>
      </c>
      <c r="P42" s="142">
        <f t="shared" si="34"/>
        <v>3315</v>
      </c>
      <c r="Q42" s="142">
        <f t="shared" si="34"/>
        <v>5162699</v>
      </c>
      <c r="R42" s="142">
        <f t="shared" si="34"/>
        <v>3047369</v>
      </c>
      <c r="S42" s="143">
        <f t="shared" si="34"/>
        <v>2850743</v>
      </c>
      <c r="T42" s="142">
        <f t="shared" si="34"/>
        <v>5898112</v>
      </c>
      <c r="U42" s="142">
        <f t="shared" si="34"/>
        <v>7103</v>
      </c>
      <c r="V42" s="144">
        <f t="shared" si="34"/>
        <v>5905215</v>
      </c>
      <c r="W42" s="145">
        <f t="shared" ref="W42" si="35">IF(Q42=0,0,((V42/Q42)-1)*100)</f>
        <v>14.382322114847291</v>
      </c>
    </row>
    <row r="43" spans="2:23" ht="13.5" thickTop="1">
      <c r="B43" s="220" t="s">
        <v>33</v>
      </c>
      <c r="C43" s="247">
        <f>+BKK!C43+DMK!C43</f>
        <v>6473</v>
      </c>
      <c r="D43" s="248">
        <f>+BKK!D43+DMK!D43</f>
        <v>6546</v>
      </c>
      <c r="E43" s="96">
        <f>C43+D43</f>
        <v>13019</v>
      </c>
      <c r="F43" s="247">
        <f>+BKK!F43+DMK!F43</f>
        <v>8025</v>
      </c>
      <c r="G43" s="248">
        <f>+BKK!G43+DMK!G43</f>
        <v>8094</v>
      </c>
      <c r="H43" s="103">
        <f>F43+G43</f>
        <v>16119</v>
      </c>
      <c r="I43" s="216">
        <f t="shared" si="24"/>
        <v>23.811352638451488</v>
      </c>
      <c r="L43" s="220" t="s">
        <v>21</v>
      </c>
      <c r="M43" s="242">
        <f>+BKK!M43+DMK!M43</f>
        <v>843431</v>
      </c>
      <c r="N43" s="243">
        <f>+BKK!N43+DMK!N43</f>
        <v>816581</v>
      </c>
      <c r="O43" s="136">
        <f>M43+N43</f>
        <v>1660012</v>
      </c>
      <c r="P43" s="98">
        <f>+BKK!P43+DMK!P43</f>
        <v>836</v>
      </c>
      <c r="Q43" s="139">
        <f t="shared" ref="Q43:Q45" si="36">+O43+P43</f>
        <v>1660848</v>
      </c>
      <c r="R43" s="242">
        <f>+BKK!R43+DMK!R43</f>
        <v>1019842</v>
      </c>
      <c r="S43" s="243">
        <f>+BKK!S43+DMK!S43</f>
        <v>1012508</v>
      </c>
      <c r="T43" s="136">
        <f>R43+S43</f>
        <v>2032350</v>
      </c>
      <c r="U43" s="98">
        <f>+BKK!U43+DMK!U43</f>
        <v>2102</v>
      </c>
      <c r="V43" s="141">
        <f t="shared" ref="V43:V45" si="37">+T43+U43</f>
        <v>2034452</v>
      </c>
      <c r="W43" s="216">
        <f t="shared" si="26"/>
        <v>22.494773754130428</v>
      </c>
    </row>
    <row r="44" spans="2:23">
      <c r="B44" s="220" t="s">
        <v>91</v>
      </c>
      <c r="C44" s="247">
        <f>+BKK!C44+DMK!C44</f>
        <v>6480</v>
      </c>
      <c r="D44" s="248">
        <f>+BKK!D44+DMK!D44</f>
        <v>6557</v>
      </c>
      <c r="E44" s="96">
        <f>C44+D44</f>
        <v>13037</v>
      </c>
      <c r="F44" s="247">
        <f>+BKK!F44+DMK!F44</f>
        <v>7708</v>
      </c>
      <c r="G44" s="248">
        <f>+BKK!G44+DMK!G44</f>
        <v>7723</v>
      </c>
      <c r="H44" s="103">
        <f>F44+G44</f>
        <v>15431</v>
      </c>
      <c r="I44" s="216">
        <f t="shared" si="24"/>
        <v>18.36312034977372</v>
      </c>
      <c r="L44" s="220" t="s">
        <v>91</v>
      </c>
      <c r="M44" s="242">
        <f>+BKK!M44+DMK!M44</f>
        <v>794007</v>
      </c>
      <c r="N44" s="243">
        <f>+BKK!N44+DMK!N44</f>
        <v>758519</v>
      </c>
      <c r="O44" s="136">
        <f>M44+N44</f>
        <v>1552526</v>
      </c>
      <c r="P44" s="98">
        <f>+BKK!P44+DMK!P44</f>
        <v>718</v>
      </c>
      <c r="Q44" s="139">
        <f t="shared" si="36"/>
        <v>1553244</v>
      </c>
      <c r="R44" s="242">
        <f>+BKK!R44+DMK!R44</f>
        <v>911475</v>
      </c>
      <c r="S44" s="243">
        <f>+BKK!S44+DMK!S44</f>
        <v>878231</v>
      </c>
      <c r="T44" s="136">
        <f>R44+S44</f>
        <v>1789706</v>
      </c>
      <c r="U44" s="98">
        <f>+BKK!U44+DMK!U44</f>
        <v>916</v>
      </c>
      <c r="V44" s="141">
        <f t="shared" si="37"/>
        <v>1790622</v>
      </c>
      <c r="W44" s="216">
        <f t="shared" si="26"/>
        <v>15.282724414193783</v>
      </c>
    </row>
    <row r="45" spans="2:23" ht="13.5" thickBot="1">
      <c r="B45" s="220" t="s">
        <v>22</v>
      </c>
      <c r="C45" s="247">
        <f>+BKK!C45+DMK!C45</f>
        <v>6234</v>
      </c>
      <c r="D45" s="248">
        <f>+BKK!D45+DMK!D45</f>
        <v>6290</v>
      </c>
      <c r="E45" s="96">
        <f>C45+D45</f>
        <v>12524</v>
      </c>
      <c r="F45" s="247">
        <f>+BKK!F45+DMK!F45</f>
        <v>6962</v>
      </c>
      <c r="G45" s="248">
        <f>+BKK!G45+DMK!G45</f>
        <v>7018</v>
      </c>
      <c r="H45" s="103">
        <f>F45+G45</f>
        <v>13980</v>
      </c>
      <c r="I45" s="216">
        <f t="shared" si="24"/>
        <v>11.625678696901943</v>
      </c>
      <c r="L45" s="220" t="s">
        <v>22</v>
      </c>
      <c r="M45" s="242">
        <f>+BKK!M45+DMK!M45</f>
        <v>700686</v>
      </c>
      <c r="N45" s="243">
        <f>+BKK!N45+DMK!N45</f>
        <v>709429</v>
      </c>
      <c r="O45" s="137">
        <f>M45+N45</f>
        <v>1410115</v>
      </c>
      <c r="P45" s="249">
        <f>+BKK!P45+DMK!P45</f>
        <v>1467</v>
      </c>
      <c r="Q45" s="139">
        <f t="shared" si="36"/>
        <v>1411582</v>
      </c>
      <c r="R45" s="242">
        <f>+BKK!R45+DMK!R45</f>
        <v>796537</v>
      </c>
      <c r="S45" s="243">
        <f>+BKK!S45+DMK!S45</f>
        <v>797592</v>
      </c>
      <c r="T45" s="137">
        <f>R45+S45</f>
        <v>1594129</v>
      </c>
      <c r="U45" s="249">
        <f>+BKK!U45+DMK!U45</f>
        <v>671</v>
      </c>
      <c r="V45" s="141">
        <f t="shared" si="37"/>
        <v>1594800</v>
      </c>
      <c r="W45" s="216">
        <f t="shared" si="26"/>
        <v>12.979621446008792</v>
      </c>
    </row>
    <row r="46" spans="2:23" ht="15" customHeight="1" thickTop="1" thickBot="1">
      <c r="B46" s="205" t="s">
        <v>23</v>
      </c>
      <c r="C46" s="106">
        <f t="shared" ref="C46:H46" si="38">+C43+C44+C45</f>
        <v>19187</v>
      </c>
      <c r="D46" s="107">
        <f t="shared" si="38"/>
        <v>19393</v>
      </c>
      <c r="E46" s="108">
        <f t="shared" si="38"/>
        <v>38580</v>
      </c>
      <c r="F46" s="109">
        <f t="shared" si="38"/>
        <v>22695</v>
      </c>
      <c r="G46" s="110">
        <f t="shared" si="38"/>
        <v>22835</v>
      </c>
      <c r="H46" s="110">
        <f t="shared" si="38"/>
        <v>45530</v>
      </c>
      <c r="I46" s="102">
        <f t="shared" si="24"/>
        <v>18.014515292897883</v>
      </c>
      <c r="J46" s="111"/>
      <c r="K46" s="112"/>
      <c r="L46" s="198" t="s">
        <v>23</v>
      </c>
      <c r="M46" s="146">
        <f t="shared" ref="M46:V46" si="39">+M43+M44+M45</f>
        <v>2338124</v>
      </c>
      <c r="N46" s="146">
        <f t="shared" si="39"/>
        <v>2284529</v>
      </c>
      <c r="O46" s="147">
        <f t="shared" si="39"/>
        <v>4622653</v>
      </c>
      <c r="P46" s="147">
        <f t="shared" si="39"/>
        <v>3021</v>
      </c>
      <c r="Q46" s="147">
        <f t="shared" si="39"/>
        <v>4625674</v>
      </c>
      <c r="R46" s="146">
        <f t="shared" si="39"/>
        <v>2727854</v>
      </c>
      <c r="S46" s="146">
        <f t="shared" si="39"/>
        <v>2688331</v>
      </c>
      <c r="T46" s="147">
        <f t="shared" si="39"/>
        <v>5416185</v>
      </c>
      <c r="U46" s="147">
        <f t="shared" si="39"/>
        <v>3689</v>
      </c>
      <c r="V46" s="147">
        <f t="shared" si="39"/>
        <v>5419874</v>
      </c>
      <c r="W46" s="148">
        <f t="shared" si="26"/>
        <v>17.169389801356516</v>
      </c>
    </row>
    <row r="47" spans="2:23" ht="13.5" thickTop="1">
      <c r="B47" s="220" t="s">
        <v>24</v>
      </c>
      <c r="C47" s="242">
        <f>+BKK!C47+DMK!C47</f>
        <v>6422</v>
      </c>
      <c r="D47" s="246">
        <f>+BKK!D47+DMK!D47</f>
        <v>6484</v>
      </c>
      <c r="E47" s="113">
        <f>C47+D47</f>
        <v>12906</v>
      </c>
      <c r="F47" s="242">
        <f>+BKK!F47+DMK!F47</f>
        <v>7366</v>
      </c>
      <c r="G47" s="246">
        <f>+BKK!G47+DMK!G47</f>
        <v>7349</v>
      </c>
      <c r="H47" s="114">
        <f>F47+G47</f>
        <v>14715</v>
      </c>
      <c r="I47" s="216">
        <f t="shared" si="24"/>
        <v>14.016736401673647</v>
      </c>
      <c r="L47" s="220" t="s">
        <v>25</v>
      </c>
      <c r="M47" s="242">
        <f>+BKK!M47+DMK!M47</f>
        <v>794327</v>
      </c>
      <c r="N47" s="243">
        <f>+BKK!N47+DMK!N47</f>
        <v>805079</v>
      </c>
      <c r="O47" s="137">
        <f>M47+N47</f>
        <v>1599406</v>
      </c>
      <c r="P47" s="250">
        <f>+BKK!P47+DMK!P47</f>
        <v>1460</v>
      </c>
      <c r="Q47" s="139">
        <f t="shared" ref="Q47:Q49" si="40">+O47+P47</f>
        <v>1600866</v>
      </c>
      <c r="R47" s="242">
        <f>+BKK!R47+DMK!R47</f>
        <v>942327</v>
      </c>
      <c r="S47" s="243">
        <f>+BKK!S47+DMK!S47</f>
        <v>963787</v>
      </c>
      <c r="T47" s="137">
        <f>R47+S47</f>
        <v>1906114</v>
      </c>
      <c r="U47" s="250">
        <f>+BKK!U47+DMK!U47</f>
        <v>1359</v>
      </c>
      <c r="V47" s="141">
        <f t="shared" ref="V47:V49" si="41">+T47+U47</f>
        <v>1907473</v>
      </c>
      <c r="W47" s="216">
        <f t="shared" si="26"/>
        <v>19.152571170853783</v>
      </c>
    </row>
    <row r="48" spans="2:23">
      <c r="B48" s="220" t="s">
        <v>26</v>
      </c>
      <c r="C48" s="242">
        <f>+BKK!C48+DMK!C48</f>
        <v>6693</v>
      </c>
      <c r="D48" s="246">
        <f>+BKK!D48+DMK!D48</f>
        <v>6746</v>
      </c>
      <c r="E48" s="115">
        <f>C48+D48</f>
        <v>13439</v>
      </c>
      <c r="F48" s="242">
        <f>+BKK!F48+DMK!F48</f>
        <v>7793</v>
      </c>
      <c r="G48" s="246">
        <f>+BKK!G48+DMK!G48</f>
        <v>7767</v>
      </c>
      <c r="H48" s="115">
        <f>F48+G48</f>
        <v>15560</v>
      </c>
      <c r="I48" s="216">
        <f>IF(E48=0,0,((H48/E48)-1)*100)</f>
        <v>15.78242428752139</v>
      </c>
      <c r="L48" s="220" t="s">
        <v>26</v>
      </c>
      <c r="M48" s="242">
        <f>+BKK!M48+DMK!M48</f>
        <v>894293</v>
      </c>
      <c r="N48" s="243">
        <f>+BKK!N48+DMK!N48</f>
        <v>844590</v>
      </c>
      <c r="O48" s="137">
        <f>M48+N48</f>
        <v>1738883</v>
      </c>
      <c r="P48" s="98">
        <f>+BKK!P48+DMK!P48</f>
        <v>3290</v>
      </c>
      <c r="Q48" s="139">
        <f>+O48+P48</f>
        <v>1742173</v>
      </c>
      <c r="R48" s="242">
        <f>+BKK!R48+DMK!R48</f>
        <v>1077596</v>
      </c>
      <c r="S48" s="243">
        <f>+BKK!S48+DMK!S48</f>
        <v>1014070</v>
      </c>
      <c r="T48" s="137">
        <f>R48+S48</f>
        <v>2091666</v>
      </c>
      <c r="U48" s="98">
        <f>+BKK!U48+DMK!U48</f>
        <v>1439</v>
      </c>
      <c r="V48" s="141">
        <f>+T48+U48</f>
        <v>2093105</v>
      </c>
      <c r="W48" s="216">
        <f>IF(Q48=0,0,((V48/Q48)-1)*100)</f>
        <v>20.143349713260395</v>
      </c>
    </row>
    <row r="49" spans="2:23" ht="13.5" thickBot="1">
      <c r="B49" s="220" t="s">
        <v>27</v>
      </c>
      <c r="C49" s="242">
        <f>+BKK!C49+DMK!C49</f>
        <v>6362</v>
      </c>
      <c r="D49" s="251">
        <f>+BKK!D49+DMK!D49</f>
        <v>6430</v>
      </c>
      <c r="E49" s="116">
        <f>C49+D49</f>
        <v>12792</v>
      </c>
      <c r="F49" s="242">
        <f>+BKK!F49+DMK!F49</f>
        <v>7378</v>
      </c>
      <c r="G49" s="251">
        <f>+BKK!G49+DMK!G49</f>
        <v>7442</v>
      </c>
      <c r="H49" s="116">
        <f>F49+G49</f>
        <v>14820</v>
      </c>
      <c r="I49" s="217">
        <f t="shared" si="24"/>
        <v>15.853658536585357</v>
      </c>
      <c r="L49" s="220" t="s">
        <v>27</v>
      </c>
      <c r="M49" s="242">
        <f>+BKK!M49+DMK!M49</f>
        <v>782009</v>
      </c>
      <c r="N49" s="243">
        <f>+BKK!N49+DMK!N49</f>
        <v>776194</v>
      </c>
      <c r="O49" s="137">
        <f>M49+N49</f>
        <v>1558203</v>
      </c>
      <c r="P49" s="249">
        <f>+BKK!P49+DMK!P49</f>
        <v>1151</v>
      </c>
      <c r="Q49" s="139">
        <f t="shared" si="40"/>
        <v>1559354</v>
      </c>
      <c r="R49" s="242">
        <f>+BKK!R49+DMK!R49</f>
        <v>880994</v>
      </c>
      <c r="S49" s="243">
        <f>+BKK!S49+DMK!S49</f>
        <v>887774</v>
      </c>
      <c r="T49" s="137">
        <f>R49+S49</f>
        <v>1768768</v>
      </c>
      <c r="U49" s="249">
        <f>+BKK!U49+DMK!U49</f>
        <v>1480</v>
      </c>
      <c r="V49" s="141">
        <f t="shared" si="41"/>
        <v>1770248</v>
      </c>
      <c r="W49" s="216">
        <f t="shared" si="26"/>
        <v>13.524446661886902</v>
      </c>
    </row>
    <row r="50" spans="2:23" ht="14.25" thickTop="1" thickBot="1">
      <c r="B50" s="204" t="s">
        <v>28</v>
      </c>
      <c r="C50" s="109">
        <f t="shared" ref="C50:H50" si="42">+C47+C48+C49</f>
        <v>19477</v>
      </c>
      <c r="D50" s="117">
        <f t="shared" si="42"/>
        <v>19660</v>
      </c>
      <c r="E50" s="109">
        <f t="shared" si="42"/>
        <v>39137</v>
      </c>
      <c r="F50" s="109">
        <f t="shared" si="42"/>
        <v>22537</v>
      </c>
      <c r="G50" s="117">
        <f t="shared" si="42"/>
        <v>22558</v>
      </c>
      <c r="H50" s="109">
        <f t="shared" si="42"/>
        <v>45095</v>
      </c>
      <c r="I50" s="102">
        <f t="shared" si="24"/>
        <v>15.22344584408617</v>
      </c>
      <c r="L50" s="197" t="s">
        <v>28</v>
      </c>
      <c r="M50" s="142">
        <f t="shared" ref="M50:V50" si="43">+M47+M48+M49</f>
        <v>2470629</v>
      </c>
      <c r="N50" s="143">
        <f t="shared" si="43"/>
        <v>2425863</v>
      </c>
      <c r="O50" s="142">
        <f t="shared" si="43"/>
        <v>4896492</v>
      </c>
      <c r="P50" s="142">
        <f t="shared" si="43"/>
        <v>5901</v>
      </c>
      <c r="Q50" s="142">
        <f t="shared" si="43"/>
        <v>4902393</v>
      </c>
      <c r="R50" s="142">
        <f t="shared" si="43"/>
        <v>2900917</v>
      </c>
      <c r="S50" s="143">
        <f t="shared" si="43"/>
        <v>2865631</v>
      </c>
      <c r="T50" s="142">
        <f t="shared" si="43"/>
        <v>5766548</v>
      </c>
      <c r="U50" s="142">
        <f t="shared" si="43"/>
        <v>4278</v>
      </c>
      <c r="V50" s="142">
        <f t="shared" si="43"/>
        <v>5770826</v>
      </c>
      <c r="W50" s="145">
        <f t="shared" si="26"/>
        <v>17.714471279638321</v>
      </c>
    </row>
    <row r="51" spans="2:23" ht="14.25" thickTop="1" thickBot="1">
      <c r="B51" s="204" t="s">
        <v>94</v>
      </c>
      <c r="C51" s="99">
        <f t="shared" ref="C51:H51" si="44">C42+C46+C50</f>
        <v>58960</v>
      </c>
      <c r="D51" s="100">
        <f t="shared" si="44"/>
        <v>59503</v>
      </c>
      <c r="E51" s="101">
        <f t="shared" si="44"/>
        <v>118463</v>
      </c>
      <c r="F51" s="99">
        <f t="shared" si="44"/>
        <v>69484</v>
      </c>
      <c r="G51" s="100">
        <f t="shared" si="44"/>
        <v>69779</v>
      </c>
      <c r="H51" s="101">
        <f t="shared" si="44"/>
        <v>139263</v>
      </c>
      <c r="I51" s="102">
        <f>IF(E51=0,0,((H51/E51)-1)*100)</f>
        <v>17.558224930991106</v>
      </c>
      <c r="L51" s="197" t="s">
        <v>94</v>
      </c>
      <c r="M51" s="142">
        <f t="shared" ref="M51:V51" si="45">M42+M46+M50</f>
        <v>7454435</v>
      </c>
      <c r="N51" s="143">
        <f t="shared" si="45"/>
        <v>7224094</v>
      </c>
      <c r="O51" s="142">
        <f t="shared" si="45"/>
        <v>14678529</v>
      </c>
      <c r="P51" s="142">
        <f t="shared" si="45"/>
        <v>12237</v>
      </c>
      <c r="Q51" s="142">
        <f t="shared" si="45"/>
        <v>14690766</v>
      </c>
      <c r="R51" s="142">
        <f t="shared" si="45"/>
        <v>8676140</v>
      </c>
      <c r="S51" s="143">
        <f t="shared" si="45"/>
        <v>8404705</v>
      </c>
      <c r="T51" s="142">
        <f t="shared" si="45"/>
        <v>17080845</v>
      </c>
      <c r="U51" s="142">
        <f t="shared" si="45"/>
        <v>15070</v>
      </c>
      <c r="V51" s="144">
        <f t="shared" si="45"/>
        <v>17095915</v>
      </c>
      <c r="W51" s="145">
        <f>IF(Q51=0,0,((V51/Q51)-1)*100)</f>
        <v>16.37184201286712</v>
      </c>
    </row>
    <row r="52" spans="2:23" ht="14.25" thickTop="1" thickBot="1">
      <c r="B52" s="204" t="s">
        <v>93</v>
      </c>
      <c r="C52" s="99">
        <f t="shared" ref="C52:H52" si="46">+C38+C42+C46+C50</f>
        <v>77687</v>
      </c>
      <c r="D52" s="100">
        <f t="shared" si="46"/>
        <v>78092</v>
      </c>
      <c r="E52" s="101">
        <f t="shared" si="46"/>
        <v>155779</v>
      </c>
      <c r="F52" s="99">
        <f t="shared" si="46"/>
        <v>91763</v>
      </c>
      <c r="G52" s="100">
        <f t="shared" si="46"/>
        <v>92188</v>
      </c>
      <c r="H52" s="101">
        <f t="shared" si="46"/>
        <v>183951</v>
      </c>
      <c r="I52" s="102">
        <f t="shared" ref="I52" si="47">IF(E52=0,0,((H52/E52)-1)*100)</f>
        <v>18.084594200758765</v>
      </c>
      <c r="L52" s="197" t="s">
        <v>93</v>
      </c>
      <c r="M52" s="142">
        <f t="shared" ref="M52:V52" si="48">+M38+M42+M46+M50</f>
        <v>9717425</v>
      </c>
      <c r="N52" s="143">
        <f t="shared" si="48"/>
        <v>9577508</v>
      </c>
      <c r="O52" s="142">
        <f t="shared" si="48"/>
        <v>19294933</v>
      </c>
      <c r="P52" s="142">
        <f t="shared" si="48"/>
        <v>13827</v>
      </c>
      <c r="Q52" s="142">
        <f t="shared" si="48"/>
        <v>19308760</v>
      </c>
      <c r="R52" s="142">
        <f t="shared" si="48"/>
        <v>11293445</v>
      </c>
      <c r="S52" s="143">
        <f t="shared" si="48"/>
        <v>11162413</v>
      </c>
      <c r="T52" s="142">
        <f t="shared" si="48"/>
        <v>22455858</v>
      </c>
      <c r="U52" s="142">
        <f t="shared" si="48"/>
        <v>19641</v>
      </c>
      <c r="V52" s="144">
        <f t="shared" si="48"/>
        <v>22475499</v>
      </c>
      <c r="W52" s="145">
        <f t="shared" ref="W52" si="49">IF(Q52=0,0,((V52/Q52)-1)*100)</f>
        <v>16.400530122079317</v>
      </c>
    </row>
    <row r="53" spans="2:23" ht="14.25" thickTop="1" thickBot="1">
      <c r="B53" s="199" t="s">
        <v>61</v>
      </c>
      <c r="L53" s="199" t="s">
        <v>61</v>
      </c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/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12" t="s">
        <v>9</v>
      </c>
      <c r="F59" s="227" t="s">
        <v>7</v>
      </c>
      <c r="G59" s="228" t="s">
        <v>8</v>
      </c>
      <c r="H59" s="212" t="s">
        <v>9</v>
      </c>
      <c r="I59" s="229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13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>
      <c r="B61" s="220" t="s">
        <v>14</v>
      </c>
      <c r="C61" s="240">
        <f t="shared" ref="C61:D63" si="50">+C9+C35</f>
        <v>16239</v>
      </c>
      <c r="D61" s="241">
        <f t="shared" si="50"/>
        <v>16229</v>
      </c>
      <c r="E61" s="96">
        <f>+C61+D61</f>
        <v>32468</v>
      </c>
      <c r="F61" s="240">
        <f t="shared" ref="F61:G63" si="51">+F9+F35</f>
        <v>19173</v>
      </c>
      <c r="G61" s="241">
        <f t="shared" si="51"/>
        <v>19157</v>
      </c>
      <c r="H61" s="96">
        <f>+F61+G61</f>
        <v>38330</v>
      </c>
      <c r="I61" s="216">
        <f t="shared" ref="I61:I76" si="52">IF(E61=0,0,((H61/E61)-1)*100)</f>
        <v>18.054700012319813</v>
      </c>
      <c r="K61" s="97"/>
      <c r="L61" s="220" t="s">
        <v>14</v>
      </c>
      <c r="M61" s="242">
        <f t="shared" ref="M61:N63" si="53">+M9+M35</f>
        <v>2464218</v>
      </c>
      <c r="N61" s="243">
        <f t="shared" si="53"/>
        <v>2407029</v>
      </c>
      <c r="O61" s="136">
        <f>+M61+N61</f>
        <v>4871247</v>
      </c>
      <c r="P61" s="98">
        <f>+P9+P35</f>
        <v>115823</v>
      </c>
      <c r="Q61" s="139">
        <f>+O61+P61</f>
        <v>4987070</v>
      </c>
      <c r="R61" s="242">
        <f t="shared" ref="R61:S63" si="54">+R9+R35</f>
        <v>2781596</v>
      </c>
      <c r="S61" s="243">
        <f t="shared" si="54"/>
        <v>2724968</v>
      </c>
      <c r="T61" s="136">
        <f>+R61+S61</f>
        <v>5506564</v>
      </c>
      <c r="U61" s="98">
        <f>+U9+U35</f>
        <v>102615</v>
      </c>
      <c r="V61" s="141">
        <f>+T61+U61</f>
        <v>5609179</v>
      </c>
      <c r="W61" s="216">
        <f t="shared" ref="W61:W76" si="55">IF(Q61=0,0,((V61/Q61)-1)*100)</f>
        <v>12.474438898992801</v>
      </c>
    </row>
    <row r="62" spans="2:23">
      <c r="B62" s="220" t="s">
        <v>15</v>
      </c>
      <c r="C62" s="240">
        <f t="shared" si="50"/>
        <v>16501</v>
      </c>
      <c r="D62" s="241">
        <f t="shared" si="50"/>
        <v>16486</v>
      </c>
      <c r="E62" s="96">
        <f>+C62+D62</f>
        <v>32987</v>
      </c>
      <c r="F62" s="240">
        <f t="shared" si="51"/>
        <v>19365</v>
      </c>
      <c r="G62" s="241">
        <f t="shared" si="51"/>
        <v>19354</v>
      </c>
      <c r="H62" s="96">
        <f>+F62+G62</f>
        <v>38719</v>
      </c>
      <c r="I62" s="216">
        <f t="shared" si="52"/>
        <v>17.376542274229244</v>
      </c>
      <c r="K62" s="97"/>
      <c r="L62" s="220" t="s">
        <v>15</v>
      </c>
      <c r="M62" s="242">
        <f t="shared" si="53"/>
        <v>2673790</v>
      </c>
      <c r="N62" s="243">
        <f t="shared" si="53"/>
        <v>2559404</v>
      </c>
      <c r="O62" s="136">
        <f t="shared" ref="O62:O63" si="56">+M62+N62</f>
        <v>5233194</v>
      </c>
      <c r="P62" s="98">
        <f>+P10+P36</f>
        <v>96843</v>
      </c>
      <c r="Q62" s="139">
        <f t="shared" ref="Q62:Q63" si="57">+O62+P62</f>
        <v>5330037</v>
      </c>
      <c r="R62" s="242">
        <f t="shared" si="54"/>
        <v>2888361</v>
      </c>
      <c r="S62" s="243">
        <f t="shared" si="54"/>
        <v>2798200</v>
      </c>
      <c r="T62" s="136">
        <f t="shared" ref="T62:T63" si="58">+R62+S62</f>
        <v>5686561</v>
      </c>
      <c r="U62" s="98">
        <f>+U10+U36</f>
        <v>87144</v>
      </c>
      <c r="V62" s="141">
        <f t="shared" ref="V62:V63" si="59">+T62+U62</f>
        <v>5773705</v>
      </c>
      <c r="W62" s="216">
        <f t="shared" si="55"/>
        <v>8.3239197026212075</v>
      </c>
    </row>
    <row r="63" spans="2:23" ht="13.5" thickBot="1">
      <c r="B63" s="226" t="s">
        <v>16</v>
      </c>
      <c r="C63" s="244">
        <f t="shared" si="50"/>
        <v>17799</v>
      </c>
      <c r="D63" s="245">
        <f t="shared" si="50"/>
        <v>17781</v>
      </c>
      <c r="E63" s="96">
        <f>+C63+D63</f>
        <v>35580</v>
      </c>
      <c r="F63" s="244">
        <f t="shared" si="51"/>
        <v>20872</v>
      </c>
      <c r="G63" s="245">
        <f t="shared" si="51"/>
        <v>20846</v>
      </c>
      <c r="H63" s="96">
        <f>+F63+G63</f>
        <v>41718</v>
      </c>
      <c r="I63" s="216">
        <f t="shared" si="52"/>
        <v>17.251264755480598</v>
      </c>
      <c r="K63" s="97"/>
      <c r="L63" s="226" t="s">
        <v>16</v>
      </c>
      <c r="M63" s="242">
        <f t="shared" si="53"/>
        <v>2860139</v>
      </c>
      <c r="N63" s="243">
        <f t="shared" si="53"/>
        <v>2788024</v>
      </c>
      <c r="O63" s="136">
        <f t="shared" si="56"/>
        <v>5648163</v>
      </c>
      <c r="P63" s="98">
        <f>+P11+P37</f>
        <v>102612</v>
      </c>
      <c r="Q63" s="139">
        <f t="shared" si="57"/>
        <v>5750775</v>
      </c>
      <c r="R63" s="242">
        <f t="shared" si="54"/>
        <v>3011971</v>
      </c>
      <c r="S63" s="243">
        <f t="shared" si="54"/>
        <v>2967809</v>
      </c>
      <c r="T63" s="136">
        <f t="shared" si="58"/>
        <v>5979780</v>
      </c>
      <c r="U63" s="98">
        <f>+U11+U37</f>
        <v>84445</v>
      </c>
      <c r="V63" s="141">
        <f t="shared" si="59"/>
        <v>6064225</v>
      </c>
      <c r="W63" s="216">
        <f t="shared" si="55"/>
        <v>5.4505697058222502</v>
      </c>
    </row>
    <row r="64" spans="2:23" ht="14.25" thickTop="1" thickBot="1">
      <c r="B64" s="204" t="s">
        <v>17</v>
      </c>
      <c r="C64" s="99">
        <f>C63+C61+C62</f>
        <v>50539</v>
      </c>
      <c r="D64" s="100">
        <f>D63+D61+D62</f>
        <v>50496</v>
      </c>
      <c r="E64" s="101">
        <f>+E61+E62+E63</f>
        <v>101035</v>
      </c>
      <c r="F64" s="99">
        <f>F63+F61+F62</f>
        <v>59410</v>
      </c>
      <c r="G64" s="100">
        <f>G63+G61+G62</f>
        <v>59357</v>
      </c>
      <c r="H64" s="101">
        <f>+H61+H62+H63</f>
        <v>118767</v>
      </c>
      <c r="I64" s="102">
        <f>IF(E64=0,0,((H64/E64)-1)*100)</f>
        <v>17.550353837778985</v>
      </c>
      <c r="L64" s="197" t="s">
        <v>17</v>
      </c>
      <c r="M64" s="142">
        <f t="shared" ref="M64:U64" si="60">+M61+M62+M63</f>
        <v>7998147</v>
      </c>
      <c r="N64" s="143">
        <f t="shared" si="60"/>
        <v>7754457</v>
      </c>
      <c r="O64" s="142">
        <f t="shared" si="60"/>
        <v>15752604</v>
      </c>
      <c r="P64" s="142">
        <f t="shared" si="60"/>
        <v>315278</v>
      </c>
      <c r="Q64" s="142">
        <f t="shared" si="60"/>
        <v>16067882</v>
      </c>
      <c r="R64" s="142">
        <f t="shared" si="60"/>
        <v>8681928</v>
      </c>
      <c r="S64" s="143">
        <f t="shared" si="60"/>
        <v>8490977</v>
      </c>
      <c r="T64" s="142">
        <f t="shared" ref="T64" si="61">+T61+T62+T63</f>
        <v>17172905</v>
      </c>
      <c r="U64" s="142">
        <f t="shared" si="60"/>
        <v>274204</v>
      </c>
      <c r="V64" s="144">
        <f t="shared" ref="V64" si="62">+V61+V62+V63</f>
        <v>17447109</v>
      </c>
      <c r="W64" s="145">
        <f>IF(Q64=0,0,((V64/Q64)-1)*100)</f>
        <v>8.583751112934479</v>
      </c>
    </row>
    <row r="65" spans="2:23" ht="13.5" thickTop="1">
      <c r="B65" s="220" t="s">
        <v>18</v>
      </c>
      <c r="C65" s="240">
        <f>+C13+C39</f>
        <v>18115</v>
      </c>
      <c r="D65" s="241">
        <f>+D13+D39</f>
        <v>18126</v>
      </c>
      <c r="E65" s="96">
        <f>+C65+D65</f>
        <v>36241</v>
      </c>
      <c r="F65" s="240">
        <f t="shared" ref="F65:G67" si="63">+F13+F39</f>
        <v>21073</v>
      </c>
      <c r="G65" s="241">
        <f t="shared" si="63"/>
        <v>21094</v>
      </c>
      <c r="H65" s="96">
        <f>+F65+G65</f>
        <v>42167</v>
      </c>
      <c r="I65" s="216">
        <f t="shared" si="52"/>
        <v>16.351645925885052</v>
      </c>
      <c r="L65" s="220" t="s">
        <v>18</v>
      </c>
      <c r="M65" s="242">
        <f t="shared" ref="M65:N67" si="64">+M13+M39</f>
        <v>2892427</v>
      </c>
      <c r="N65" s="243">
        <f t="shared" si="64"/>
        <v>2833337</v>
      </c>
      <c r="O65" s="136">
        <f t="shared" ref="O65:O67" si="65">+M65+N65</f>
        <v>5725764</v>
      </c>
      <c r="P65" s="98">
        <f>+P13+P39</f>
        <v>98867</v>
      </c>
      <c r="Q65" s="139">
        <f t="shared" ref="Q65:Q67" si="66">+O65+P65</f>
        <v>5824631</v>
      </c>
      <c r="R65" s="242">
        <f t="shared" ref="R65:S67" si="67">+R13+R39</f>
        <v>2977899</v>
      </c>
      <c r="S65" s="243">
        <f t="shared" si="67"/>
        <v>2914545</v>
      </c>
      <c r="T65" s="136">
        <f t="shared" ref="T65:T67" si="68">+R65+S65</f>
        <v>5892444</v>
      </c>
      <c r="U65" s="98">
        <f>+U13+U39</f>
        <v>86885</v>
      </c>
      <c r="V65" s="141">
        <f t="shared" ref="V65:V67" si="69">+T65+U65</f>
        <v>5979329</v>
      </c>
      <c r="W65" s="216">
        <f t="shared" si="55"/>
        <v>2.6559279034156891</v>
      </c>
    </row>
    <row r="66" spans="2:23">
      <c r="B66" s="220" t="s">
        <v>19</v>
      </c>
      <c r="C66" s="242">
        <f>+C14+C40</f>
        <v>17120</v>
      </c>
      <c r="D66" s="246">
        <f>+D14+D40</f>
        <v>17117</v>
      </c>
      <c r="E66" s="96">
        <f>+C66+D66</f>
        <v>34237</v>
      </c>
      <c r="F66" s="242">
        <f t="shared" si="63"/>
        <v>18528</v>
      </c>
      <c r="G66" s="246">
        <f t="shared" si="63"/>
        <v>18522</v>
      </c>
      <c r="H66" s="103">
        <f>+F66+G66</f>
        <v>37050</v>
      </c>
      <c r="I66" s="216">
        <f t="shared" si="52"/>
        <v>8.2162572655314356</v>
      </c>
      <c r="L66" s="220" t="s">
        <v>19</v>
      </c>
      <c r="M66" s="242">
        <f t="shared" si="64"/>
        <v>2735077</v>
      </c>
      <c r="N66" s="243">
        <f t="shared" si="64"/>
        <v>2752556</v>
      </c>
      <c r="O66" s="136">
        <f t="shared" si="65"/>
        <v>5487633</v>
      </c>
      <c r="P66" s="98">
        <f>+P14+P40</f>
        <v>90663</v>
      </c>
      <c r="Q66" s="139">
        <f t="shared" si="66"/>
        <v>5578296</v>
      </c>
      <c r="R66" s="242">
        <f t="shared" si="67"/>
        <v>2597456</v>
      </c>
      <c r="S66" s="243">
        <f t="shared" si="67"/>
        <v>2646719</v>
      </c>
      <c r="T66" s="136">
        <f t="shared" si="68"/>
        <v>5244175</v>
      </c>
      <c r="U66" s="98">
        <f>+U14+U40</f>
        <v>78175</v>
      </c>
      <c r="V66" s="141">
        <f t="shared" si="69"/>
        <v>5322350</v>
      </c>
      <c r="W66" s="216">
        <f t="shared" si="55"/>
        <v>-4.5882470202370023</v>
      </c>
    </row>
    <row r="67" spans="2:23" ht="13.5" thickBot="1">
      <c r="B67" s="220" t="s">
        <v>20</v>
      </c>
      <c r="C67" s="242">
        <f>C15+C41</f>
        <v>18479</v>
      </c>
      <c r="D67" s="246">
        <f>D15+D41</f>
        <v>18461</v>
      </c>
      <c r="E67" s="96">
        <f>+C67+D67</f>
        <v>36940</v>
      </c>
      <c r="F67" s="242">
        <f t="shared" si="63"/>
        <v>19857</v>
      </c>
      <c r="G67" s="246">
        <f t="shared" si="63"/>
        <v>19860</v>
      </c>
      <c r="H67" s="103">
        <f>+F67+G67</f>
        <v>39717</v>
      </c>
      <c r="I67" s="216">
        <f t="shared" si="52"/>
        <v>7.5175961017866832</v>
      </c>
      <c r="L67" s="220" t="s">
        <v>20</v>
      </c>
      <c r="M67" s="242">
        <f t="shared" si="64"/>
        <v>2999391</v>
      </c>
      <c r="N67" s="243">
        <f t="shared" si="64"/>
        <v>3059946</v>
      </c>
      <c r="O67" s="136">
        <f t="shared" si="65"/>
        <v>6059337</v>
      </c>
      <c r="P67" s="98">
        <f>+P15+P41</f>
        <v>98932</v>
      </c>
      <c r="Q67" s="139">
        <f t="shared" si="66"/>
        <v>6158269</v>
      </c>
      <c r="R67" s="242">
        <f t="shared" si="67"/>
        <v>2790078</v>
      </c>
      <c r="S67" s="243">
        <f t="shared" si="67"/>
        <v>2894859</v>
      </c>
      <c r="T67" s="136">
        <f t="shared" si="68"/>
        <v>5684937</v>
      </c>
      <c r="U67" s="98">
        <f>+U15+U41</f>
        <v>87090</v>
      </c>
      <c r="V67" s="141">
        <f t="shared" si="69"/>
        <v>5772027</v>
      </c>
      <c r="W67" s="216">
        <f t="shared" si="55"/>
        <v>-6.2719247892549017</v>
      </c>
    </row>
    <row r="68" spans="2:23" ht="14.25" thickTop="1" thickBot="1">
      <c r="B68" s="204" t="s">
        <v>90</v>
      </c>
      <c r="C68" s="99">
        <f t="shared" ref="C68:H68" si="70">+C65+C66+C67</f>
        <v>53714</v>
      </c>
      <c r="D68" s="100">
        <f t="shared" si="70"/>
        <v>53704</v>
      </c>
      <c r="E68" s="101">
        <f t="shared" si="70"/>
        <v>107418</v>
      </c>
      <c r="F68" s="99">
        <f t="shared" si="70"/>
        <v>59458</v>
      </c>
      <c r="G68" s="100">
        <f t="shared" si="70"/>
        <v>59476</v>
      </c>
      <c r="H68" s="101">
        <f t="shared" si="70"/>
        <v>118934</v>
      </c>
      <c r="I68" s="102">
        <f>IF(E68=0,0,((H68/E68)-1)*100)</f>
        <v>10.720735817088389</v>
      </c>
      <c r="L68" s="197" t="s">
        <v>90</v>
      </c>
      <c r="M68" s="142">
        <f t="shared" ref="M68:V68" si="71">+M65+M66+M67</f>
        <v>8626895</v>
      </c>
      <c r="N68" s="143">
        <f t="shared" si="71"/>
        <v>8645839</v>
      </c>
      <c r="O68" s="142">
        <f t="shared" si="71"/>
        <v>17272734</v>
      </c>
      <c r="P68" s="142">
        <f t="shared" si="71"/>
        <v>288462</v>
      </c>
      <c r="Q68" s="142">
        <f t="shared" si="71"/>
        <v>17561196</v>
      </c>
      <c r="R68" s="142">
        <f t="shared" si="71"/>
        <v>8365433</v>
      </c>
      <c r="S68" s="143">
        <f t="shared" si="71"/>
        <v>8456123</v>
      </c>
      <c r="T68" s="142">
        <f t="shared" si="71"/>
        <v>16821556</v>
      </c>
      <c r="U68" s="142">
        <f t="shared" si="71"/>
        <v>252150</v>
      </c>
      <c r="V68" s="144">
        <f t="shared" si="71"/>
        <v>17073706</v>
      </c>
      <c r="W68" s="145">
        <f>IF(Q68=0,0,((V68/Q68)-1)*100)</f>
        <v>-2.7759498840511765</v>
      </c>
    </row>
    <row r="69" spans="2:23" ht="13.5" thickTop="1">
      <c r="B69" s="220" t="s">
        <v>21</v>
      </c>
      <c r="C69" s="247">
        <f t="shared" ref="C69:D71" si="72">+C17+C43</f>
        <v>17859</v>
      </c>
      <c r="D69" s="248">
        <f t="shared" si="72"/>
        <v>17865</v>
      </c>
      <c r="E69" s="96">
        <f>+C69+D69</f>
        <v>35724</v>
      </c>
      <c r="F69" s="247">
        <f t="shared" ref="F69:G71" si="73">+F17+F43</f>
        <v>19277</v>
      </c>
      <c r="G69" s="248">
        <f t="shared" si="73"/>
        <v>19285</v>
      </c>
      <c r="H69" s="103">
        <f>+F69+G69</f>
        <v>38562</v>
      </c>
      <c r="I69" s="216">
        <f t="shared" si="52"/>
        <v>7.9442391669465984</v>
      </c>
      <c r="L69" s="220" t="s">
        <v>21</v>
      </c>
      <c r="M69" s="242">
        <f t="shared" ref="M69:N71" si="74">+M17+M43</f>
        <v>2781524</v>
      </c>
      <c r="N69" s="243">
        <f t="shared" si="74"/>
        <v>2816416</v>
      </c>
      <c r="O69" s="136">
        <f t="shared" ref="O69:O71" si="75">+M69+N69</f>
        <v>5597940</v>
      </c>
      <c r="P69" s="98">
        <f>+P17+P43</f>
        <v>95624</v>
      </c>
      <c r="Q69" s="139">
        <f t="shared" ref="Q69:Q71" si="76">+O69+P69</f>
        <v>5693564</v>
      </c>
      <c r="R69" s="242">
        <f t="shared" ref="R69:S71" si="77">+R17+R43</f>
        <v>2813729</v>
      </c>
      <c r="S69" s="243">
        <f t="shared" si="77"/>
        <v>2814346</v>
      </c>
      <c r="T69" s="136">
        <f t="shared" ref="T69:T71" si="78">+R69+S69</f>
        <v>5628075</v>
      </c>
      <c r="U69" s="98">
        <f>+U17+U43</f>
        <v>70724</v>
      </c>
      <c r="V69" s="141">
        <f t="shared" ref="V69:V71" si="79">+T69+U69</f>
        <v>5698799</v>
      </c>
      <c r="W69" s="216">
        <f t="shared" si="55"/>
        <v>9.1945923502390059E-2</v>
      </c>
    </row>
    <row r="70" spans="2:23">
      <c r="B70" s="220" t="s">
        <v>91</v>
      </c>
      <c r="C70" s="247">
        <f t="shared" si="72"/>
        <v>17899</v>
      </c>
      <c r="D70" s="248">
        <f t="shared" si="72"/>
        <v>17911</v>
      </c>
      <c r="E70" s="96">
        <f>+C70+D70</f>
        <v>35810</v>
      </c>
      <c r="F70" s="247">
        <f t="shared" si="73"/>
        <v>18665</v>
      </c>
      <c r="G70" s="248">
        <f t="shared" si="73"/>
        <v>18661</v>
      </c>
      <c r="H70" s="103">
        <f>+F70+G70</f>
        <v>37326</v>
      </c>
      <c r="I70" s="216">
        <f t="shared" si="52"/>
        <v>4.2334543423624638</v>
      </c>
      <c r="L70" s="220" t="s">
        <v>91</v>
      </c>
      <c r="M70" s="242">
        <f t="shared" si="74"/>
        <v>2568774</v>
      </c>
      <c r="N70" s="243">
        <f t="shared" si="74"/>
        <v>2590652</v>
      </c>
      <c r="O70" s="136">
        <f t="shared" si="75"/>
        <v>5159426</v>
      </c>
      <c r="P70" s="98">
        <f>+P18+P44</f>
        <v>99159</v>
      </c>
      <c r="Q70" s="139">
        <f t="shared" si="76"/>
        <v>5258585</v>
      </c>
      <c r="R70" s="242">
        <f t="shared" si="77"/>
        <v>2443049</v>
      </c>
      <c r="S70" s="243">
        <f t="shared" si="77"/>
        <v>2502763</v>
      </c>
      <c r="T70" s="136">
        <f t="shared" si="78"/>
        <v>4945812</v>
      </c>
      <c r="U70" s="98">
        <f>+U18+U44</f>
        <v>79365</v>
      </c>
      <c r="V70" s="141">
        <f t="shared" si="79"/>
        <v>5025177</v>
      </c>
      <c r="W70" s="216">
        <f t="shared" si="55"/>
        <v>-4.4386084849821756</v>
      </c>
    </row>
    <row r="71" spans="2:23" ht="13.5" thickBot="1">
      <c r="B71" s="220" t="s">
        <v>22</v>
      </c>
      <c r="C71" s="247">
        <f t="shared" si="72"/>
        <v>17289</v>
      </c>
      <c r="D71" s="248">
        <f t="shared" si="72"/>
        <v>17296</v>
      </c>
      <c r="E71" s="96">
        <f>+C71+D71</f>
        <v>34585</v>
      </c>
      <c r="F71" s="247">
        <f t="shared" si="73"/>
        <v>16661</v>
      </c>
      <c r="G71" s="248">
        <f t="shared" si="73"/>
        <v>16668</v>
      </c>
      <c r="H71" s="103">
        <f>+F71+G71</f>
        <v>33329</v>
      </c>
      <c r="I71" s="216">
        <f t="shared" si="52"/>
        <v>-3.6316322104958831</v>
      </c>
      <c r="L71" s="220" t="s">
        <v>22</v>
      </c>
      <c r="M71" s="242">
        <f t="shared" si="74"/>
        <v>2532900</v>
      </c>
      <c r="N71" s="243">
        <f t="shared" si="74"/>
        <v>2476875</v>
      </c>
      <c r="O71" s="137">
        <f t="shared" si="75"/>
        <v>5009775</v>
      </c>
      <c r="P71" s="249">
        <f>+P19+P45</f>
        <v>111547</v>
      </c>
      <c r="Q71" s="139">
        <f t="shared" si="76"/>
        <v>5121322</v>
      </c>
      <c r="R71" s="242">
        <f t="shared" si="77"/>
        <v>2157449</v>
      </c>
      <c r="S71" s="243">
        <f t="shared" si="77"/>
        <v>2136585</v>
      </c>
      <c r="T71" s="137">
        <f t="shared" si="78"/>
        <v>4294034</v>
      </c>
      <c r="U71" s="249">
        <f>+U19+U45</f>
        <v>89741</v>
      </c>
      <c r="V71" s="141">
        <f t="shared" si="79"/>
        <v>4383775</v>
      </c>
      <c r="W71" s="216">
        <f t="shared" si="55"/>
        <v>-14.401496332392306</v>
      </c>
    </row>
    <row r="72" spans="2:23" ht="15" customHeight="1" thickTop="1" thickBot="1">
      <c r="B72" s="205" t="s">
        <v>23</v>
      </c>
      <c r="C72" s="106">
        <f t="shared" ref="C72:H72" si="80">+C69+C70+C71</f>
        <v>53047</v>
      </c>
      <c r="D72" s="107">
        <f t="shared" si="80"/>
        <v>53072</v>
      </c>
      <c r="E72" s="108">
        <f t="shared" si="80"/>
        <v>106119</v>
      </c>
      <c r="F72" s="109">
        <f t="shared" si="80"/>
        <v>54603</v>
      </c>
      <c r="G72" s="110">
        <f t="shared" si="80"/>
        <v>54614</v>
      </c>
      <c r="H72" s="110">
        <f t="shared" si="80"/>
        <v>109217</v>
      </c>
      <c r="I72" s="102">
        <f t="shared" si="52"/>
        <v>2.9193641101028067</v>
      </c>
      <c r="J72" s="111"/>
      <c r="K72" s="112"/>
      <c r="L72" s="198" t="s">
        <v>23</v>
      </c>
      <c r="M72" s="146">
        <f t="shared" ref="M72:V72" si="81">+M69+M70+M71</f>
        <v>7883198</v>
      </c>
      <c r="N72" s="146">
        <f t="shared" si="81"/>
        <v>7883943</v>
      </c>
      <c r="O72" s="147">
        <f t="shared" si="81"/>
        <v>15767141</v>
      </c>
      <c r="P72" s="147">
        <f t="shared" si="81"/>
        <v>306330</v>
      </c>
      <c r="Q72" s="147">
        <f t="shared" si="81"/>
        <v>16073471</v>
      </c>
      <c r="R72" s="146">
        <f t="shared" si="81"/>
        <v>7414227</v>
      </c>
      <c r="S72" s="146">
        <f t="shared" si="81"/>
        <v>7453694</v>
      </c>
      <c r="T72" s="147">
        <f t="shared" si="81"/>
        <v>14867921</v>
      </c>
      <c r="U72" s="147">
        <f t="shared" si="81"/>
        <v>239830</v>
      </c>
      <c r="V72" s="147">
        <f t="shared" si="81"/>
        <v>15107751</v>
      </c>
      <c r="W72" s="148">
        <f t="shared" si="55"/>
        <v>-6.0081609006542465</v>
      </c>
    </row>
    <row r="73" spans="2:23" ht="13.5" thickTop="1">
      <c r="B73" s="220" t="s">
        <v>25</v>
      </c>
      <c r="C73" s="242">
        <f t="shared" ref="C73:D75" si="82">+C21+C47</f>
        <v>18174</v>
      </c>
      <c r="D73" s="246">
        <f t="shared" si="82"/>
        <v>18171</v>
      </c>
      <c r="E73" s="113">
        <f>+C73+D73</f>
        <v>36345</v>
      </c>
      <c r="F73" s="242">
        <f t="shared" ref="F73:G75" si="83">+F21+F47</f>
        <v>17705</v>
      </c>
      <c r="G73" s="246">
        <f t="shared" si="83"/>
        <v>17697</v>
      </c>
      <c r="H73" s="114">
        <f>+F73+G73</f>
        <v>35402</v>
      </c>
      <c r="I73" s="216">
        <f t="shared" si="52"/>
        <v>-2.5945797221075817</v>
      </c>
      <c r="L73" s="220" t="s">
        <v>25</v>
      </c>
      <c r="M73" s="242">
        <f t="shared" ref="M73:N75" si="84">+M21+M47</f>
        <v>2744833</v>
      </c>
      <c r="N73" s="243">
        <f t="shared" si="84"/>
        <v>2686734</v>
      </c>
      <c r="O73" s="137">
        <f t="shared" ref="O73:O75" si="85">+M73+N73</f>
        <v>5431567</v>
      </c>
      <c r="P73" s="250">
        <f>+P21+P47</f>
        <v>116443</v>
      </c>
      <c r="Q73" s="139">
        <f t="shared" ref="Q73:Q75" si="86">+O73+P73</f>
        <v>5548010</v>
      </c>
      <c r="R73" s="242">
        <f t="shared" ref="R73:S75" si="87">+R21+R47</f>
        <v>2623080</v>
      </c>
      <c r="S73" s="243">
        <f t="shared" si="87"/>
        <v>2518317</v>
      </c>
      <c r="T73" s="137">
        <f t="shared" ref="T73:T75" si="88">+R73+S73</f>
        <v>5141397</v>
      </c>
      <c r="U73" s="250">
        <f>+U21+U47</f>
        <v>94323</v>
      </c>
      <c r="V73" s="141">
        <f t="shared" ref="V73:V75" si="89">+T73+U73</f>
        <v>5235720</v>
      </c>
      <c r="W73" s="216">
        <f t="shared" si="55"/>
        <v>-5.6288651246122479</v>
      </c>
    </row>
    <row r="74" spans="2:23">
      <c r="B74" s="220" t="s">
        <v>26</v>
      </c>
      <c r="C74" s="242">
        <f t="shared" si="82"/>
        <v>18783</v>
      </c>
      <c r="D74" s="246">
        <f t="shared" si="82"/>
        <v>18771</v>
      </c>
      <c r="E74" s="115">
        <f>+C74+D74</f>
        <v>37554</v>
      </c>
      <c r="F74" s="242">
        <f t="shared" si="83"/>
        <v>18505</v>
      </c>
      <c r="G74" s="246">
        <f t="shared" si="83"/>
        <v>18509</v>
      </c>
      <c r="H74" s="115">
        <f>+F74+G74</f>
        <v>37014</v>
      </c>
      <c r="I74" s="216">
        <f>IF(E74=0,0,((H74/E74)-1)*100)</f>
        <v>-1.4379293816903616</v>
      </c>
      <c r="L74" s="220" t="s">
        <v>26</v>
      </c>
      <c r="M74" s="242">
        <f t="shared" si="84"/>
        <v>2887926</v>
      </c>
      <c r="N74" s="243">
        <f t="shared" si="84"/>
        <v>2922696</v>
      </c>
      <c r="O74" s="137">
        <f>+M74+N74</f>
        <v>5810622</v>
      </c>
      <c r="P74" s="98">
        <f>+P22+P48</f>
        <v>110599</v>
      </c>
      <c r="Q74" s="139">
        <f>+O74+P74</f>
        <v>5921221</v>
      </c>
      <c r="R74" s="242">
        <f t="shared" si="87"/>
        <v>2867826</v>
      </c>
      <c r="S74" s="243">
        <f t="shared" si="87"/>
        <v>2902413</v>
      </c>
      <c r="T74" s="137">
        <f>+R74+S74</f>
        <v>5770239</v>
      </c>
      <c r="U74" s="98">
        <f>+U22+U48</f>
        <v>91637</v>
      </c>
      <c r="V74" s="141">
        <f>+T74+U74</f>
        <v>5861876</v>
      </c>
      <c r="W74" s="216">
        <f>IF(Q74=0,0,((V74/Q74)-1)*100)</f>
        <v>-1.002242611785642</v>
      </c>
    </row>
    <row r="75" spans="2:23" ht="13.5" thickBot="1">
      <c r="B75" s="220" t="s">
        <v>27</v>
      </c>
      <c r="C75" s="242">
        <f t="shared" si="82"/>
        <v>17758</v>
      </c>
      <c r="D75" s="251">
        <f t="shared" si="82"/>
        <v>17763</v>
      </c>
      <c r="E75" s="116">
        <f>+C75+D75</f>
        <v>35521</v>
      </c>
      <c r="F75" s="242">
        <f t="shared" si="83"/>
        <v>17721</v>
      </c>
      <c r="G75" s="251">
        <f t="shared" si="83"/>
        <v>17708</v>
      </c>
      <c r="H75" s="116">
        <f>+F75+G75</f>
        <v>35429</v>
      </c>
      <c r="I75" s="217">
        <f t="shared" si="52"/>
        <v>-0.25900171729399402</v>
      </c>
      <c r="L75" s="220" t="s">
        <v>27</v>
      </c>
      <c r="M75" s="242">
        <f t="shared" si="84"/>
        <v>2583122</v>
      </c>
      <c r="N75" s="243">
        <f t="shared" si="84"/>
        <v>2598326</v>
      </c>
      <c r="O75" s="137">
        <f t="shared" si="85"/>
        <v>5181448</v>
      </c>
      <c r="P75" s="249">
        <f>+P23+P49</f>
        <v>110222</v>
      </c>
      <c r="Q75" s="139">
        <f t="shared" si="86"/>
        <v>5291670</v>
      </c>
      <c r="R75" s="242">
        <f t="shared" si="87"/>
        <v>2506754</v>
      </c>
      <c r="S75" s="243">
        <f t="shared" si="87"/>
        <v>2525080</v>
      </c>
      <c r="T75" s="137">
        <f t="shared" si="88"/>
        <v>5031834</v>
      </c>
      <c r="U75" s="249">
        <f>+U23+U49</f>
        <v>89202</v>
      </c>
      <c r="V75" s="141">
        <f t="shared" si="89"/>
        <v>5121036</v>
      </c>
      <c r="W75" s="216">
        <f t="shared" si="55"/>
        <v>-3.2245774963291396</v>
      </c>
    </row>
    <row r="76" spans="2:23" ht="14.25" thickTop="1" thickBot="1">
      <c r="B76" s="204" t="s">
        <v>28</v>
      </c>
      <c r="C76" s="109">
        <f t="shared" ref="C76:H76" si="90">+C73+C74+C75</f>
        <v>54715</v>
      </c>
      <c r="D76" s="117">
        <f t="shared" si="90"/>
        <v>54705</v>
      </c>
      <c r="E76" s="109">
        <f t="shared" si="90"/>
        <v>109420</v>
      </c>
      <c r="F76" s="109">
        <f t="shared" si="90"/>
        <v>53931</v>
      </c>
      <c r="G76" s="117">
        <f t="shared" si="90"/>
        <v>53914</v>
      </c>
      <c r="H76" s="109">
        <f t="shared" si="90"/>
        <v>107845</v>
      </c>
      <c r="I76" s="102">
        <f t="shared" si="52"/>
        <v>-1.4394077865106936</v>
      </c>
      <c r="L76" s="197" t="s">
        <v>28</v>
      </c>
      <c r="M76" s="142">
        <f t="shared" ref="M76:V76" si="91">+M73+M74+M75</f>
        <v>8215881</v>
      </c>
      <c r="N76" s="143">
        <f t="shared" si="91"/>
        <v>8207756</v>
      </c>
      <c r="O76" s="142">
        <f t="shared" si="91"/>
        <v>16423637</v>
      </c>
      <c r="P76" s="142">
        <f t="shared" si="91"/>
        <v>337264</v>
      </c>
      <c r="Q76" s="142">
        <f t="shared" si="91"/>
        <v>16760901</v>
      </c>
      <c r="R76" s="142">
        <f t="shared" si="91"/>
        <v>7997660</v>
      </c>
      <c r="S76" s="143">
        <f t="shared" si="91"/>
        <v>7945810</v>
      </c>
      <c r="T76" s="142">
        <f t="shared" si="91"/>
        <v>15943470</v>
      </c>
      <c r="U76" s="142">
        <f t="shared" si="91"/>
        <v>275162</v>
      </c>
      <c r="V76" s="142">
        <f t="shared" si="91"/>
        <v>16218632</v>
      </c>
      <c r="W76" s="145">
        <f t="shared" si="55"/>
        <v>-3.2353212992547342</v>
      </c>
    </row>
    <row r="77" spans="2:23" ht="14.25" thickTop="1" thickBot="1">
      <c r="B77" s="204" t="s">
        <v>94</v>
      </c>
      <c r="C77" s="99">
        <f t="shared" ref="C77:H77" si="92">C68+C72+C76</f>
        <v>161476</v>
      </c>
      <c r="D77" s="100">
        <f t="shared" si="92"/>
        <v>161481</v>
      </c>
      <c r="E77" s="101">
        <f t="shared" si="92"/>
        <v>322957</v>
      </c>
      <c r="F77" s="99">
        <f t="shared" si="92"/>
        <v>167992</v>
      </c>
      <c r="G77" s="100">
        <f t="shared" si="92"/>
        <v>168004</v>
      </c>
      <c r="H77" s="101">
        <f t="shared" si="92"/>
        <v>335996</v>
      </c>
      <c r="I77" s="102">
        <f>IF(E77=0,0,((H77/E77)-1)*100)</f>
        <v>4.0373795892332476</v>
      </c>
      <c r="L77" s="197" t="s">
        <v>94</v>
      </c>
      <c r="M77" s="142">
        <f t="shared" ref="M77:V77" si="93">M68+M72+M76</f>
        <v>24725974</v>
      </c>
      <c r="N77" s="143">
        <f t="shared" si="93"/>
        <v>24737538</v>
      </c>
      <c r="O77" s="142">
        <f t="shared" si="93"/>
        <v>49463512</v>
      </c>
      <c r="P77" s="142">
        <f t="shared" si="93"/>
        <v>932056</v>
      </c>
      <c r="Q77" s="142">
        <f t="shared" si="93"/>
        <v>50395568</v>
      </c>
      <c r="R77" s="142">
        <f t="shared" si="93"/>
        <v>23777320</v>
      </c>
      <c r="S77" s="143">
        <f t="shared" si="93"/>
        <v>23855627</v>
      </c>
      <c r="T77" s="142">
        <f t="shared" si="93"/>
        <v>47632947</v>
      </c>
      <c r="U77" s="142">
        <f t="shared" si="93"/>
        <v>767142</v>
      </c>
      <c r="V77" s="144">
        <f t="shared" si="93"/>
        <v>48400089</v>
      </c>
      <c r="W77" s="145">
        <f>IF(Q77=0,0,((V77/Q77)-1)*100)</f>
        <v>-3.9596319263630497</v>
      </c>
    </row>
    <row r="78" spans="2:23" ht="14.25" thickTop="1" thickBot="1">
      <c r="B78" s="204" t="s">
        <v>93</v>
      </c>
      <c r="C78" s="99">
        <f t="shared" ref="C78:H78" si="94">+C64+C68+C72+C76</f>
        <v>212015</v>
      </c>
      <c r="D78" s="100">
        <f t="shared" si="94"/>
        <v>211977</v>
      </c>
      <c r="E78" s="101">
        <f t="shared" si="94"/>
        <v>423992</v>
      </c>
      <c r="F78" s="99">
        <f t="shared" si="94"/>
        <v>227402</v>
      </c>
      <c r="G78" s="100">
        <f t="shared" si="94"/>
        <v>227361</v>
      </c>
      <c r="H78" s="101">
        <f t="shared" si="94"/>
        <v>454763</v>
      </c>
      <c r="I78" s="102">
        <f>IF(E78=0,0,((H78/E78)-1)*100)</f>
        <v>7.2574482537406393</v>
      </c>
      <c r="L78" s="197" t="s">
        <v>93</v>
      </c>
      <c r="M78" s="142">
        <f t="shared" ref="M78:V78" si="95">+M64+M68+M72+M76</f>
        <v>32724121</v>
      </c>
      <c r="N78" s="143">
        <f t="shared" si="95"/>
        <v>32491995</v>
      </c>
      <c r="O78" s="142">
        <f t="shared" si="95"/>
        <v>65216116</v>
      </c>
      <c r="P78" s="142">
        <f t="shared" si="95"/>
        <v>1247334</v>
      </c>
      <c r="Q78" s="142">
        <f t="shared" si="95"/>
        <v>66463450</v>
      </c>
      <c r="R78" s="142">
        <f t="shared" si="95"/>
        <v>32459248</v>
      </c>
      <c r="S78" s="143">
        <f t="shared" si="95"/>
        <v>32346604</v>
      </c>
      <c r="T78" s="142">
        <f t="shared" si="95"/>
        <v>64805852</v>
      </c>
      <c r="U78" s="142">
        <f t="shared" si="95"/>
        <v>1041346</v>
      </c>
      <c r="V78" s="144">
        <f t="shared" si="95"/>
        <v>65847198</v>
      </c>
      <c r="W78" s="145">
        <f>IF(Q78=0,0,((V78/Q78)-1)*100)</f>
        <v>-0.92720435066190321</v>
      </c>
    </row>
    <row r="79" spans="2:23" ht="14.25" thickTop="1" thickBot="1">
      <c r="B79" s="199" t="s">
        <v>61</v>
      </c>
      <c r="L79" s="199" t="s">
        <v>61</v>
      </c>
    </row>
    <row r="80" spans="2:23" ht="13.5" thickTop="1"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W82" s="118" t="s">
        <v>41</v>
      </c>
    </row>
    <row r="83" spans="1:23" ht="14.25" thickTop="1" thickBot="1"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3.5" thickBot="1"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14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14" t="s">
        <v>9</v>
      </c>
      <c r="W85" s="229"/>
    </row>
    <row r="86" spans="1:23" ht="4.5" customHeight="1" thickTop="1"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>
      <c r="A87" s="119"/>
      <c r="B87" s="206"/>
      <c r="C87" s="119"/>
      <c r="D87" s="119"/>
      <c r="E87" s="119"/>
      <c r="F87" s="119"/>
      <c r="G87" s="119"/>
      <c r="H87" s="119"/>
      <c r="I87" s="120"/>
      <c r="J87" s="119"/>
      <c r="L87" s="220" t="s">
        <v>14</v>
      </c>
      <c r="M87" s="242">
        <f>+BKK!M87+DMK!M87</f>
        <v>48309</v>
      </c>
      <c r="N87" s="243">
        <f>+BKK!N87+DMK!N87</f>
        <v>56116</v>
      </c>
      <c r="O87" s="154">
        <f>M87+N87</f>
        <v>104425</v>
      </c>
      <c r="P87" s="98">
        <f>+BKK!P87+DMK!P87</f>
        <v>2710</v>
      </c>
      <c r="Q87" s="157">
        <f>+O87+P87</f>
        <v>107135</v>
      </c>
      <c r="R87" s="242">
        <f>+BKK!R87+DMK!R87</f>
        <v>48063</v>
      </c>
      <c r="S87" s="243">
        <f>+BKK!S87+DMK!S87</f>
        <v>57759</v>
      </c>
      <c r="T87" s="154">
        <f>R87+S87</f>
        <v>105822</v>
      </c>
      <c r="U87" s="98">
        <f>+BKK!U87+DMK!U87</f>
        <v>4370</v>
      </c>
      <c r="V87" s="159">
        <f t="shared" ref="V87:V89" si="96">+T87+U87</f>
        <v>110192</v>
      </c>
      <c r="W87" s="216">
        <f t="shared" ref="W87:W102" si="97">IF(Q87=0,0,((V87/Q87)-1)*100)</f>
        <v>2.8534092500116737</v>
      </c>
    </row>
    <row r="88" spans="1:23">
      <c r="A88" s="119"/>
      <c r="B88" s="206"/>
      <c r="C88" s="119"/>
      <c r="D88" s="119"/>
      <c r="E88" s="119"/>
      <c r="F88" s="119"/>
      <c r="G88" s="119"/>
      <c r="H88" s="119"/>
      <c r="I88" s="120"/>
      <c r="J88" s="119"/>
      <c r="L88" s="220" t="s">
        <v>15</v>
      </c>
      <c r="M88" s="242">
        <f>+BKK!M88+DMK!M88</f>
        <v>46523</v>
      </c>
      <c r="N88" s="243">
        <f>+BKK!N88+DMK!N88</f>
        <v>56491</v>
      </c>
      <c r="O88" s="154">
        <f>M88+N88</f>
        <v>103014</v>
      </c>
      <c r="P88" s="98">
        <f>+BKK!P88+DMK!P88</f>
        <v>2702</v>
      </c>
      <c r="Q88" s="157">
        <f t="shared" ref="Q88:Q89" si="98">+O88+P88</f>
        <v>105716</v>
      </c>
      <c r="R88" s="242">
        <f>+BKK!R88+DMK!R88</f>
        <v>48781</v>
      </c>
      <c r="S88" s="243">
        <f>+BKK!S88+DMK!S88</f>
        <v>59767</v>
      </c>
      <c r="T88" s="154">
        <f>R88+S88</f>
        <v>108548</v>
      </c>
      <c r="U88" s="98">
        <f>+BKK!U88+DMK!U88</f>
        <v>4506</v>
      </c>
      <c r="V88" s="159">
        <f t="shared" si="96"/>
        <v>113054</v>
      </c>
      <c r="W88" s="216">
        <f t="shared" si="97"/>
        <v>6.9412387907223039</v>
      </c>
    </row>
    <row r="89" spans="1:23" ht="13.5" thickBot="1">
      <c r="A89" s="119"/>
      <c r="B89" s="206"/>
      <c r="C89" s="119"/>
      <c r="D89" s="119"/>
      <c r="E89" s="119"/>
      <c r="F89" s="119"/>
      <c r="G89" s="119"/>
      <c r="H89" s="119"/>
      <c r="I89" s="120"/>
      <c r="J89" s="119"/>
      <c r="L89" s="226" t="s">
        <v>16</v>
      </c>
      <c r="M89" s="242">
        <f>+BKK!M89+DMK!M89</f>
        <v>45628</v>
      </c>
      <c r="N89" s="243">
        <f>+BKK!N89+DMK!N89</f>
        <v>56214</v>
      </c>
      <c r="O89" s="154">
        <f>M89+N89</f>
        <v>101842</v>
      </c>
      <c r="P89" s="98">
        <f>+BKK!P89+DMK!P89</f>
        <v>3285</v>
      </c>
      <c r="Q89" s="157">
        <f t="shared" si="98"/>
        <v>105127</v>
      </c>
      <c r="R89" s="242">
        <f>+BKK!R89+DMK!R89</f>
        <v>44940</v>
      </c>
      <c r="S89" s="243">
        <f>+BKK!S89+DMK!S89</f>
        <v>56197</v>
      </c>
      <c r="T89" s="154">
        <f>R89+S89</f>
        <v>101137</v>
      </c>
      <c r="U89" s="98">
        <f>+BKK!U89+DMK!U89</f>
        <v>4359</v>
      </c>
      <c r="V89" s="159">
        <f t="shared" si="96"/>
        <v>105496</v>
      </c>
      <c r="W89" s="216">
        <f t="shared" si="97"/>
        <v>0.35100402370467076</v>
      </c>
    </row>
    <row r="90" spans="1:23" ht="14.25" thickTop="1" thickBot="1">
      <c r="A90" s="119"/>
      <c r="B90" s="206"/>
      <c r="C90" s="119"/>
      <c r="D90" s="119"/>
      <c r="E90" s="119"/>
      <c r="F90" s="119"/>
      <c r="G90" s="119"/>
      <c r="H90" s="119"/>
      <c r="I90" s="120"/>
      <c r="J90" s="119"/>
      <c r="L90" s="200" t="s">
        <v>17</v>
      </c>
      <c r="M90" s="160">
        <f t="shared" ref="M90:V90" si="99">+M87+M88+M89</f>
        <v>140460</v>
      </c>
      <c r="N90" s="161">
        <f t="shared" si="99"/>
        <v>168821</v>
      </c>
      <c r="O90" s="160">
        <f t="shared" si="99"/>
        <v>309281</v>
      </c>
      <c r="P90" s="160">
        <f t="shared" si="99"/>
        <v>8697</v>
      </c>
      <c r="Q90" s="160">
        <f t="shared" si="99"/>
        <v>317978</v>
      </c>
      <c r="R90" s="160">
        <f t="shared" si="99"/>
        <v>141784</v>
      </c>
      <c r="S90" s="161">
        <f t="shared" si="99"/>
        <v>173723</v>
      </c>
      <c r="T90" s="160">
        <f t="shared" si="99"/>
        <v>315507</v>
      </c>
      <c r="U90" s="160">
        <f t="shared" si="99"/>
        <v>13235</v>
      </c>
      <c r="V90" s="162">
        <f t="shared" si="99"/>
        <v>328742</v>
      </c>
      <c r="W90" s="163">
        <f t="shared" si="97"/>
        <v>3.3851398524426202</v>
      </c>
    </row>
    <row r="91" spans="1:23" ht="13.5" thickTop="1">
      <c r="A91" s="119"/>
      <c r="B91" s="206"/>
      <c r="C91" s="119"/>
      <c r="D91" s="119"/>
      <c r="E91" s="119"/>
      <c r="F91" s="119"/>
      <c r="G91" s="119"/>
      <c r="H91" s="119"/>
      <c r="I91" s="120"/>
      <c r="J91" s="119"/>
      <c r="L91" s="220" t="s">
        <v>18</v>
      </c>
      <c r="M91" s="242">
        <f>+BKK!M91+DMK!M91</f>
        <v>43193</v>
      </c>
      <c r="N91" s="243">
        <f>+BKK!N91+DMK!N91</f>
        <v>50551</v>
      </c>
      <c r="O91" s="154">
        <f>M91+N91</f>
        <v>93744</v>
      </c>
      <c r="P91" s="98">
        <f>+BKK!P91+DMK!P91</f>
        <v>2933</v>
      </c>
      <c r="Q91" s="157">
        <f t="shared" ref="Q91:Q93" si="100">+O91+P91</f>
        <v>96677</v>
      </c>
      <c r="R91" s="242">
        <f>+BKK!R91+DMK!R91</f>
        <v>43255</v>
      </c>
      <c r="S91" s="243">
        <f>+BKK!S91+DMK!S91</f>
        <v>53312</v>
      </c>
      <c r="T91" s="154">
        <f>R91+S91</f>
        <v>96567</v>
      </c>
      <c r="U91" s="98">
        <f>+BKK!U91+DMK!U91</f>
        <v>3712</v>
      </c>
      <c r="V91" s="159">
        <f t="shared" ref="V91:V93" si="101">+T91+U91</f>
        <v>100279</v>
      </c>
      <c r="W91" s="216">
        <f t="shared" si="97"/>
        <v>3.7258086204578156</v>
      </c>
    </row>
    <row r="92" spans="1:23">
      <c r="A92" s="119"/>
      <c r="B92" s="206"/>
      <c r="C92" s="119"/>
      <c r="D92" s="119"/>
      <c r="E92" s="119"/>
      <c r="F92" s="119"/>
      <c r="G92" s="119"/>
      <c r="H92" s="119"/>
      <c r="I92" s="120"/>
      <c r="J92" s="119"/>
      <c r="L92" s="220" t="s">
        <v>19</v>
      </c>
      <c r="M92" s="242">
        <f>+BKK!M92+DMK!M92</f>
        <v>40508</v>
      </c>
      <c r="N92" s="243">
        <f>+BKK!N92+DMK!N92</f>
        <v>50021</v>
      </c>
      <c r="O92" s="154">
        <f>M92+N92</f>
        <v>90529</v>
      </c>
      <c r="P92" s="98">
        <f>+BKK!P92+DMK!P92</f>
        <v>2324</v>
      </c>
      <c r="Q92" s="157">
        <f t="shared" si="100"/>
        <v>92853</v>
      </c>
      <c r="R92" s="242">
        <f>+BKK!R92+DMK!R92</f>
        <v>37185</v>
      </c>
      <c r="S92" s="243">
        <f>+BKK!S92+DMK!S92</f>
        <v>49585</v>
      </c>
      <c r="T92" s="154">
        <f>R92+S92</f>
        <v>86770</v>
      </c>
      <c r="U92" s="98">
        <f>+BKK!U92+DMK!U92</f>
        <v>3478</v>
      </c>
      <c r="V92" s="159">
        <f t="shared" si="101"/>
        <v>90248</v>
      </c>
      <c r="W92" s="216">
        <f>IF(Q92=0,0,((V92/Q92)-1)*100)</f>
        <v>-2.8055097842826782</v>
      </c>
    </row>
    <row r="93" spans="1:23" ht="13.5" thickBot="1">
      <c r="A93" s="119"/>
      <c r="B93" s="206"/>
      <c r="C93" s="119"/>
      <c r="D93" s="119"/>
      <c r="E93" s="119"/>
      <c r="F93" s="119"/>
      <c r="G93" s="119"/>
      <c r="H93" s="119"/>
      <c r="I93" s="120"/>
      <c r="J93" s="119"/>
      <c r="L93" s="220" t="s">
        <v>20</v>
      </c>
      <c r="M93" s="242">
        <f>+BKK!M93+DMK!M93</f>
        <v>51315</v>
      </c>
      <c r="N93" s="243">
        <f>+BKK!N93+DMK!N93</f>
        <v>59888</v>
      </c>
      <c r="O93" s="154">
        <f>M93+N93</f>
        <v>111203</v>
      </c>
      <c r="P93" s="98">
        <f>+BKK!P93+DMK!P93</f>
        <v>3365</v>
      </c>
      <c r="Q93" s="157">
        <f t="shared" si="100"/>
        <v>114568</v>
      </c>
      <c r="R93" s="242">
        <f>+BKK!R93+DMK!R93</f>
        <v>48830</v>
      </c>
      <c r="S93" s="243">
        <f>+BKK!S93+DMK!S93</f>
        <v>61356</v>
      </c>
      <c r="T93" s="154">
        <f>R93+S93</f>
        <v>110186</v>
      </c>
      <c r="U93" s="98">
        <f>+BKK!U93+DMK!U93</f>
        <v>4610</v>
      </c>
      <c r="V93" s="159">
        <f t="shared" si="101"/>
        <v>114796</v>
      </c>
      <c r="W93" s="216">
        <f t="shared" si="97"/>
        <v>0.19900844913065541</v>
      </c>
    </row>
    <row r="94" spans="1:23" ht="14.25" thickTop="1" thickBot="1">
      <c r="A94" s="119"/>
      <c r="B94" s="206"/>
      <c r="C94" s="119"/>
      <c r="D94" s="119"/>
      <c r="E94" s="119"/>
      <c r="F94" s="119"/>
      <c r="G94" s="119"/>
      <c r="H94" s="119"/>
      <c r="I94" s="120"/>
      <c r="J94" s="119"/>
      <c r="L94" s="200" t="s">
        <v>90</v>
      </c>
      <c r="M94" s="160">
        <f t="shared" ref="M94:V94" si="102">+M91+M92+M93</f>
        <v>135016</v>
      </c>
      <c r="N94" s="161">
        <f t="shared" si="102"/>
        <v>160460</v>
      </c>
      <c r="O94" s="160">
        <f t="shared" si="102"/>
        <v>295476</v>
      </c>
      <c r="P94" s="160">
        <f t="shared" si="102"/>
        <v>8622</v>
      </c>
      <c r="Q94" s="160">
        <f t="shared" si="102"/>
        <v>304098</v>
      </c>
      <c r="R94" s="160">
        <f t="shared" si="102"/>
        <v>129270</v>
      </c>
      <c r="S94" s="161">
        <f t="shared" si="102"/>
        <v>164253</v>
      </c>
      <c r="T94" s="160">
        <f t="shared" si="102"/>
        <v>293523</v>
      </c>
      <c r="U94" s="160">
        <f t="shared" si="102"/>
        <v>11800</v>
      </c>
      <c r="V94" s="162">
        <f t="shared" si="102"/>
        <v>305323</v>
      </c>
      <c r="W94" s="163">
        <f t="shared" ref="W94" si="103">IF(Q94=0,0,((V94/Q94)-1)*100)</f>
        <v>0.40283066642989862</v>
      </c>
    </row>
    <row r="95" spans="1:23" ht="13.5" thickTop="1">
      <c r="A95" s="119"/>
      <c r="B95" s="206"/>
      <c r="C95" s="119"/>
      <c r="D95" s="119"/>
      <c r="E95" s="119"/>
      <c r="F95" s="119"/>
      <c r="G95" s="119"/>
      <c r="H95" s="119"/>
      <c r="I95" s="120"/>
      <c r="J95" s="119"/>
      <c r="L95" s="220" t="s">
        <v>21</v>
      </c>
      <c r="M95" s="242">
        <f>+BKK!M95+DMK!M95</f>
        <v>44333</v>
      </c>
      <c r="N95" s="243">
        <f>+BKK!N95+DMK!N95</f>
        <v>51288</v>
      </c>
      <c r="O95" s="154">
        <f>M95+N95</f>
        <v>95621</v>
      </c>
      <c r="P95" s="98">
        <f>+BKK!P95+DMK!P95</f>
        <v>3048</v>
      </c>
      <c r="Q95" s="157">
        <f t="shared" ref="Q95:Q97" si="104">+O95+P95</f>
        <v>98669</v>
      </c>
      <c r="R95" s="242">
        <f>+BKK!R95+DMK!R95</f>
        <v>43391</v>
      </c>
      <c r="S95" s="243">
        <f>+BKK!S95+DMK!S95</f>
        <v>54255</v>
      </c>
      <c r="T95" s="154">
        <f>R95+S95</f>
        <v>97646</v>
      </c>
      <c r="U95" s="98">
        <f>+BKK!U95+DMK!U95</f>
        <v>4003</v>
      </c>
      <c r="V95" s="159">
        <f t="shared" ref="V95:V97" si="105">+T95+U95</f>
        <v>101649</v>
      </c>
      <c r="W95" s="216">
        <f t="shared" si="97"/>
        <v>3.0201988466489027</v>
      </c>
    </row>
    <row r="96" spans="1:23">
      <c r="A96" s="119"/>
      <c r="B96" s="206"/>
      <c r="C96" s="119"/>
      <c r="D96" s="119"/>
      <c r="E96" s="119"/>
      <c r="F96" s="119"/>
      <c r="G96" s="119"/>
      <c r="H96" s="119"/>
      <c r="I96" s="120"/>
      <c r="J96" s="119"/>
      <c r="L96" s="220" t="s">
        <v>91</v>
      </c>
      <c r="M96" s="242">
        <f>+BKK!M96+DMK!M96</f>
        <v>43776</v>
      </c>
      <c r="N96" s="243">
        <f>+BKK!N96+DMK!N96</f>
        <v>55343</v>
      </c>
      <c r="O96" s="154">
        <f>M96+N96</f>
        <v>99119</v>
      </c>
      <c r="P96" s="98">
        <f>+BKK!P96+DMK!P96</f>
        <v>2879</v>
      </c>
      <c r="Q96" s="157">
        <f t="shared" si="104"/>
        <v>101998</v>
      </c>
      <c r="R96" s="242">
        <f>+BKK!R96+DMK!R96</f>
        <v>42864</v>
      </c>
      <c r="S96" s="243">
        <f>+BKK!S96+DMK!S96</f>
        <v>59626</v>
      </c>
      <c r="T96" s="154">
        <f>R96+S96</f>
        <v>102490</v>
      </c>
      <c r="U96" s="98">
        <f>+BKK!U96+DMK!U96</f>
        <v>3954</v>
      </c>
      <c r="V96" s="159">
        <f t="shared" si="105"/>
        <v>106444</v>
      </c>
      <c r="W96" s="216">
        <f t="shared" si="97"/>
        <v>4.3589089982156493</v>
      </c>
    </row>
    <row r="97" spans="1:23" ht="13.5" thickBot="1">
      <c r="A97" s="119"/>
      <c r="B97" s="206"/>
      <c r="C97" s="119"/>
      <c r="D97" s="119"/>
      <c r="E97" s="119"/>
      <c r="F97" s="119"/>
      <c r="G97" s="119"/>
      <c r="H97" s="119"/>
      <c r="I97" s="120"/>
      <c r="J97" s="119"/>
      <c r="L97" s="220" t="s">
        <v>22</v>
      </c>
      <c r="M97" s="242">
        <f>+BKK!M97+DMK!M97</f>
        <v>44395</v>
      </c>
      <c r="N97" s="243">
        <f>+BKK!N97+DMK!N97</f>
        <v>53822</v>
      </c>
      <c r="O97" s="155">
        <f>M97+N97</f>
        <v>98217</v>
      </c>
      <c r="P97" s="249">
        <f>+BKK!P97+DMK!P97</f>
        <v>3356</v>
      </c>
      <c r="Q97" s="157">
        <f t="shared" si="104"/>
        <v>101573</v>
      </c>
      <c r="R97" s="242">
        <f>+BKK!R97+DMK!R97</f>
        <v>43958</v>
      </c>
      <c r="S97" s="243">
        <f>+BKK!S97+DMK!S97</f>
        <v>55554</v>
      </c>
      <c r="T97" s="155">
        <f>R97+S97</f>
        <v>99512</v>
      </c>
      <c r="U97" s="249">
        <f>+BKK!U97+DMK!U97</f>
        <v>3713</v>
      </c>
      <c r="V97" s="159">
        <f t="shared" si="105"/>
        <v>103225</v>
      </c>
      <c r="W97" s="216">
        <f t="shared" si="97"/>
        <v>1.6264164689435257</v>
      </c>
    </row>
    <row r="98" spans="1:23" ht="14.25" thickTop="1" thickBot="1">
      <c r="A98" s="119"/>
      <c r="B98" s="206"/>
      <c r="C98" s="119"/>
      <c r="D98" s="119"/>
      <c r="E98" s="119"/>
      <c r="F98" s="119"/>
      <c r="G98" s="119"/>
      <c r="H98" s="119"/>
      <c r="I98" s="120"/>
      <c r="J98" s="119"/>
      <c r="L98" s="201" t="s">
        <v>23</v>
      </c>
      <c r="M98" s="164">
        <f t="shared" ref="M98:V98" si="106">+M95+M96+M97</f>
        <v>132504</v>
      </c>
      <c r="N98" s="164">
        <f t="shared" si="106"/>
        <v>160453</v>
      </c>
      <c r="O98" s="165">
        <f t="shared" si="106"/>
        <v>292957</v>
      </c>
      <c r="P98" s="165">
        <f t="shared" si="106"/>
        <v>9283</v>
      </c>
      <c r="Q98" s="165">
        <f t="shared" si="106"/>
        <v>302240</v>
      </c>
      <c r="R98" s="164">
        <f t="shared" si="106"/>
        <v>130213</v>
      </c>
      <c r="S98" s="164">
        <f t="shared" si="106"/>
        <v>169435</v>
      </c>
      <c r="T98" s="165">
        <f t="shared" si="106"/>
        <v>299648</v>
      </c>
      <c r="U98" s="165">
        <f t="shared" si="106"/>
        <v>11670</v>
      </c>
      <c r="V98" s="165">
        <f t="shared" si="106"/>
        <v>311318</v>
      </c>
      <c r="W98" s="166">
        <f t="shared" si="97"/>
        <v>3.0035733192165237</v>
      </c>
    </row>
    <row r="99" spans="1:23" ht="13.5" thickTop="1">
      <c r="A99" s="119"/>
      <c r="B99" s="206"/>
      <c r="C99" s="119"/>
      <c r="D99" s="119"/>
      <c r="E99" s="119"/>
      <c r="F99" s="119"/>
      <c r="G99" s="119"/>
      <c r="H99" s="119"/>
      <c r="I99" s="120"/>
      <c r="J99" s="119"/>
      <c r="L99" s="220" t="s">
        <v>25</v>
      </c>
      <c r="M99" s="242">
        <f>+BKK!M99+DMK!M99</f>
        <v>44075</v>
      </c>
      <c r="N99" s="243">
        <f>+BKK!N99+DMK!N99</f>
        <v>52243</v>
      </c>
      <c r="O99" s="155">
        <f>M99+N99</f>
        <v>96318</v>
      </c>
      <c r="P99" s="250">
        <f>+BKK!P99+DMK!P99</f>
        <v>4030</v>
      </c>
      <c r="Q99" s="157">
        <f t="shared" ref="Q99:Q101" si="107">+O99+P99</f>
        <v>100348</v>
      </c>
      <c r="R99" s="242">
        <f>+BKK!R99+DMK!R99</f>
        <v>45118</v>
      </c>
      <c r="S99" s="243">
        <f>+BKK!S99+DMK!S99</f>
        <v>55234</v>
      </c>
      <c r="T99" s="155">
        <f>R99+S99</f>
        <v>100352</v>
      </c>
      <c r="U99" s="250">
        <f>+BKK!U99+DMK!U99</f>
        <v>3965</v>
      </c>
      <c r="V99" s="159">
        <f t="shared" ref="V99:V101" si="108">+T99+U99</f>
        <v>104317</v>
      </c>
      <c r="W99" s="216">
        <f t="shared" si="97"/>
        <v>3.955235779487376</v>
      </c>
    </row>
    <row r="100" spans="1:23">
      <c r="A100" s="119"/>
      <c r="B100" s="206"/>
      <c r="C100" s="119"/>
      <c r="D100" s="119"/>
      <c r="E100" s="119"/>
      <c r="F100" s="119"/>
      <c r="G100" s="119"/>
      <c r="H100" s="119"/>
      <c r="I100" s="120"/>
      <c r="J100" s="119"/>
      <c r="L100" s="220" t="s">
        <v>26</v>
      </c>
      <c r="M100" s="242">
        <f>+BKK!M100+DMK!M100</f>
        <v>43512</v>
      </c>
      <c r="N100" s="243">
        <f>+BKK!N100+DMK!N100</f>
        <v>52045</v>
      </c>
      <c r="O100" s="155">
        <f>M100+N100</f>
        <v>95557</v>
      </c>
      <c r="P100" s="98">
        <f>+BKK!P100+DMK!P100</f>
        <v>4055</v>
      </c>
      <c r="Q100" s="157">
        <f>+O100+P100</f>
        <v>99612</v>
      </c>
      <c r="R100" s="242">
        <f>+BKK!R100+DMK!R100</f>
        <v>40954</v>
      </c>
      <c r="S100" s="243">
        <f>+BKK!S100+DMK!S100</f>
        <v>52918</v>
      </c>
      <c r="T100" s="155">
        <f>R100+S100</f>
        <v>93872</v>
      </c>
      <c r="U100" s="98">
        <f>+BKK!U100+DMK!U100</f>
        <v>4130</v>
      </c>
      <c r="V100" s="159">
        <f>+T100+U100</f>
        <v>98002</v>
      </c>
      <c r="W100" s="216">
        <f>IF(Q100=0,0,((V100/Q100)-1)*100)</f>
        <v>-1.6162711319921308</v>
      </c>
    </row>
    <row r="101" spans="1:23" ht="13.5" thickBot="1">
      <c r="A101" s="94"/>
      <c r="B101" s="206"/>
      <c r="C101" s="119"/>
      <c r="D101" s="119"/>
      <c r="E101" s="119"/>
      <c r="F101" s="119"/>
      <c r="G101" s="119"/>
      <c r="H101" s="119"/>
      <c r="I101" s="120"/>
      <c r="J101" s="94"/>
      <c r="L101" s="220" t="s">
        <v>27</v>
      </c>
      <c r="M101" s="242">
        <f>+BKK!M101+DMK!M101</f>
        <v>46400</v>
      </c>
      <c r="N101" s="243">
        <f>+BKK!N101+DMK!N101</f>
        <v>55411</v>
      </c>
      <c r="O101" s="155">
        <f>M101+N101</f>
        <v>101811</v>
      </c>
      <c r="P101" s="98">
        <f>+BKK!P101+DMK!P101</f>
        <v>4187</v>
      </c>
      <c r="Q101" s="157">
        <f t="shared" si="107"/>
        <v>105998</v>
      </c>
      <c r="R101" s="242">
        <f>+BKK!R101+DMK!R101</f>
        <v>37889</v>
      </c>
      <c r="S101" s="243">
        <f>+BKK!S101+DMK!S101</f>
        <v>58498</v>
      </c>
      <c r="T101" s="155">
        <f>R101+S101</f>
        <v>96387</v>
      </c>
      <c r="U101" s="98">
        <f>+BKK!U101+DMK!U101</f>
        <v>3813</v>
      </c>
      <c r="V101" s="159">
        <f t="shared" si="108"/>
        <v>100200</v>
      </c>
      <c r="W101" s="216">
        <f t="shared" si="97"/>
        <v>-5.4699145266891787</v>
      </c>
    </row>
    <row r="102" spans="1:23" ht="14.25" thickTop="1" thickBot="1">
      <c r="A102" s="119"/>
      <c r="B102" s="206"/>
      <c r="C102" s="119"/>
      <c r="D102" s="119"/>
      <c r="E102" s="119"/>
      <c r="F102" s="119"/>
      <c r="G102" s="119"/>
      <c r="H102" s="119"/>
      <c r="I102" s="120"/>
      <c r="J102" s="119"/>
      <c r="L102" s="200" t="s">
        <v>28</v>
      </c>
      <c r="M102" s="160">
        <f t="shared" ref="M102:V102" si="109">+M99+M100+M101</f>
        <v>133987</v>
      </c>
      <c r="N102" s="161">
        <f t="shared" si="109"/>
        <v>159699</v>
      </c>
      <c r="O102" s="160">
        <f t="shared" si="109"/>
        <v>293686</v>
      </c>
      <c r="P102" s="160">
        <f t="shared" si="109"/>
        <v>12272</v>
      </c>
      <c r="Q102" s="160">
        <f t="shared" si="109"/>
        <v>305958</v>
      </c>
      <c r="R102" s="160">
        <f t="shared" si="109"/>
        <v>123961</v>
      </c>
      <c r="S102" s="161">
        <f t="shared" si="109"/>
        <v>166650</v>
      </c>
      <c r="T102" s="160">
        <f t="shared" si="109"/>
        <v>290611</v>
      </c>
      <c r="U102" s="160">
        <f t="shared" si="109"/>
        <v>11908</v>
      </c>
      <c r="V102" s="160">
        <f t="shared" si="109"/>
        <v>302519</v>
      </c>
      <c r="W102" s="163">
        <f t="shared" si="97"/>
        <v>-1.1240104850992583</v>
      </c>
    </row>
    <row r="103" spans="1:23" ht="14.25" thickTop="1" thickBot="1">
      <c r="A103" s="119"/>
      <c r="B103" s="206"/>
      <c r="C103" s="119"/>
      <c r="D103" s="119"/>
      <c r="E103" s="119"/>
      <c r="F103" s="119"/>
      <c r="G103" s="119"/>
      <c r="H103" s="119"/>
      <c r="I103" s="120"/>
      <c r="J103" s="119"/>
      <c r="L103" s="200" t="s">
        <v>94</v>
      </c>
      <c r="M103" s="160">
        <f t="shared" ref="M103:V103" si="110">M94+M98+M102</f>
        <v>401507</v>
      </c>
      <c r="N103" s="161">
        <f t="shared" si="110"/>
        <v>480612</v>
      </c>
      <c r="O103" s="160">
        <f t="shared" si="110"/>
        <v>882119</v>
      </c>
      <c r="P103" s="160">
        <f t="shared" si="110"/>
        <v>30177</v>
      </c>
      <c r="Q103" s="160">
        <f t="shared" si="110"/>
        <v>912296</v>
      </c>
      <c r="R103" s="160">
        <f t="shared" si="110"/>
        <v>383444</v>
      </c>
      <c r="S103" s="161">
        <f t="shared" si="110"/>
        <v>500338</v>
      </c>
      <c r="T103" s="160">
        <f t="shared" si="110"/>
        <v>883782</v>
      </c>
      <c r="U103" s="160">
        <f t="shared" si="110"/>
        <v>35378</v>
      </c>
      <c r="V103" s="162">
        <f t="shared" si="110"/>
        <v>919160</v>
      </c>
      <c r="W103" s="163">
        <f>IF(Q103=0,0,((V103/Q103)-1)*100)</f>
        <v>0.7523873830423522</v>
      </c>
    </row>
    <row r="104" spans="1:23" ht="14.25" thickTop="1" thickBot="1">
      <c r="A104" s="119"/>
      <c r="B104" s="206"/>
      <c r="C104" s="119"/>
      <c r="D104" s="119"/>
      <c r="E104" s="119"/>
      <c r="F104" s="119"/>
      <c r="G104" s="119"/>
      <c r="H104" s="119"/>
      <c r="I104" s="120"/>
      <c r="J104" s="119"/>
      <c r="L104" s="200" t="s">
        <v>93</v>
      </c>
      <c r="M104" s="160">
        <f t="shared" ref="M104:V104" si="111">+M90+M94+M98+M102</f>
        <v>541967</v>
      </c>
      <c r="N104" s="161">
        <f t="shared" si="111"/>
        <v>649433</v>
      </c>
      <c r="O104" s="160">
        <f t="shared" si="111"/>
        <v>1191400</v>
      </c>
      <c r="P104" s="160">
        <f t="shared" si="111"/>
        <v>38874</v>
      </c>
      <c r="Q104" s="160">
        <f t="shared" si="111"/>
        <v>1230274</v>
      </c>
      <c r="R104" s="160">
        <f t="shared" si="111"/>
        <v>525228</v>
      </c>
      <c r="S104" s="161">
        <f t="shared" si="111"/>
        <v>674061</v>
      </c>
      <c r="T104" s="160">
        <f t="shared" si="111"/>
        <v>1199289</v>
      </c>
      <c r="U104" s="160">
        <f t="shared" si="111"/>
        <v>48613</v>
      </c>
      <c r="V104" s="162">
        <f t="shared" si="111"/>
        <v>1247902</v>
      </c>
      <c r="W104" s="163">
        <f t="shared" ref="W104" si="112">IF(Q104=0,0,((V104/Q104)-1)*100)</f>
        <v>1.4328515436398792</v>
      </c>
    </row>
    <row r="105" spans="1:23" ht="14.25" thickTop="1" thickBot="1">
      <c r="A105" s="119"/>
      <c r="B105" s="206"/>
      <c r="C105" s="119"/>
      <c r="D105" s="119"/>
      <c r="E105" s="119"/>
      <c r="F105" s="119"/>
      <c r="G105" s="119"/>
      <c r="H105" s="119"/>
      <c r="I105" s="120"/>
      <c r="J105" s="119"/>
      <c r="L105" s="199" t="s">
        <v>61</v>
      </c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3.5" thickTop="1">
      <c r="B110" s="206"/>
      <c r="C110" s="119"/>
      <c r="D110" s="119"/>
      <c r="E110" s="119"/>
      <c r="F110" s="119"/>
      <c r="G110" s="119"/>
      <c r="H110" s="119"/>
      <c r="I110" s="120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14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14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>
      <c r="B113" s="206"/>
      <c r="C113" s="119"/>
      <c r="D113" s="119"/>
      <c r="E113" s="119"/>
      <c r="F113" s="119"/>
      <c r="G113" s="119"/>
      <c r="H113" s="119"/>
      <c r="I113" s="120"/>
      <c r="L113" s="220" t="s">
        <v>14</v>
      </c>
      <c r="M113" s="242">
        <f>+BKK!M113+DMK!M113</f>
        <v>1597</v>
      </c>
      <c r="N113" s="243">
        <f>+BKK!N113+DMK!N113</f>
        <v>3354</v>
      </c>
      <c r="O113" s="154">
        <f>M113+N113</f>
        <v>4951</v>
      </c>
      <c r="P113" s="98">
        <f>+BKK!P113+DMK!P113</f>
        <v>0</v>
      </c>
      <c r="Q113" s="157">
        <f>+O113+P113</f>
        <v>4951</v>
      </c>
      <c r="R113" s="242">
        <f>+BKK!R113+DMK!R113</f>
        <v>2015</v>
      </c>
      <c r="S113" s="243">
        <f>+BKK!S113+DMK!S113</f>
        <v>2771</v>
      </c>
      <c r="T113" s="154">
        <f>R113+S113</f>
        <v>4786</v>
      </c>
      <c r="U113" s="98">
        <f>+BKK!U113+DMK!U113</f>
        <v>0</v>
      </c>
      <c r="V113" s="159">
        <f t="shared" ref="V113:V115" si="113">+T113+U113</f>
        <v>4786</v>
      </c>
      <c r="W113" s="216">
        <f t="shared" ref="W113:W128" si="114">IF(Q113=0,0,((V113/Q113)-1)*100)</f>
        <v>-3.332660068672999</v>
      </c>
    </row>
    <row r="114" spans="2:23">
      <c r="B114" s="206"/>
      <c r="C114" s="119"/>
      <c r="D114" s="119"/>
      <c r="E114" s="119"/>
      <c r="F114" s="119"/>
      <c r="G114" s="119"/>
      <c r="H114" s="119"/>
      <c r="I114" s="120"/>
      <c r="L114" s="220" t="s">
        <v>15</v>
      </c>
      <c r="M114" s="242">
        <f>+BKK!M114+DMK!M114</f>
        <v>1766</v>
      </c>
      <c r="N114" s="243">
        <f>+BKK!N114+DMK!N114</f>
        <v>3470</v>
      </c>
      <c r="O114" s="154">
        <f>M114+N114</f>
        <v>5236</v>
      </c>
      <c r="P114" s="98">
        <f>+BKK!P114+DMK!P114</f>
        <v>0</v>
      </c>
      <c r="Q114" s="157">
        <f t="shared" ref="Q114:Q115" si="115">+O114+P114</f>
        <v>5236</v>
      </c>
      <c r="R114" s="242">
        <f>+BKK!R114+DMK!R114</f>
        <v>2131</v>
      </c>
      <c r="S114" s="243">
        <f>+BKK!S114+DMK!S114</f>
        <v>2714</v>
      </c>
      <c r="T114" s="154">
        <f>R114+S114</f>
        <v>4845</v>
      </c>
      <c r="U114" s="98">
        <f>+BKK!U114+DMK!U114</f>
        <v>14</v>
      </c>
      <c r="V114" s="159">
        <f t="shared" si="113"/>
        <v>4859</v>
      </c>
      <c r="W114" s="216">
        <f t="shared" si="114"/>
        <v>-7.2001527883880811</v>
      </c>
    </row>
    <row r="115" spans="2:23" ht="13.5" thickBot="1">
      <c r="B115" s="206"/>
      <c r="C115" s="119"/>
      <c r="D115" s="119"/>
      <c r="E115" s="119"/>
      <c r="F115" s="119"/>
      <c r="G115" s="119"/>
      <c r="H115" s="119"/>
      <c r="I115" s="120"/>
      <c r="L115" s="226" t="s">
        <v>16</v>
      </c>
      <c r="M115" s="242">
        <f>+BKK!M115+DMK!M115</f>
        <v>1899</v>
      </c>
      <c r="N115" s="243">
        <f>+BKK!N115+DMK!N115</f>
        <v>3390</v>
      </c>
      <c r="O115" s="154">
        <f>M115+N115</f>
        <v>5289</v>
      </c>
      <c r="P115" s="98">
        <f>+BKK!P115+DMK!P115</f>
        <v>0</v>
      </c>
      <c r="Q115" s="157">
        <f t="shared" si="115"/>
        <v>5289</v>
      </c>
      <c r="R115" s="242">
        <f>+BKK!R115+DMK!R115</f>
        <v>1950</v>
      </c>
      <c r="S115" s="243">
        <f>+BKK!S115+DMK!S115</f>
        <v>2573</v>
      </c>
      <c r="T115" s="154">
        <f>R115+S115</f>
        <v>4523</v>
      </c>
      <c r="U115" s="98">
        <f>+BKK!U115+DMK!U115</f>
        <v>1</v>
      </c>
      <c r="V115" s="159">
        <f t="shared" si="113"/>
        <v>4524</v>
      </c>
      <c r="W115" s="216">
        <f t="shared" si="114"/>
        <v>-14.463981849120822</v>
      </c>
    </row>
    <row r="116" spans="2:23" ht="14.25" thickTop="1" thickBot="1">
      <c r="B116" s="206"/>
      <c r="C116" s="119"/>
      <c r="D116" s="119"/>
      <c r="E116" s="119"/>
      <c r="F116" s="119"/>
      <c r="G116" s="119"/>
      <c r="H116" s="119"/>
      <c r="I116" s="120"/>
      <c r="L116" s="200" t="s">
        <v>17</v>
      </c>
      <c r="M116" s="160">
        <f t="shared" ref="M116:V116" si="116">+M113+M114+M115</f>
        <v>5262</v>
      </c>
      <c r="N116" s="161">
        <f t="shared" si="116"/>
        <v>10214</v>
      </c>
      <c r="O116" s="160">
        <f t="shared" si="116"/>
        <v>15476</v>
      </c>
      <c r="P116" s="160">
        <f t="shared" si="116"/>
        <v>0</v>
      </c>
      <c r="Q116" s="160">
        <f t="shared" si="116"/>
        <v>15476</v>
      </c>
      <c r="R116" s="160">
        <f t="shared" si="116"/>
        <v>6096</v>
      </c>
      <c r="S116" s="161">
        <f t="shared" si="116"/>
        <v>8058</v>
      </c>
      <c r="T116" s="160">
        <f t="shared" si="116"/>
        <v>14154</v>
      </c>
      <c r="U116" s="160">
        <f t="shared" si="116"/>
        <v>15</v>
      </c>
      <c r="V116" s="162">
        <f t="shared" si="116"/>
        <v>14169</v>
      </c>
      <c r="W116" s="163">
        <f t="shared" si="114"/>
        <v>-8.4453347118118351</v>
      </c>
    </row>
    <row r="117" spans="2:23" ht="13.5" thickTop="1">
      <c r="B117" s="206"/>
      <c r="C117" s="119"/>
      <c r="D117" s="119"/>
      <c r="E117" s="119"/>
      <c r="F117" s="119"/>
      <c r="G117" s="119"/>
      <c r="H117" s="119"/>
      <c r="I117" s="120"/>
      <c r="L117" s="220" t="s">
        <v>18</v>
      </c>
      <c r="M117" s="242">
        <f>+BKK!M117+DMK!M117</f>
        <v>1819</v>
      </c>
      <c r="N117" s="243">
        <f>+BKK!N117+DMK!N117</f>
        <v>3374</v>
      </c>
      <c r="O117" s="154">
        <f>M117+N117</f>
        <v>5193</v>
      </c>
      <c r="P117" s="98">
        <f>+BKK!P117+DMK!P117</f>
        <v>0</v>
      </c>
      <c r="Q117" s="157">
        <f t="shared" ref="Q117:Q119" si="117">+O117+P117</f>
        <v>5193</v>
      </c>
      <c r="R117" s="242">
        <f>+BKK!R117+DMK!R117</f>
        <v>1953</v>
      </c>
      <c r="S117" s="243">
        <f>+BKK!S117+DMK!S117</f>
        <v>2502</v>
      </c>
      <c r="T117" s="154">
        <f>R117+S117</f>
        <v>4455</v>
      </c>
      <c r="U117" s="98">
        <f>+BKK!U117+DMK!U117</f>
        <v>5</v>
      </c>
      <c r="V117" s="159">
        <f t="shared" ref="V117:V119" si="118">+T117+U117</f>
        <v>4460</v>
      </c>
      <c r="W117" s="216">
        <f t="shared" si="114"/>
        <v>-14.115155016368186</v>
      </c>
    </row>
    <row r="118" spans="2:23">
      <c r="B118" s="206"/>
      <c r="C118" s="119"/>
      <c r="D118" s="119"/>
      <c r="E118" s="119"/>
      <c r="F118" s="119"/>
      <c r="G118" s="119"/>
      <c r="H118" s="119"/>
      <c r="I118" s="120"/>
      <c r="L118" s="220" t="s">
        <v>19</v>
      </c>
      <c r="M118" s="242">
        <f>+BKK!M118+DMK!M118</f>
        <v>1901</v>
      </c>
      <c r="N118" s="243">
        <f>+BKK!N118+DMK!N118</f>
        <v>2857</v>
      </c>
      <c r="O118" s="154">
        <f>M118+N118</f>
        <v>4758</v>
      </c>
      <c r="P118" s="98">
        <f>+BKK!P118+DMK!P118</f>
        <v>3</v>
      </c>
      <c r="Q118" s="157">
        <f t="shared" si="117"/>
        <v>4761</v>
      </c>
      <c r="R118" s="242">
        <f>+BKK!R118+DMK!R118</f>
        <v>1973</v>
      </c>
      <c r="S118" s="243">
        <f>+BKK!S118+DMK!S118</f>
        <v>2281</v>
      </c>
      <c r="T118" s="154">
        <f>R118+S118</f>
        <v>4254</v>
      </c>
      <c r="U118" s="98">
        <f>+BKK!U118+DMK!U118</f>
        <v>4</v>
      </c>
      <c r="V118" s="159">
        <f t="shared" si="118"/>
        <v>4258</v>
      </c>
      <c r="W118" s="216">
        <f>IF(Q118=0,0,((V118/Q118)-1)*100)</f>
        <v>-10.56500735139676</v>
      </c>
    </row>
    <row r="119" spans="2:23" ht="13.5" thickBot="1">
      <c r="B119" s="206"/>
      <c r="C119" s="119"/>
      <c r="D119" s="119"/>
      <c r="E119" s="119"/>
      <c r="F119" s="119"/>
      <c r="G119" s="119"/>
      <c r="H119" s="119"/>
      <c r="I119" s="120"/>
      <c r="L119" s="220" t="s">
        <v>20</v>
      </c>
      <c r="M119" s="242">
        <f>+BKK!M119+DMK!M119</f>
        <v>1724</v>
      </c>
      <c r="N119" s="243">
        <f>+BKK!N119+DMK!N119</f>
        <v>3229</v>
      </c>
      <c r="O119" s="154">
        <f>M119+N119</f>
        <v>4953</v>
      </c>
      <c r="P119" s="98">
        <f>+BKK!P119+DMK!P119</f>
        <v>2</v>
      </c>
      <c r="Q119" s="157">
        <f t="shared" si="117"/>
        <v>4955</v>
      </c>
      <c r="R119" s="242">
        <f>+BKK!R119+DMK!R119</f>
        <v>2330</v>
      </c>
      <c r="S119" s="243">
        <f>+BKK!S119+DMK!S119</f>
        <v>2476</v>
      </c>
      <c r="T119" s="154">
        <f>R119+S119</f>
        <v>4806</v>
      </c>
      <c r="U119" s="98">
        <f>+BKK!U119+DMK!U119</f>
        <v>13</v>
      </c>
      <c r="V119" s="159">
        <f t="shared" si="118"/>
        <v>4819</v>
      </c>
      <c r="W119" s="216">
        <f t="shared" si="114"/>
        <v>-2.7447023208879928</v>
      </c>
    </row>
    <row r="120" spans="2:23" ht="14.25" thickTop="1" thickBot="1">
      <c r="B120" s="206"/>
      <c r="C120" s="119"/>
      <c r="D120" s="119"/>
      <c r="E120" s="119"/>
      <c r="F120" s="119"/>
      <c r="G120" s="119"/>
      <c r="H120" s="119"/>
      <c r="I120" s="120"/>
      <c r="L120" s="200" t="s">
        <v>90</v>
      </c>
      <c r="M120" s="160">
        <f t="shared" ref="M120:V120" si="119">+M117+M118+M119</f>
        <v>5444</v>
      </c>
      <c r="N120" s="161">
        <f t="shared" si="119"/>
        <v>9460</v>
      </c>
      <c r="O120" s="160">
        <f t="shared" si="119"/>
        <v>14904</v>
      </c>
      <c r="P120" s="160">
        <f t="shared" si="119"/>
        <v>5</v>
      </c>
      <c r="Q120" s="160">
        <f t="shared" si="119"/>
        <v>14909</v>
      </c>
      <c r="R120" s="160">
        <f t="shared" si="119"/>
        <v>6256</v>
      </c>
      <c r="S120" s="161">
        <f t="shared" si="119"/>
        <v>7259</v>
      </c>
      <c r="T120" s="160">
        <f t="shared" si="119"/>
        <v>13515</v>
      </c>
      <c r="U120" s="160">
        <f t="shared" si="119"/>
        <v>22</v>
      </c>
      <c r="V120" s="162">
        <f t="shared" si="119"/>
        <v>13537</v>
      </c>
      <c r="W120" s="163">
        <f t="shared" ref="W120" si="120">IF(Q120=0,0,((V120/Q120)-1)*100)</f>
        <v>-9.2024951371654673</v>
      </c>
    </row>
    <row r="121" spans="2:23" ht="13.5" thickTop="1">
      <c r="B121" s="206"/>
      <c r="C121" s="119"/>
      <c r="D121" s="119"/>
      <c r="E121" s="119"/>
      <c r="F121" s="119"/>
      <c r="G121" s="119"/>
      <c r="H121" s="119"/>
      <c r="I121" s="120"/>
      <c r="L121" s="220" t="s">
        <v>21</v>
      </c>
      <c r="M121" s="242">
        <f>+BKK!M121+DMK!M121</f>
        <v>1530</v>
      </c>
      <c r="N121" s="243">
        <f>+BKK!N121+DMK!N121</f>
        <v>2703</v>
      </c>
      <c r="O121" s="154">
        <f>M121+N121</f>
        <v>4233</v>
      </c>
      <c r="P121" s="98">
        <f>+BKK!P121+DMK!P121</f>
        <v>0</v>
      </c>
      <c r="Q121" s="157">
        <f t="shared" ref="Q121:Q123" si="121">+O121+P121</f>
        <v>4233</v>
      </c>
      <c r="R121" s="242">
        <f>+BKK!R121+DMK!R121</f>
        <v>1543</v>
      </c>
      <c r="S121" s="243">
        <f>+BKK!S121+DMK!S121</f>
        <v>2340</v>
      </c>
      <c r="T121" s="154">
        <f>R121+S121</f>
        <v>3883</v>
      </c>
      <c r="U121" s="98">
        <f>+BKK!U121+DMK!U121</f>
        <v>1</v>
      </c>
      <c r="V121" s="159">
        <f t="shared" ref="V121:V123" si="122">+T121+U121</f>
        <v>3884</v>
      </c>
      <c r="W121" s="216">
        <f t="shared" si="114"/>
        <v>-8.2447436806047705</v>
      </c>
    </row>
    <row r="122" spans="2:23">
      <c r="B122" s="206"/>
      <c r="C122" s="119"/>
      <c r="D122" s="119"/>
      <c r="E122" s="119"/>
      <c r="F122" s="119"/>
      <c r="G122" s="119"/>
      <c r="H122" s="119"/>
      <c r="I122" s="120"/>
      <c r="L122" s="220" t="s">
        <v>91</v>
      </c>
      <c r="M122" s="242">
        <f>+BKK!M122+DMK!M122</f>
        <v>1596</v>
      </c>
      <c r="N122" s="243">
        <f>+BKK!N122+DMK!N122</f>
        <v>2633</v>
      </c>
      <c r="O122" s="154">
        <f>M122+N122</f>
        <v>4229</v>
      </c>
      <c r="P122" s="98">
        <f>+BKK!P122+DMK!P122</f>
        <v>0</v>
      </c>
      <c r="Q122" s="157">
        <f t="shared" si="121"/>
        <v>4229</v>
      </c>
      <c r="R122" s="242">
        <f>+BKK!R122+DMK!R122</f>
        <v>1723</v>
      </c>
      <c r="S122" s="243">
        <f>+BKK!S122+DMK!S122</f>
        <v>2273</v>
      </c>
      <c r="T122" s="154">
        <f>R122+S122</f>
        <v>3996</v>
      </c>
      <c r="U122" s="98">
        <f>+BKK!U122+DMK!U122</f>
        <v>0</v>
      </c>
      <c r="V122" s="159">
        <f t="shared" si="122"/>
        <v>3996</v>
      </c>
      <c r="W122" s="216">
        <f t="shared" si="114"/>
        <v>-5.5095767320879618</v>
      </c>
    </row>
    <row r="123" spans="2:23" ht="13.5" thickBot="1">
      <c r="B123" s="206"/>
      <c r="C123" s="119"/>
      <c r="D123" s="119"/>
      <c r="E123" s="119"/>
      <c r="F123" s="119"/>
      <c r="G123" s="119"/>
      <c r="H123" s="119"/>
      <c r="I123" s="120"/>
      <c r="L123" s="220" t="s">
        <v>22</v>
      </c>
      <c r="M123" s="242">
        <f>+BKK!M123+DMK!M123</f>
        <v>1635</v>
      </c>
      <c r="N123" s="243">
        <f>+BKK!N123+DMK!N123</f>
        <v>2518</v>
      </c>
      <c r="O123" s="155">
        <f>M123+N123</f>
        <v>4153</v>
      </c>
      <c r="P123" s="249">
        <f>+BKK!P123+DMK!P123</f>
        <v>15</v>
      </c>
      <c r="Q123" s="157">
        <f t="shared" si="121"/>
        <v>4168</v>
      </c>
      <c r="R123" s="242">
        <f>+BKK!R123+DMK!R123</f>
        <v>1738</v>
      </c>
      <c r="S123" s="243">
        <f>+BKK!S123+DMK!S123</f>
        <v>2124</v>
      </c>
      <c r="T123" s="155">
        <f>R123+S123</f>
        <v>3862</v>
      </c>
      <c r="U123" s="249">
        <f>+BKK!U123+DMK!U123</f>
        <v>0</v>
      </c>
      <c r="V123" s="159">
        <f t="shared" si="122"/>
        <v>3862</v>
      </c>
      <c r="W123" s="216">
        <f t="shared" si="114"/>
        <v>-7.3416506717850272</v>
      </c>
    </row>
    <row r="124" spans="2:23" ht="14.25" thickTop="1" thickBot="1">
      <c r="B124" s="206"/>
      <c r="C124" s="119"/>
      <c r="D124" s="119"/>
      <c r="E124" s="119"/>
      <c r="F124" s="119"/>
      <c r="G124" s="119"/>
      <c r="H124" s="119"/>
      <c r="I124" s="120"/>
      <c r="L124" s="201" t="s">
        <v>23</v>
      </c>
      <c r="M124" s="164">
        <f t="shared" ref="M124:V124" si="123">+M121+M122+M123</f>
        <v>4761</v>
      </c>
      <c r="N124" s="164">
        <f t="shared" si="123"/>
        <v>7854</v>
      </c>
      <c r="O124" s="165">
        <f t="shared" si="123"/>
        <v>12615</v>
      </c>
      <c r="P124" s="165">
        <f t="shared" si="123"/>
        <v>15</v>
      </c>
      <c r="Q124" s="165">
        <f t="shared" si="123"/>
        <v>12630</v>
      </c>
      <c r="R124" s="164">
        <f t="shared" si="123"/>
        <v>5004</v>
      </c>
      <c r="S124" s="164">
        <f t="shared" si="123"/>
        <v>6737</v>
      </c>
      <c r="T124" s="165">
        <f t="shared" si="123"/>
        <v>11741</v>
      </c>
      <c r="U124" s="165">
        <f t="shared" si="123"/>
        <v>1</v>
      </c>
      <c r="V124" s="165">
        <f t="shared" si="123"/>
        <v>11742</v>
      </c>
      <c r="W124" s="166">
        <f t="shared" si="114"/>
        <v>-7.0308788598574807</v>
      </c>
    </row>
    <row r="125" spans="2:23" s="125" customFormat="1" ht="12.75" customHeight="1" thickTop="1">
      <c r="B125" s="207"/>
      <c r="C125" s="126"/>
      <c r="D125" s="126"/>
      <c r="E125" s="126"/>
      <c r="F125" s="126"/>
      <c r="G125" s="126"/>
      <c r="H125" s="126"/>
      <c r="I125" s="127"/>
      <c r="L125" s="220" t="s">
        <v>25</v>
      </c>
      <c r="M125" s="242">
        <f>+BKK!M125+DMK!M125</f>
        <v>1601</v>
      </c>
      <c r="N125" s="243">
        <f>+BKK!N125+DMK!N125</f>
        <v>2742</v>
      </c>
      <c r="O125" s="155">
        <f>M125+N125</f>
        <v>4343</v>
      </c>
      <c r="P125" s="250">
        <f>+BKK!P125+DMK!P125</f>
        <v>1</v>
      </c>
      <c r="Q125" s="157">
        <f t="shared" ref="Q125:Q127" si="124">+O125+P125</f>
        <v>4344</v>
      </c>
      <c r="R125" s="242">
        <f>+BKK!R125+DMK!R125</f>
        <v>1698</v>
      </c>
      <c r="S125" s="243">
        <f>+BKK!S125+DMK!S125</f>
        <v>2259</v>
      </c>
      <c r="T125" s="155">
        <f>R125+S125</f>
        <v>3957</v>
      </c>
      <c r="U125" s="250">
        <f>+BKK!U125+DMK!U125</f>
        <v>1</v>
      </c>
      <c r="V125" s="159">
        <f t="shared" ref="V125:V127" si="125">+T125+U125</f>
        <v>3958</v>
      </c>
      <c r="W125" s="216">
        <f t="shared" si="114"/>
        <v>-8.8858195211786395</v>
      </c>
    </row>
    <row r="126" spans="2:23" s="125" customFormat="1" ht="12.75" customHeight="1">
      <c r="B126" s="208"/>
      <c r="C126" s="128"/>
      <c r="D126" s="128"/>
      <c r="E126" s="128"/>
      <c r="F126" s="128"/>
      <c r="G126" s="128"/>
      <c r="H126" s="128"/>
      <c r="I126" s="129"/>
      <c r="L126" s="220" t="s">
        <v>26</v>
      </c>
      <c r="M126" s="242">
        <f>+BKK!M126+DMK!M126</f>
        <v>1680</v>
      </c>
      <c r="N126" s="243">
        <f>+BKK!N126+DMK!N126</f>
        <v>2789</v>
      </c>
      <c r="O126" s="155">
        <f>M126+N126</f>
        <v>4469</v>
      </c>
      <c r="P126" s="98">
        <f>+BKK!P126+DMK!P126</f>
        <v>14</v>
      </c>
      <c r="Q126" s="157">
        <f>+O126+P126</f>
        <v>4483</v>
      </c>
      <c r="R126" s="242">
        <f>+BKK!R126+DMK!R126</f>
        <v>1542</v>
      </c>
      <c r="S126" s="243">
        <f>+BKK!S126+DMK!S126</f>
        <v>1735</v>
      </c>
      <c r="T126" s="155">
        <f>R126+S126</f>
        <v>3277</v>
      </c>
      <c r="U126" s="98">
        <f>+BKK!U126+DMK!U126</f>
        <v>0</v>
      </c>
      <c r="V126" s="159">
        <f>+T126+U126</f>
        <v>3277</v>
      </c>
      <c r="W126" s="216">
        <f>IF(Q126=0,0,((V126/Q126)-1)*100)</f>
        <v>-26.901628373856788</v>
      </c>
    </row>
    <row r="127" spans="2:23" s="125" customFormat="1" ht="12.75" customHeight="1" thickBot="1">
      <c r="B127" s="208"/>
      <c r="C127" s="128"/>
      <c r="D127" s="128"/>
      <c r="E127" s="128"/>
      <c r="F127" s="128"/>
      <c r="G127" s="128"/>
      <c r="H127" s="128"/>
      <c r="I127" s="129"/>
      <c r="L127" s="220" t="s">
        <v>27</v>
      </c>
      <c r="M127" s="242">
        <f>+BKK!M127+DMK!M127</f>
        <v>1816</v>
      </c>
      <c r="N127" s="243">
        <f>+BKK!N127+DMK!N127</f>
        <v>2557</v>
      </c>
      <c r="O127" s="155">
        <f>M127+N127</f>
        <v>4373</v>
      </c>
      <c r="P127" s="98">
        <f>+BKK!P127+DMK!P127</f>
        <v>1</v>
      </c>
      <c r="Q127" s="157">
        <f t="shared" si="124"/>
        <v>4374</v>
      </c>
      <c r="R127" s="242">
        <f>+BKK!R127+DMK!R127</f>
        <v>1675</v>
      </c>
      <c r="S127" s="243">
        <f>+BKK!S127+DMK!S127</f>
        <v>2383</v>
      </c>
      <c r="T127" s="155">
        <f>R127+S127</f>
        <v>4058</v>
      </c>
      <c r="U127" s="98">
        <f>+BKK!U127+DMK!U127</f>
        <v>0</v>
      </c>
      <c r="V127" s="159">
        <f t="shared" si="125"/>
        <v>4058</v>
      </c>
      <c r="W127" s="216">
        <f t="shared" si="114"/>
        <v>-7.224508459076362</v>
      </c>
    </row>
    <row r="128" spans="2:23" ht="14.25" thickTop="1" thickBot="1">
      <c r="B128" s="206"/>
      <c r="C128" s="119"/>
      <c r="D128" s="119"/>
      <c r="E128" s="119"/>
      <c r="F128" s="119"/>
      <c r="G128" s="119"/>
      <c r="H128" s="119"/>
      <c r="I128" s="120"/>
      <c r="L128" s="200" t="s">
        <v>28</v>
      </c>
      <c r="M128" s="160">
        <f t="shared" ref="M128:V128" si="126">+M125+M126+M127</f>
        <v>5097</v>
      </c>
      <c r="N128" s="161">
        <f t="shared" si="126"/>
        <v>8088</v>
      </c>
      <c r="O128" s="160">
        <f t="shared" si="126"/>
        <v>13185</v>
      </c>
      <c r="P128" s="160">
        <f t="shared" si="126"/>
        <v>16</v>
      </c>
      <c r="Q128" s="160">
        <f t="shared" si="126"/>
        <v>13201</v>
      </c>
      <c r="R128" s="160">
        <f t="shared" si="126"/>
        <v>4915</v>
      </c>
      <c r="S128" s="161">
        <f t="shared" si="126"/>
        <v>6377</v>
      </c>
      <c r="T128" s="160">
        <f t="shared" si="126"/>
        <v>11292</v>
      </c>
      <c r="U128" s="160">
        <f t="shared" si="126"/>
        <v>1</v>
      </c>
      <c r="V128" s="160">
        <f t="shared" si="126"/>
        <v>11293</v>
      </c>
      <c r="W128" s="163">
        <f t="shared" si="114"/>
        <v>-14.453450496174536</v>
      </c>
    </row>
    <row r="129" spans="2:23" ht="14.25" thickTop="1" thickBot="1">
      <c r="B129" s="206"/>
      <c r="C129" s="119"/>
      <c r="D129" s="119"/>
      <c r="E129" s="119"/>
      <c r="F129" s="119"/>
      <c r="G129" s="119"/>
      <c r="H129" s="119"/>
      <c r="I129" s="120"/>
      <c r="L129" s="200" t="s">
        <v>94</v>
      </c>
      <c r="M129" s="160">
        <f t="shared" ref="M129:V129" si="127">M120+M124+M128</f>
        <v>15302</v>
      </c>
      <c r="N129" s="161">
        <f t="shared" si="127"/>
        <v>25402</v>
      </c>
      <c r="O129" s="160">
        <f t="shared" si="127"/>
        <v>40704</v>
      </c>
      <c r="P129" s="160">
        <f t="shared" si="127"/>
        <v>36</v>
      </c>
      <c r="Q129" s="160">
        <f t="shared" si="127"/>
        <v>40740</v>
      </c>
      <c r="R129" s="160">
        <f t="shared" si="127"/>
        <v>16175</v>
      </c>
      <c r="S129" s="161">
        <f t="shared" si="127"/>
        <v>20373</v>
      </c>
      <c r="T129" s="160">
        <f t="shared" si="127"/>
        <v>36548</v>
      </c>
      <c r="U129" s="160">
        <f t="shared" si="127"/>
        <v>24</v>
      </c>
      <c r="V129" s="162">
        <f t="shared" si="127"/>
        <v>36572</v>
      </c>
      <c r="W129" s="163">
        <f>IF(Q129=0,0,((V129/Q129)-1)*100)</f>
        <v>-10.230731467844867</v>
      </c>
    </row>
    <row r="130" spans="2:23" ht="14.25" thickTop="1" thickBot="1">
      <c r="B130" s="206"/>
      <c r="C130" s="119"/>
      <c r="D130" s="119"/>
      <c r="E130" s="119"/>
      <c r="F130" s="119"/>
      <c r="G130" s="119"/>
      <c r="H130" s="119"/>
      <c r="I130" s="120"/>
      <c r="L130" s="200" t="s">
        <v>93</v>
      </c>
      <c r="M130" s="160">
        <f t="shared" ref="M130:V130" si="128">+M116+M120+M124+M128</f>
        <v>20564</v>
      </c>
      <c r="N130" s="161">
        <f t="shared" si="128"/>
        <v>35616</v>
      </c>
      <c r="O130" s="160">
        <f t="shared" si="128"/>
        <v>56180</v>
      </c>
      <c r="P130" s="160">
        <f t="shared" si="128"/>
        <v>36</v>
      </c>
      <c r="Q130" s="160">
        <f t="shared" si="128"/>
        <v>56216</v>
      </c>
      <c r="R130" s="160">
        <f t="shared" si="128"/>
        <v>22271</v>
      </c>
      <c r="S130" s="161">
        <f t="shared" si="128"/>
        <v>28431</v>
      </c>
      <c r="T130" s="160">
        <f t="shared" si="128"/>
        <v>50702</v>
      </c>
      <c r="U130" s="160">
        <f t="shared" si="128"/>
        <v>39</v>
      </c>
      <c r="V130" s="162">
        <f t="shared" si="128"/>
        <v>50741</v>
      </c>
      <c r="W130" s="163">
        <f t="shared" ref="W130" si="129">IF(Q130=0,0,((V130/Q130)-1)*100)</f>
        <v>-9.7392201508467391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L131" s="199" t="s">
        <v>61</v>
      </c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L133" s="283" t="s">
        <v>48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4.25" thickTop="1" thickBot="1">
      <c r="B134" s="206"/>
      <c r="C134" s="119"/>
      <c r="D134" s="119"/>
      <c r="E134" s="119"/>
      <c r="F134" s="119"/>
      <c r="G134" s="119"/>
      <c r="H134" s="119"/>
      <c r="I134" s="120"/>
      <c r="W134" s="118" t="s">
        <v>41</v>
      </c>
    </row>
    <row r="135" spans="2:23" ht="14.25" thickTop="1" thickBot="1">
      <c r="B135" s="206"/>
      <c r="C135" s="119"/>
      <c r="D135" s="119"/>
      <c r="E135" s="119"/>
      <c r="F135" s="119"/>
      <c r="G135" s="119"/>
      <c r="H135" s="119"/>
      <c r="I135" s="120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14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14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>
      <c r="B139" s="206"/>
      <c r="C139" s="119"/>
      <c r="D139" s="119"/>
      <c r="E139" s="119"/>
      <c r="F139" s="119"/>
      <c r="G139" s="119"/>
      <c r="H139" s="119"/>
      <c r="I139" s="120"/>
      <c r="L139" s="220" t="s">
        <v>14</v>
      </c>
      <c r="M139" s="242">
        <f t="shared" ref="M139:N141" si="130">+M87+M113</f>
        <v>49906</v>
      </c>
      <c r="N139" s="243">
        <f t="shared" si="130"/>
        <v>59470</v>
      </c>
      <c r="O139" s="154">
        <f>+M139+N139</f>
        <v>109376</v>
      </c>
      <c r="P139" s="98">
        <f>+P87+P113</f>
        <v>2710</v>
      </c>
      <c r="Q139" s="157">
        <f>+O139+P139</f>
        <v>112086</v>
      </c>
      <c r="R139" s="242">
        <f t="shared" ref="R139:S141" si="131">+R87+R113</f>
        <v>50078</v>
      </c>
      <c r="S139" s="243">
        <f t="shared" si="131"/>
        <v>60530</v>
      </c>
      <c r="T139" s="154">
        <f>+R139+S139</f>
        <v>110608</v>
      </c>
      <c r="U139" s="98">
        <f>+U87+U113</f>
        <v>4370</v>
      </c>
      <c r="V139" s="159">
        <f>+T139+U139</f>
        <v>114978</v>
      </c>
      <c r="W139" s="216">
        <f t="shared" ref="W139:W154" si="132">IF(Q139=0,0,((V139/Q139)-1)*100)</f>
        <v>2.5801616615812817</v>
      </c>
    </row>
    <row r="140" spans="2:23">
      <c r="B140" s="206"/>
      <c r="C140" s="119"/>
      <c r="D140" s="119"/>
      <c r="E140" s="119"/>
      <c r="F140" s="119"/>
      <c r="G140" s="119"/>
      <c r="H140" s="119"/>
      <c r="I140" s="120"/>
      <c r="L140" s="220" t="s">
        <v>15</v>
      </c>
      <c r="M140" s="242">
        <f t="shared" si="130"/>
        <v>48289</v>
      </c>
      <c r="N140" s="243">
        <f t="shared" si="130"/>
        <v>59961</v>
      </c>
      <c r="O140" s="154">
        <f t="shared" ref="O140:O141" si="133">+M140+N140</f>
        <v>108250</v>
      </c>
      <c r="P140" s="98">
        <f>+P88+P114</f>
        <v>2702</v>
      </c>
      <c r="Q140" s="157">
        <f t="shared" ref="Q140:Q141" si="134">+O140+P140</f>
        <v>110952</v>
      </c>
      <c r="R140" s="242">
        <f t="shared" si="131"/>
        <v>50912</v>
      </c>
      <c r="S140" s="243">
        <f t="shared" si="131"/>
        <v>62481</v>
      </c>
      <c r="T140" s="154">
        <f t="shared" ref="T140:T141" si="135">+R140+S140</f>
        <v>113393</v>
      </c>
      <c r="U140" s="98">
        <f>+U88+U114</f>
        <v>4520</v>
      </c>
      <c r="V140" s="159">
        <f t="shared" ref="V140:V141" si="136">+T140+U140</f>
        <v>117913</v>
      </c>
      <c r="W140" s="216">
        <f t="shared" si="132"/>
        <v>6.2738842021775154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L141" s="226" t="s">
        <v>16</v>
      </c>
      <c r="M141" s="242">
        <f t="shared" si="130"/>
        <v>47527</v>
      </c>
      <c r="N141" s="243">
        <f t="shared" si="130"/>
        <v>59604</v>
      </c>
      <c r="O141" s="154">
        <f t="shared" si="133"/>
        <v>107131</v>
      </c>
      <c r="P141" s="98">
        <f>+P89+P115</f>
        <v>3285</v>
      </c>
      <c r="Q141" s="157">
        <f t="shared" si="134"/>
        <v>110416</v>
      </c>
      <c r="R141" s="242">
        <f t="shared" si="131"/>
        <v>46890</v>
      </c>
      <c r="S141" s="243">
        <f t="shared" si="131"/>
        <v>58770</v>
      </c>
      <c r="T141" s="154">
        <f t="shared" si="135"/>
        <v>105660</v>
      </c>
      <c r="U141" s="98">
        <f>+U89+U115</f>
        <v>4360</v>
      </c>
      <c r="V141" s="159">
        <f t="shared" si="136"/>
        <v>110020</v>
      </c>
      <c r="W141" s="216">
        <f t="shared" si="132"/>
        <v>-0.35864367482973947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L142" s="200" t="s">
        <v>17</v>
      </c>
      <c r="M142" s="160">
        <f t="shared" ref="M142:V142" si="137">+M139+M140+M141</f>
        <v>145722</v>
      </c>
      <c r="N142" s="161">
        <f t="shared" si="137"/>
        <v>179035</v>
      </c>
      <c r="O142" s="160">
        <f t="shared" si="137"/>
        <v>324757</v>
      </c>
      <c r="P142" s="160">
        <f t="shared" si="137"/>
        <v>8697</v>
      </c>
      <c r="Q142" s="160">
        <f t="shared" si="137"/>
        <v>333454</v>
      </c>
      <c r="R142" s="160">
        <f t="shared" si="137"/>
        <v>147880</v>
      </c>
      <c r="S142" s="161">
        <f t="shared" si="137"/>
        <v>181781</v>
      </c>
      <c r="T142" s="160">
        <f t="shared" si="137"/>
        <v>329661</v>
      </c>
      <c r="U142" s="160">
        <f t="shared" si="137"/>
        <v>13250</v>
      </c>
      <c r="V142" s="162">
        <f t="shared" si="137"/>
        <v>342911</v>
      </c>
      <c r="W142" s="163">
        <f t="shared" si="132"/>
        <v>2.8360733414503958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L143" s="220" t="s">
        <v>18</v>
      </c>
      <c r="M143" s="242">
        <f t="shared" ref="M143:N145" si="138">+M91+M117</f>
        <v>45012</v>
      </c>
      <c r="N143" s="243">
        <f t="shared" si="138"/>
        <v>53925</v>
      </c>
      <c r="O143" s="154">
        <f t="shared" ref="O143:O145" si="139">+M143+N143</f>
        <v>98937</v>
      </c>
      <c r="P143" s="98">
        <f>+P91+P117</f>
        <v>2933</v>
      </c>
      <c r="Q143" s="157">
        <f t="shared" ref="Q143:Q145" si="140">+O143+P143</f>
        <v>101870</v>
      </c>
      <c r="R143" s="242">
        <f t="shared" ref="R143:S145" si="141">+R91+R117</f>
        <v>45208</v>
      </c>
      <c r="S143" s="243">
        <f t="shared" si="141"/>
        <v>55814</v>
      </c>
      <c r="T143" s="154">
        <f t="shared" ref="T143:T145" si="142">+R143+S143</f>
        <v>101022</v>
      </c>
      <c r="U143" s="98">
        <f>+U91+U117</f>
        <v>3717</v>
      </c>
      <c r="V143" s="159">
        <f t="shared" ref="V143:V145" si="143">+T143+U143</f>
        <v>104739</v>
      </c>
      <c r="W143" s="216">
        <f t="shared" si="132"/>
        <v>2.8163345440266996</v>
      </c>
    </row>
    <row r="144" spans="2:23">
      <c r="B144" s="206"/>
      <c r="C144" s="119"/>
      <c r="D144" s="119"/>
      <c r="E144" s="119"/>
      <c r="F144" s="119"/>
      <c r="G144" s="119"/>
      <c r="H144" s="119"/>
      <c r="I144" s="120"/>
      <c r="L144" s="220" t="s">
        <v>19</v>
      </c>
      <c r="M144" s="242">
        <f t="shared" si="138"/>
        <v>42409</v>
      </c>
      <c r="N144" s="243">
        <f t="shared" si="138"/>
        <v>52878</v>
      </c>
      <c r="O144" s="154">
        <f t="shared" si="139"/>
        <v>95287</v>
      </c>
      <c r="P144" s="98">
        <f>+P92+P118</f>
        <v>2327</v>
      </c>
      <c r="Q144" s="157">
        <f t="shared" si="140"/>
        <v>97614</v>
      </c>
      <c r="R144" s="242">
        <f t="shared" si="141"/>
        <v>39158</v>
      </c>
      <c r="S144" s="243">
        <f t="shared" si="141"/>
        <v>51866</v>
      </c>
      <c r="T144" s="154">
        <f t="shared" si="142"/>
        <v>91024</v>
      </c>
      <c r="U144" s="98">
        <f>+U92+U118</f>
        <v>3482</v>
      </c>
      <c r="V144" s="159">
        <f t="shared" si="143"/>
        <v>94506</v>
      </c>
      <c r="W144" s="216">
        <f t="shared" si="132"/>
        <v>-3.1839695125699174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L145" s="220" t="s">
        <v>20</v>
      </c>
      <c r="M145" s="242">
        <f t="shared" si="138"/>
        <v>53039</v>
      </c>
      <c r="N145" s="243">
        <f t="shared" si="138"/>
        <v>63117</v>
      </c>
      <c r="O145" s="154">
        <f t="shared" si="139"/>
        <v>116156</v>
      </c>
      <c r="P145" s="98">
        <f>+P93+P119</f>
        <v>3367</v>
      </c>
      <c r="Q145" s="157">
        <f t="shared" si="140"/>
        <v>119523</v>
      </c>
      <c r="R145" s="242">
        <f t="shared" si="141"/>
        <v>51160</v>
      </c>
      <c r="S145" s="243">
        <f t="shared" si="141"/>
        <v>63832</v>
      </c>
      <c r="T145" s="154">
        <f t="shared" si="142"/>
        <v>114992</v>
      </c>
      <c r="U145" s="98">
        <f>+U93+U119</f>
        <v>4623</v>
      </c>
      <c r="V145" s="159">
        <f t="shared" si="143"/>
        <v>119615</v>
      </c>
      <c r="W145" s="216">
        <f t="shared" si="132"/>
        <v>7.6972632882377212E-2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L146" s="200" t="s">
        <v>90</v>
      </c>
      <c r="M146" s="160">
        <f t="shared" ref="M146:V146" si="144">+M143+M144+M145</f>
        <v>140460</v>
      </c>
      <c r="N146" s="161">
        <f t="shared" si="144"/>
        <v>169920</v>
      </c>
      <c r="O146" s="160">
        <f t="shared" si="144"/>
        <v>310380</v>
      </c>
      <c r="P146" s="160">
        <f t="shared" si="144"/>
        <v>8627</v>
      </c>
      <c r="Q146" s="160">
        <f t="shared" si="144"/>
        <v>319007</v>
      </c>
      <c r="R146" s="160">
        <f t="shared" si="144"/>
        <v>135526</v>
      </c>
      <c r="S146" s="161">
        <f t="shared" si="144"/>
        <v>171512</v>
      </c>
      <c r="T146" s="160">
        <f t="shared" si="144"/>
        <v>307038</v>
      </c>
      <c r="U146" s="160">
        <f t="shared" si="144"/>
        <v>11822</v>
      </c>
      <c r="V146" s="162">
        <f t="shared" si="144"/>
        <v>318860</v>
      </c>
      <c r="W146" s="163">
        <f>IF(Q146=0,0,((V146/Q146)-1)*100)</f>
        <v>-4.6080493531486244E-2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L147" s="220" t="s">
        <v>21</v>
      </c>
      <c r="M147" s="242">
        <f t="shared" ref="M147:N149" si="145">+M95+M121</f>
        <v>45863</v>
      </c>
      <c r="N147" s="243">
        <f t="shared" si="145"/>
        <v>53991</v>
      </c>
      <c r="O147" s="154">
        <f t="shared" ref="O147:O149" si="146">+M147+N147</f>
        <v>99854</v>
      </c>
      <c r="P147" s="98">
        <f>+P95+P121</f>
        <v>3048</v>
      </c>
      <c r="Q147" s="157">
        <f t="shared" ref="Q147:Q149" si="147">+O147+P147</f>
        <v>102902</v>
      </c>
      <c r="R147" s="242">
        <f t="shared" ref="R147:S149" si="148">+R95+R121</f>
        <v>44934</v>
      </c>
      <c r="S147" s="243">
        <f t="shared" si="148"/>
        <v>56595</v>
      </c>
      <c r="T147" s="154">
        <f t="shared" ref="T147:T149" si="149">+R147+S147</f>
        <v>101529</v>
      </c>
      <c r="U147" s="98">
        <f>+U95+U121</f>
        <v>4004</v>
      </c>
      <c r="V147" s="159">
        <f t="shared" ref="V147:V149" si="150">+T147+U147</f>
        <v>105533</v>
      </c>
      <c r="W147" s="216">
        <f t="shared" si="132"/>
        <v>2.5568016170725461</v>
      </c>
    </row>
    <row r="148" spans="2:23">
      <c r="B148" s="206"/>
      <c r="C148" s="119"/>
      <c r="D148" s="119"/>
      <c r="E148" s="119"/>
      <c r="F148" s="119"/>
      <c r="G148" s="119"/>
      <c r="H148" s="119"/>
      <c r="I148" s="120"/>
      <c r="L148" s="220" t="s">
        <v>91</v>
      </c>
      <c r="M148" s="242">
        <f t="shared" si="145"/>
        <v>45372</v>
      </c>
      <c r="N148" s="243">
        <f t="shared" si="145"/>
        <v>57976</v>
      </c>
      <c r="O148" s="154">
        <f t="shared" si="146"/>
        <v>103348</v>
      </c>
      <c r="P148" s="98">
        <f>+P96+P122</f>
        <v>2879</v>
      </c>
      <c r="Q148" s="157">
        <f t="shared" si="147"/>
        <v>106227</v>
      </c>
      <c r="R148" s="242">
        <f t="shared" si="148"/>
        <v>44587</v>
      </c>
      <c r="S148" s="243">
        <f t="shared" si="148"/>
        <v>61899</v>
      </c>
      <c r="T148" s="154">
        <f t="shared" si="149"/>
        <v>106486</v>
      </c>
      <c r="U148" s="98">
        <f>+U96+U122</f>
        <v>3954</v>
      </c>
      <c r="V148" s="159">
        <f t="shared" si="150"/>
        <v>110440</v>
      </c>
      <c r="W148" s="216">
        <f t="shared" si="132"/>
        <v>3.9660350005177536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L149" s="220" t="s">
        <v>22</v>
      </c>
      <c r="M149" s="242">
        <f t="shared" si="145"/>
        <v>46030</v>
      </c>
      <c r="N149" s="243">
        <f t="shared" si="145"/>
        <v>56340</v>
      </c>
      <c r="O149" s="155">
        <f t="shared" si="146"/>
        <v>102370</v>
      </c>
      <c r="P149" s="249">
        <f>+P97+P123</f>
        <v>3371</v>
      </c>
      <c r="Q149" s="157">
        <f t="shared" si="147"/>
        <v>105741</v>
      </c>
      <c r="R149" s="242">
        <f t="shared" si="148"/>
        <v>45696</v>
      </c>
      <c r="S149" s="243">
        <f t="shared" si="148"/>
        <v>57678</v>
      </c>
      <c r="T149" s="155">
        <f t="shared" si="149"/>
        <v>103374</v>
      </c>
      <c r="U149" s="249">
        <f>+U97+U123</f>
        <v>3713</v>
      </c>
      <c r="V149" s="159">
        <f t="shared" si="150"/>
        <v>107087</v>
      </c>
      <c r="W149" s="216">
        <f t="shared" si="132"/>
        <v>1.2729215725215459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L150" s="201" t="s">
        <v>23</v>
      </c>
      <c r="M150" s="164">
        <f t="shared" ref="M150:V150" si="151">+M147+M148+M149</f>
        <v>137265</v>
      </c>
      <c r="N150" s="164">
        <f t="shared" si="151"/>
        <v>168307</v>
      </c>
      <c r="O150" s="165">
        <f t="shared" si="151"/>
        <v>305572</v>
      </c>
      <c r="P150" s="165">
        <f t="shared" si="151"/>
        <v>9298</v>
      </c>
      <c r="Q150" s="165">
        <f t="shared" si="151"/>
        <v>314870</v>
      </c>
      <c r="R150" s="164">
        <f t="shared" si="151"/>
        <v>135217</v>
      </c>
      <c r="S150" s="164">
        <f t="shared" si="151"/>
        <v>176172</v>
      </c>
      <c r="T150" s="165">
        <f t="shared" si="151"/>
        <v>311389</v>
      </c>
      <c r="U150" s="165">
        <f t="shared" si="151"/>
        <v>11671</v>
      </c>
      <c r="V150" s="165">
        <f t="shared" si="151"/>
        <v>323060</v>
      </c>
      <c r="W150" s="166">
        <f t="shared" si="132"/>
        <v>2.6010734588878037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L151" s="220" t="s">
        <v>25</v>
      </c>
      <c r="M151" s="242">
        <f t="shared" ref="M151:N153" si="152">+M99+M125</f>
        <v>45676</v>
      </c>
      <c r="N151" s="243">
        <f t="shared" si="152"/>
        <v>54985</v>
      </c>
      <c r="O151" s="155">
        <f t="shared" ref="O151:O153" si="153">+M151+N151</f>
        <v>100661</v>
      </c>
      <c r="P151" s="250">
        <f>+P99+P125</f>
        <v>4031</v>
      </c>
      <c r="Q151" s="157">
        <f t="shared" ref="Q151:Q153" si="154">+O151+P151</f>
        <v>104692</v>
      </c>
      <c r="R151" s="242">
        <f t="shared" ref="R151:S153" si="155">+R99+R125</f>
        <v>46816</v>
      </c>
      <c r="S151" s="243">
        <f t="shared" si="155"/>
        <v>57493</v>
      </c>
      <c r="T151" s="155">
        <f t="shared" ref="T151:T153" si="156">+R151+S151</f>
        <v>104309</v>
      </c>
      <c r="U151" s="250">
        <f>+U99+U125</f>
        <v>3966</v>
      </c>
      <c r="V151" s="159">
        <f t="shared" ref="V151:V153" si="157">+T151+U151</f>
        <v>108275</v>
      </c>
      <c r="W151" s="216">
        <f t="shared" si="132"/>
        <v>3.4224200511977942</v>
      </c>
    </row>
    <row r="152" spans="2:23">
      <c r="B152" s="122"/>
      <c r="C152" s="131"/>
      <c r="D152" s="131"/>
      <c r="E152" s="123"/>
      <c r="F152" s="132"/>
      <c r="G152" s="132"/>
      <c r="H152" s="133"/>
      <c r="I152" s="134"/>
      <c r="J152" s="119"/>
      <c r="L152" s="220" t="s">
        <v>26</v>
      </c>
      <c r="M152" s="242">
        <f t="shared" si="152"/>
        <v>45192</v>
      </c>
      <c r="N152" s="243">
        <f t="shared" si="152"/>
        <v>54834</v>
      </c>
      <c r="O152" s="155">
        <f>+M152+N152</f>
        <v>100026</v>
      </c>
      <c r="P152" s="98">
        <f>+P100+P126</f>
        <v>4069</v>
      </c>
      <c r="Q152" s="157">
        <f>+O152+P152</f>
        <v>104095</v>
      </c>
      <c r="R152" s="242">
        <f t="shared" si="155"/>
        <v>42496</v>
      </c>
      <c r="S152" s="243">
        <f t="shared" si="155"/>
        <v>54653</v>
      </c>
      <c r="T152" s="155">
        <f>+R152+S152</f>
        <v>97149</v>
      </c>
      <c r="U152" s="98">
        <f>+U100+U126</f>
        <v>4130</v>
      </c>
      <c r="V152" s="159">
        <f>+T152+U152</f>
        <v>101279</v>
      </c>
      <c r="W152" s="216">
        <f>IF(Q152=0,0,((V152/Q152)-1)*100)</f>
        <v>-2.7052211921802183</v>
      </c>
    </row>
    <row r="153" spans="2:23" s="125" customFormat="1" ht="12.75" customHeight="1" thickBot="1">
      <c r="B153" s="208"/>
      <c r="C153" s="128"/>
      <c r="D153" s="128"/>
      <c r="E153" s="128"/>
      <c r="F153" s="128"/>
      <c r="G153" s="128"/>
      <c r="H153" s="128"/>
      <c r="I153" s="129"/>
      <c r="L153" s="220" t="s">
        <v>27</v>
      </c>
      <c r="M153" s="242">
        <f t="shared" si="152"/>
        <v>48216</v>
      </c>
      <c r="N153" s="243">
        <f t="shared" si="152"/>
        <v>57968</v>
      </c>
      <c r="O153" s="155">
        <f t="shared" si="153"/>
        <v>106184</v>
      </c>
      <c r="P153" s="98">
        <f>+P101+P127</f>
        <v>4188</v>
      </c>
      <c r="Q153" s="157">
        <f t="shared" si="154"/>
        <v>110372</v>
      </c>
      <c r="R153" s="242">
        <f t="shared" si="155"/>
        <v>39564</v>
      </c>
      <c r="S153" s="243">
        <f t="shared" si="155"/>
        <v>60881</v>
      </c>
      <c r="T153" s="155">
        <f t="shared" si="156"/>
        <v>100445</v>
      </c>
      <c r="U153" s="98">
        <f>+U101+U127</f>
        <v>3813</v>
      </c>
      <c r="V153" s="159">
        <f t="shared" si="157"/>
        <v>104258</v>
      </c>
      <c r="W153" s="216">
        <f t="shared" si="132"/>
        <v>-5.5394484108288289</v>
      </c>
    </row>
    <row r="154" spans="2:23" s="125" customFormat="1" ht="12.75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L154" s="200" t="s">
        <v>28</v>
      </c>
      <c r="M154" s="160">
        <f t="shared" ref="M154:V154" si="158">+M151+M152+M153</f>
        <v>139084</v>
      </c>
      <c r="N154" s="161">
        <f t="shared" si="158"/>
        <v>167787</v>
      </c>
      <c r="O154" s="160">
        <f t="shared" si="158"/>
        <v>306871</v>
      </c>
      <c r="P154" s="160">
        <f t="shared" si="158"/>
        <v>12288</v>
      </c>
      <c r="Q154" s="160">
        <f t="shared" si="158"/>
        <v>319159</v>
      </c>
      <c r="R154" s="160">
        <f t="shared" si="158"/>
        <v>128876</v>
      </c>
      <c r="S154" s="161">
        <f t="shared" si="158"/>
        <v>173027</v>
      </c>
      <c r="T154" s="160">
        <f t="shared" si="158"/>
        <v>301903</v>
      </c>
      <c r="U154" s="160">
        <f t="shared" si="158"/>
        <v>11909</v>
      </c>
      <c r="V154" s="160">
        <f t="shared" si="158"/>
        <v>313812</v>
      </c>
      <c r="W154" s="163">
        <f t="shared" si="132"/>
        <v>-1.6753405042627678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L155" s="200" t="s">
        <v>94</v>
      </c>
      <c r="M155" s="160">
        <f t="shared" ref="M155:V155" si="159">M146+M150+M154</f>
        <v>416809</v>
      </c>
      <c r="N155" s="161">
        <f t="shared" si="159"/>
        <v>506014</v>
      </c>
      <c r="O155" s="160">
        <f t="shared" si="159"/>
        <v>922823</v>
      </c>
      <c r="P155" s="160">
        <f t="shared" si="159"/>
        <v>30213</v>
      </c>
      <c r="Q155" s="160">
        <f t="shared" si="159"/>
        <v>953036</v>
      </c>
      <c r="R155" s="160">
        <f t="shared" si="159"/>
        <v>399619</v>
      </c>
      <c r="S155" s="161">
        <f t="shared" si="159"/>
        <v>520711</v>
      </c>
      <c r="T155" s="160">
        <f t="shared" si="159"/>
        <v>920330</v>
      </c>
      <c r="U155" s="160">
        <f t="shared" si="159"/>
        <v>35402</v>
      </c>
      <c r="V155" s="162">
        <f t="shared" si="159"/>
        <v>955732</v>
      </c>
      <c r="W155" s="163">
        <f>IF(Q155=0,0,((V155/Q155)-1)*100)</f>
        <v>0.28288543140029265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L156" s="200" t="s">
        <v>93</v>
      </c>
      <c r="M156" s="160">
        <f t="shared" ref="M156:V156" si="160">+M142+M146+M150+M154</f>
        <v>562531</v>
      </c>
      <c r="N156" s="161">
        <f t="shared" si="160"/>
        <v>685049</v>
      </c>
      <c r="O156" s="160">
        <f t="shared" si="160"/>
        <v>1247580</v>
      </c>
      <c r="P156" s="160">
        <f t="shared" si="160"/>
        <v>38910</v>
      </c>
      <c r="Q156" s="160">
        <f t="shared" si="160"/>
        <v>1286490</v>
      </c>
      <c r="R156" s="160">
        <f t="shared" si="160"/>
        <v>547499</v>
      </c>
      <c r="S156" s="161">
        <f t="shared" si="160"/>
        <v>702492</v>
      </c>
      <c r="T156" s="160">
        <f t="shared" si="160"/>
        <v>1249991</v>
      </c>
      <c r="U156" s="160">
        <f t="shared" si="160"/>
        <v>48652</v>
      </c>
      <c r="V156" s="162">
        <f t="shared" si="160"/>
        <v>1298643</v>
      </c>
      <c r="W156" s="163">
        <f t="shared" ref="W156" si="161">IF(Q156=0,0,((V156/Q156)-1)*100)</f>
        <v>0.94466338642351655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L157" s="199" t="s">
        <v>61</v>
      </c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14.25" thickTop="1" thickBot="1">
      <c r="B160" s="206"/>
      <c r="C160" s="119"/>
      <c r="D160" s="119"/>
      <c r="E160" s="119"/>
      <c r="F160" s="119"/>
      <c r="G160" s="119"/>
      <c r="H160" s="119"/>
      <c r="I160" s="120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15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15" t="s">
        <v>9</v>
      </c>
      <c r="W163" s="229"/>
    </row>
    <row r="164" spans="2:23" ht="3.75" customHeight="1" thickTop="1">
      <c r="B164" s="206"/>
      <c r="C164" s="119"/>
      <c r="D164" s="119"/>
      <c r="E164" s="119"/>
      <c r="F164" s="119"/>
      <c r="G164" s="119"/>
      <c r="H164" s="119"/>
      <c r="I164" s="120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>
      <c r="B165" s="206"/>
      <c r="C165" s="119"/>
      <c r="D165" s="119"/>
      <c r="E165" s="119"/>
      <c r="F165" s="119"/>
      <c r="G165" s="119"/>
      <c r="H165" s="119"/>
      <c r="I165" s="120"/>
      <c r="L165" s="220" t="s">
        <v>14</v>
      </c>
      <c r="M165" s="242">
        <f>+BKK!M165+DMK!M165</f>
        <v>29</v>
      </c>
      <c r="N165" s="243">
        <f>+BKK!N165+DMK!N165</f>
        <v>84</v>
      </c>
      <c r="O165" s="171">
        <f>M165+N165</f>
        <v>113</v>
      </c>
      <c r="P165" s="98">
        <f>+BKK!P165+DMK!P165</f>
        <v>0</v>
      </c>
      <c r="Q165" s="177">
        <f>+O165+P165</f>
        <v>113</v>
      </c>
      <c r="R165" s="242">
        <f>+BKK!R165+DMK!R165</f>
        <v>22</v>
      </c>
      <c r="S165" s="243">
        <f>+BKK!S165+DMK!S165</f>
        <v>77</v>
      </c>
      <c r="T165" s="171">
        <f>R165+S165</f>
        <v>99</v>
      </c>
      <c r="U165" s="98">
        <f>+BKK!U165+DMK!U165</f>
        <v>1</v>
      </c>
      <c r="V165" s="181">
        <f t="shared" ref="V165:V167" si="162">+T165+U165</f>
        <v>100</v>
      </c>
      <c r="W165" s="216">
        <f t="shared" ref="W165:W180" si="163">IF(Q165=0,0,((V165/Q165)-1)*100)</f>
        <v>-11.504424778761058</v>
      </c>
    </row>
    <row r="166" spans="2:23">
      <c r="B166" s="206"/>
      <c r="C166" s="119"/>
      <c r="D166" s="119"/>
      <c r="E166" s="119"/>
      <c r="F166" s="119"/>
      <c r="G166" s="119"/>
      <c r="H166" s="119"/>
      <c r="I166" s="120"/>
      <c r="L166" s="220" t="s">
        <v>15</v>
      </c>
      <c r="M166" s="242">
        <f>+BKK!M166+DMK!M166</f>
        <v>30</v>
      </c>
      <c r="N166" s="243">
        <f>+BKK!N166+DMK!N166</f>
        <v>87</v>
      </c>
      <c r="O166" s="171">
        <f>M166+N166</f>
        <v>117</v>
      </c>
      <c r="P166" s="98">
        <f>+BKK!P166+DMK!P166</f>
        <v>0</v>
      </c>
      <c r="Q166" s="177">
        <f t="shared" ref="Q166:Q167" si="164">+O166+P166</f>
        <v>117</v>
      </c>
      <c r="R166" s="242">
        <f>+BKK!R166+DMK!R166</f>
        <v>29</v>
      </c>
      <c r="S166" s="243">
        <f>+BKK!S166+DMK!S166</f>
        <v>48</v>
      </c>
      <c r="T166" s="171">
        <f>R166+S166</f>
        <v>77</v>
      </c>
      <c r="U166" s="98">
        <f>+BKK!U166+DMK!U166</f>
        <v>1</v>
      </c>
      <c r="V166" s="181">
        <f t="shared" si="162"/>
        <v>78</v>
      </c>
      <c r="W166" s="216">
        <f t="shared" si="163"/>
        <v>-33.333333333333336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L167" s="226" t="s">
        <v>16</v>
      </c>
      <c r="M167" s="242">
        <f>+BKK!M167+DMK!M167</f>
        <v>27</v>
      </c>
      <c r="N167" s="243">
        <f>+BKK!N167+DMK!N167</f>
        <v>107</v>
      </c>
      <c r="O167" s="171">
        <f>M167+N167</f>
        <v>134</v>
      </c>
      <c r="P167" s="98">
        <f>+BKK!P167+DMK!P167</f>
        <v>1</v>
      </c>
      <c r="Q167" s="177">
        <f t="shared" si="164"/>
        <v>135</v>
      </c>
      <c r="R167" s="242">
        <f>+BKK!R167+DMK!R167</f>
        <v>23</v>
      </c>
      <c r="S167" s="243">
        <f>+BKK!S167+DMK!S167</f>
        <v>65</v>
      </c>
      <c r="T167" s="171">
        <f>R167+S167</f>
        <v>88</v>
      </c>
      <c r="U167" s="98">
        <f>+BKK!U167+DMK!U167</f>
        <v>1</v>
      </c>
      <c r="V167" s="181">
        <f t="shared" si="162"/>
        <v>89</v>
      </c>
      <c r="W167" s="216">
        <f t="shared" si="163"/>
        <v>-34.074074074074076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L168" s="202" t="s">
        <v>17</v>
      </c>
      <c r="M168" s="183">
        <f t="shared" ref="M168:V168" si="165">+M165+M166+M167</f>
        <v>86</v>
      </c>
      <c r="N168" s="184">
        <f t="shared" si="165"/>
        <v>278</v>
      </c>
      <c r="O168" s="183">
        <f t="shared" si="165"/>
        <v>364</v>
      </c>
      <c r="P168" s="183">
        <f t="shared" si="165"/>
        <v>1</v>
      </c>
      <c r="Q168" s="183">
        <f t="shared" si="165"/>
        <v>365</v>
      </c>
      <c r="R168" s="183">
        <f t="shared" si="165"/>
        <v>74</v>
      </c>
      <c r="S168" s="184">
        <f t="shared" si="165"/>
        <v>190</v>
      </c>
      <c r="T168" s="183">
        <f t="shared" si="165"/>
        <v>264</v>
      </c>
      <c r="U168" s="183">
        <f t="shared" si="165"/>
        <v>3</v>
      </c>
      <c r="V168" s="185">
        <f t="shared" si="165"/>
        <v>267</v>
      </c>
      <c r="W168" s="186">
        <f t="shared" si="163"/>
        <v>-26.849315068493151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L169" s="220" t="s">
        <v>18</v>
      </c>
      <c r="M169" s="252">
        <f>+BKK!M169+DMK!M169</f>
        <v>23</v>
      </c>
      <c r="N169" s="253">
        <f>+BKK!N169+DMK!N169</f>
        <v>104</v>
      </c>
      <c r="O169" s="172">
        <f>M169+N169</f>
        <v>127</v>
      </c>
      <c r="P169" s="98">
        <f>+BKK!P169+DMK!P169</f>
        <v>0</v>
      </c>
      <c r="Q169" s="178">
        <f t="shared" ref="Q169:Q171" si="166">+O169+P169</f>
        <v>127</v>
      </c>
      <c r="R169" s="252">
        <f>+BKK!R169+DMK!R169</f>
        <v>18</v>
      </c>
      <c r="S169" s="253">
        <f>+BKK!S169+DMK!S169</f>
        <v>59</v>
      </c>
      <c r="T169" s="172">
        <f>R169+S169</f>
        <v>77</v>
      </c>
      <c r="U169" s="98">
        <f>+BKK!U169+DMK!U169</f>
        <v>1</v>
      </c>
      <c r="V169" s="181">
        <f t="shared" ref="V169:V171" si="167">+T169+U169</f>
        <v>78</v>
      </c>
      <c r="W169" s="216">
        <f t="shared" si="163"/>
        <v>-38.582677165354326</v>
      </c>
    </row>
    <row r="170" spans="2:23">
      <c r="B170" s="206"/>
      <c r="C170" s="119"/>
      <c r="D170" s="119"/>
      <c r="E170" s="119"/>
      <c r="F170" s="119"/>
      <c r="G170" s="119"/>
      <c r="H170" s="119"/>
      <c r="I170" s="120"/>
      <c r="L170" s="220" t="s">
        <v>19</v>
      </c>
      <c r="M170" s="242">
        <f>+BKK!M170+DMK!M170</f>
        <v>24</v>
      </c>
      <c r="N170" s="243">
        <f>+BKK!N170+DMK!N170</f>
        <v>88</v>
      </c>
      <c r="O170" s="171">
        <f>M170+N170</f>
        <v>112</v>
      </c>
      <c r="P170" s="98">
        <f>+BKK!P170+DMK!P170</f>
        <v>0</v>
      </c>
      <c r="Q170" s="177">
        <f t="shared" si="166"/>
        <v>112</v>
      </c>
      <c r="R170" s="242">
        <f>+BKK!R170+DMK!R170</f>
        <v>15</v>
      </c>
      <c r="S170" s="243">
        <f>+BKK!S170+DMK!S170</f>
        <v>47</v>
      </c>
      <c r="T170" s="171">
        <f>R170+S170</f>
        <v>62</v>
      </c>
      <c r="U170" s="98">
        <f>+BKK!U170+DMK!U170</f>
        <v>1</v>
      </c>
      <c r="V170" s="181">
        <f t="shared" si="167"/>
        <v>63</v>
      </c>
      <c r="W170" s="216">
        <f t="shared" si="163"/>
        <v>-43.75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L171" s="220" t="s">
        <v>20</v>
      </c>
      <c r="M171" s="242">
        <f>+BKK!M171+DMK!M171</f>
        <v>23</v>
      </c>
      <c r="N171" s="243">
        <f>+BKK!N171+DMK!N171</f>
        <v>108</v>
      </c>
      <c r="O171" s="171">
        <f>M171+N171</f>
        <v>131</v>
      </c>
      <c r="P171" s="98">
        <f>+BKK!P171+DMK!P171</f>
        <v>1</v>
      </c>
      <c r="Q171" s="177">
        <f t="shared" si="166"/>
        <v>132</v>
      </c>
      <c r="R171" s="242">
        <f>+BKK!R171+DMK!R171</f>
        <v>32</v>
      </c>
      <c r="S171" s="243">
        <f>+BKK!S171+DMK!S171</f>
        <v>78</v>
      </c>
      <c r="T171" s="171">
        <f>R171+S171</f>
        <v>110</v>
      </c>
      <c r="U171" s="98">
        <f>+BKK!U171+DMK!U171</f>
        <v>2</v>
      </c>
      <c r="V171" s="181">
        <f t="shared" si="167"/>
        <v>112</v>
      </c>
      <c r="W171" s="216">
        <f t="shared" si="163"/>
        <v>-15.151515151515149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L172" s="202" t="s">
        <v>90</v>
      </c>
      <c r="M172" s="183">
        <f t="shared" ref="M172:V172" si="168">+M169+M170+M171</f>
        <v>70</v>
      </c>
      <c r="N172" s="184">
        <f t="shared" si="168"/>
        <v>300</v>
      </c>
      <c r="O172" s="183">
        <f t="shared" si="168"/>
        <v>370</v>
      </c>
      <c r="P172" s="183">
        <f t="shared" si="168"/>
        <v>1</v>
      </c>
      <c r="Q172" s="183">
        <f t="shared" si="168"/>
        <v>371</v>
      </c>
      <c r="R172" s="183">
        <f t="shared" si="168"/>
        <v>65</v>
      </c>
      <c r="S172" s="184">
        <f t="shared" si="168"/>
        <v>184</v>
      </c>
      <c r="T172" s="183">
        <f t="shared" si="168"/>
        <v>249</v>
      </c>
      <c r="U172" s="183">
        <f t="shared" si="168"/>
        <v>4</v>
      </c>
      <c r="V172" s="185">
        <f t="shared" si="168"/>
        <v>253</v>
      </c>
      <c r="W172" s="186">
        <f>IF(Q172=0,0,((V172/Q172)-1)*100)</f>
        <v>-31.805929919137466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L173" s="220" t="s">
        <v>21</v>
      </c>
      <c r="M173" s="242">
        <f>+BKK!M173+DMK!M173</f>
        <v>31</v>
      </c>
      <c r="N173" s="243">
        <f>+BKK!N173+DMK!N173</f>
        <v>84</v>
      </c>
      <c r="O173" s="171">
        <f>M173+N173</f>
        <v>115</v>
      </c>
      <c r="P173" s="98">
        <f>+BKK!P173+DMK!P173</f>
        <v>1</v>
      </c>
      <c r="Q173" s="177">
        <f t="shared" ref="Q173:Q175" si="169">+O173+P173</f>
        <v>116</v>
      </c>
      <c r="R173" s="242">
        <f>+BKK!R173+DMK!R173</f>
        <v>28</v>
      </c>
      <c r="S173" s="243">
        <f>+BKK!S173+DMK!S173</f>
        <v>50</v>
      </c>
      <c r="T173" s="171">
        <f>R173+S173</f>
        <v>78</v>
      </c>
      <c r="U173" s="98">
        <f>+BKK!U173+DMK!U173</f>
        <v>1</v>
      </c>
      <c r="V173" s="181">
        <f t="shared" ref="V173:V175" si="170">+T173+U173</f>
        <v>79</v>
      </c>
      <c r="W173" s="216">
        <f t="shared" si="163"/>
        <v>-31.896551724137932</v>
      </c>
    </row>
    <row r="174" spans="2:23">
      <c r="B174" s="206"/>
      <c r="C174" s="119"/>
      <c r="D174" s="119"/>
      <c r="E174" s="119"/>
      <c r="F174" s="119"/>
      <c r="G174" s="119"/>
      <c r="H174" s="119"/>
      <c r="I174" s="120"/>
      <c r="L174" s="220" t="s">
        <v>91</v>
      </c>
      <c r="M174" s="242">
        <f>+BKK!M174+DMK!M174</f>
        <v>59</v>
      </c>
      <c r="N174" s="243">
        <f>+BKK!N174+DMK!N174</f>
        <v>93</v>
      </c>
      <c r="O174" s="171">
        <f>M174+N174</f>
        <v>152</v>
      </c>
      <c r="P174" s="98">
        <f>+BKK!P174+DMK!P174</f>
        <v>1</v>
      </c>
      <c r="Q174" s="177">
        <f t="shared" si="169"/>
        <v>153</v>
      </c>
      <c r="R174" s="242">
        <f>+BKK!R174+DMK!R174</f>
        <v>30</v>
      </c>
      <c r="S174" s="243">
        <f>+BKK!S174+DMK!S174</f>
        <v>51</v>
      </c>
      <c r="T174" s="171">
        <f>R174+S174</f>
        <v>81</v>
      </c>
      <c r="U174" s="98">
        <f>+BKK!U174+DMK!U174</f>
        <v>2</v>
      </c>
      <c r="V174" s="181">
        <f t="shared" si="170"/>
        <v>83</v>
      </c>
      <c r="W174" s="216">
        <f t="shared" si="163"/>
        <v>-45.751633986928105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L175" s="220" t="s">
        <v>22</v>
      </c>
      <c r="M175" s="242">
        <f>+BKK!M175+DMK!M175</f>
        <v>21</v>
      </c>
      <c r="N175" s="243">
        <f>+BKK!N175+DMK!N175</f>
        <v>86</v>
      </c>
      <c r="O175" s="173">
        <f>M175+N175</f>
        <v>107</v>
      </c>
      <c r="P175" s="249">
        <f>+BKK!P175+DMK!P175</f>
        <v>1</v>
      </c>
      <c r="Q175" s="177">
        <f t="shared" si="169"/>
        <v>108</v>
      </c>
      <c r="R175" s="242">
        <f>+BKK!R175+DMK!R175</f>
        <v>28</v>
      </c>
      <c r="S175" s="243">
        <f>+BKK!S175+DMK!S175</f>
        <v>43</v>
      </c>
      <c r="T175" s="173">
        <f>R175+S175</f>
        <v>71</v>
      </c>
      <c r="U175" s="249">
        <f>+BKK!U175+DMK!U175</f>
        <v>1</v>
      </c>
      <c r="V175" s="181">
        <f t="shared" si="170"/>
        <v>72</v>
      </c>
      <c r="W175" s="216">
        <f t="shared" si="163"/>
        <v>-33.333333333333336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L176" s="203" t="s">
        <v>23</v>
      </c>
      <c r="M176" s="187">
        <f t="shared" ref="M176:V176" si="171">+M173+M174+M175</f>
        <v>111</v>
      </c>
      <c r="N176" s="187">
        <f t="shared" si="171"/>
        <v>263</v>
      </c>
      <c r="O176" s="188">
        <f t="shared" si="171"/>
        <v>374</v>
      </c>
      <c r="P176" s="189">
        <f t="shared" si="171"/>
        <v>3</v>
      </c>
      <c r="Q176" s="190">
        <f t="shared" si="171"/>
        <v>377</v>
      </c>
      <c r="R176" s="187">
        <f t="shared" si="171"/>
        <v>86</v>
      </c>
      <c r="S176" s="187">
        <f t="shared" si="171"/>
        <v>144</v>
      </c>
      <c r="T176" s="191">
        <f t="shared" si="171"/>
        <v>230</v>
      </c>
      <c r="U176" s="191">
        <f t="shared" si="171"/>
        <v>4</v>
      </c>
      <c r="V176" s="191">
        <f t="shared" si="171"/>
        <v>234</v>
      </c>
      <c r="W176" s="192">
        <f t="shared" si="163"/>
        <v>-37.931034482758619</v>
      </c>
    </row>
    <row r="177" spans="2:23" s="125" customFormat="1" ht="12.75" customHeight="1" thickTop="1">
      <c r="B177" s="207"/>
      <c r="C177" s="126"/>
      <c r="D177" s="126"/>
      <c r="E177" s="126"/>
      <c r="F177" s="126"/>
      <c r="G177" s="126"/>
      <c r="H177" s="126"/>
      <c r="I177" s="127"/>
      <c r="L177" s="254" t="s">
        <v>25</v>
      </c>
      <c r="M177" s="255">
        <f>+BKK!M177+DMK!M177</f>
        <v>19</v>
      </c>
      <c r="N177" s="256">
        <f>+BKK!N177+DMK!N177</f>
        <v>73</v>
      </c>
      <c r="O177" s="174">
        <f>M177+N177</f>
        <v>92</v>
      </c>
      <c r="P177" s="257">
        <f>+BKK!P177+DMK!P177</f>
        <v>1</v>
      </c>
      <c r="Q177" s="179">
        <f t="shared" ref="Q177:Q179" si="172">+O177+P177</f>
        <v>93</v>
      </c>
      <c r="R177" s="255">
        <f>+BKK!R177+DMK!R177</f>
        <v>31</v>
      </c>
      <c r="S177" s="256">
        <f>+BKK!S177+DMK!S177</f>
        <v>45</v>
      </c>
      <c r="T177" s="174">
        <f>R177+S177</f>
        <v>76</v>
      </c>
      <c r="U177" s="257">
        <f>+BKK!U177+DMK!U177</f>
        <v>2</v>
      </c>
      <c r="V177" s="182">
        <f t="shared" ref="V177:V179" si="173">+T177+U177</f>
        <v>78</v>
      </c>
      <c r="W177" s="258">
        <f t="shared" si="163"/>
        <v>-16.129032258064512</v>
      </c>
    </row>
    <row r="178" spans="2:23" s="125" customFormat="1" ht="12.75" customHeight="1">
      <c r="B178" s="208"/>
      <c r="C178" s="128"/>
      <c r="D178" s="128"/>
      <c r="E178" s="128"/>
      <c r="F178" s="128"/>
      <c r="G178" s="128"/>
      <c r="H178" s="128"/>
      <c r="I178" s="129"/>
      <c r="L178" s="254" t="s">
        <v>26</v>
      </c>
      <c r="M178" s="255">
        <f>+BKK!M178+DMK!M178</f>
        <v>24</v>
      </c>
      <c r="N178" s="256">
        <f>+BKK!N178+DMK!N178</f>
        <v>73</v>
      </c>
      <c r="O178" s="174">
        <f>M178+N178</f>
        <v>97</v>
      </c>
      <c r="P178" s="259">
        <f>+BKK!P178+DMK!P178</f>
        <v>1</v>
      </c>
      <c r="Q178" s="179">
        <f>+O178+P178</f>
        <v>98</v>
      </c>
      <c r="R178" s="255">
        <f>+BKK!R178+DMK!R178</f>
        <v>35</v>
      </c>
      <c r="S178" s="256">
        <f>+BKK!S178+DMK!S178</f>
        <v>51</v>
      </c>
      <c r="T178" s="174">
        <f>R178+S178</f>
        <v>86</v>
      </c>
      <c r="U178" s="259">
        <f>+BKK!U178+DMK!U178</f>
        <v>3</v>
      </c>
      <c r="V178" s="174">
        <f>+T178+U178</f>
        <v>89</v>
      </c>
      <c r="W178" s="258">
        <f>IF(Q178=0,0,((V178/Q178)-1)*100)</f>
        <v>-9.1836734693877542</v>
      </c>
    </row>
    <row r="179" spans="2:23" s="125" customFormat="1" ht="12.75" customHeight="1" thickBot="1">
      <c r="B179" s="208"/>
      <c r="C179" s="128"/>
      <c r="D179" s="128"/>
      <c r="E179" s="128"/>
      <c r="F179" s="128"/>
      <c r="G179" s="128"/>
      <c r="H179" s="128"/>
      <c r="I179" s="129"/>
      <c r="L179" s="254" t="s">
        <v>27</v>
      </c>
      <c r="M179" s="255">
        <f>+BKK!M179+DMK!M179</f>
        <v>23</v>
      </c>
      <c r="N179" s="256">
        <f>+BKK!N179+DMK!N179</f>
        <v>66</v>
      </c>
      <c r="O179" s="175">
        <f>M179+N179</f>
        <v>89</v>
      </c>
      <c r="P179" s="260">
        <f>+BKK!P179+DMK!P179</f>
        <v>1</v>
      </c>
      <c r="Q179" s="179">
        <f t="shared" si="172"/>
        <v>90</v>
      </c>
      <c r="R179" s="255">
        <f>+BKK!R179+DMK!R179</f>
        <v>33</v>
      </c>
      <c r="S179" s="256">
        <f>+BKK!S179+DMK!S179</f>
        <v>50</v>
      </c>
      <c r="T179" s="174">
        <f>R179+S179</f>
        <v>83</v>
      </c>
      <c r="U179" s="260">
        <f>+BKK!U179+DMK!U179</f>
        <v>19</v>
      </c>
      <c r="V179" s="182">
        <f t="shared" si="173"/>
        <v>102</v>
      </c>
      <c r="W179" s="258">
        <f t="shared" si="163"/>
        <v>13.33333333333333</v>
      </c>
    </row>
    <row r="180" spans="2:23" ht="14.25" thickTop="1" thickBot="1">
      <c r="B180" s="206"/>
      <c r="C180" s="119"/>
      <c r="D180" s="119"/>
      <c r="E180" s="119"/>
      <c r="F180" s="119"/>
      <c r="G180" s="119"/>
      <c r="H180" s="119"/>
      <c r="I180" s="120"/>
      <c r="L180" s="202" t="s">
        <v>28</v>
      </c>
      <c r="M180" s="183">
        <f t="shared" ref="M180:V180" si="174">+M177+M178+M179</f>
        <v>66</v>
      </c>
      <c r="N180" s="184">
        <f t="shared" si="174"/>
        <v>212</v>
      </c>
      <c r="O180" s="183">
        <f t="shared" si="174"/>
        <v>278</v>
      </c>
      <c r="P180" s="183">
        <f t="shared" si="174"/>
        <v>3</v>
      </c>
      <c r="Q180" s="189">
        <f t="shared" si="174"/>
        <v>281</v>
      </c>
      <c r="R180" s="183">
        <f t="shared" si="174"/>
        <v>99</v>
      </c>
      <c r="S180" s="184">
        <f t="shared" si="174"/>
        <v>146</v>
      </c>
      <c r="T180" s="183">
        <f t="shared" si="174"/>
        <v>245</v>
      </c>
      <c r="U180" s="183">
        <f t="shared" si="174"/>
        <v>24</v>
      </c>
      <c r="V180" s="189">
        <f t="shared" si="174"/>
        <v>269</v>
      </c>
      <c r="W180" s="186">
        <f t="shared" si="163"/>
        <v>-4.2704626334519542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L181" s="202" t="s">
        <v>94</v>
      </c>
      <c r="M181" s="183">
        <f t="shared" ref="M181:V181" si="175">M172+M176+M180</f>
        <v>247</v>
      </c>
      <c r="N181" s="184">
        <f t="shared" si="175"/>
        <v>775</v>
      </c>
      <c r="O181" s="183">
        <f t="shared" si="175"/>
        <v>1022</v>
      </c>
      <c r="P181" s="183">
        <f t="shared" si="175"/>
        <v>7</v>
      </c>
      <c r="Q181" s="183">
        <f t="shared" si="175"/>
        <v>1029</v>
      </c>
      <c r="R181" s="183">
        <f t="shared" si="175"/>
        <v>250</v>
      </c>
      <c r="S181" s="184">
        <f t="shared" si="175"/>
        <v>474</v>
      </c>
      <c r="T181" s="183">
        <f t="shared" si="175"/>
        <v>724</v>
      </c>
      <c r="U181" s="183">
        <f t="shared" si="175"/>
        <v>32</v>
      </c>
      <c r="V181" s="185">
        <f t="shared" si="175"/>
        <v>756</v>
      </c>
      <c r="W181" s="186">
        <f>IF(Q181=0,0,((V181/Q181)-1)*100)</f>
        <v>-26.530612244897956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L182" s="202" t="s">
        <v>93</v>
      </c>
      <c r="M182" s="183">
        <f t="shared" ref="M182:V182" si="176">+M168+M172+M176+M180</f>
        <v>333</v>
      </c>
      <c r="N182" s="184">
        <f t="shared" si="176"/>
        <v>1053</v>
      </c>
      <c r="O182" s="183">
        <f t="shared" si="176"/>
        <v>1386</v>
      </c>
      <c r="P182" s="183">
        <f t="shared" si="176"/>
        <v>8</v>
      </c>
      <c r="Q182" s="183">
        <f t="shared" si="176"/>
        <v>1394</v>
      </c>
      <c r="R182" s="183">
        <f t="shared" si="176"/>
        <v>324</v>
      </c>
      <c r="S182" s="184">
        <f t="shared" si="176"/>
        <v>664</v>
      </c>
      <c r="T182" s="183">
        <f t="shared" si="176"/>
        <v>988</v>
      </c>
      <c r="U182" s="183">
        <f t="shared" si="176"/>
        <v>35</v>
      </c>
      <c r="V182" s="185">
        <f t="shared" si="176"/>
        <v>1023</v>
      </c>
      <c r="W182" s="186">
        <f t="shared" ref="W182" si="177">IF(Q182=0,0,((V182/Q182)-1)*100)</f>
        <v>-26.614060258249637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L183" s="199" t="s">
        <v>61</v>
      </c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3.5" thickBot="1">
      <c r="B185" s="206"/>
      <c r="C185" s="119"/>
      <c r="D185" s="119"/>
      <c r="E185" s="119"/>
      <c r="F185" s="119"/>
      <c r="G185" s="119"/>
      <c r="H185" s="119"/>
      <c r="I185" s="120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15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15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>
      <c r="B191" s="206"/>
      <c r="C191" s="119"/>
      <c r="D191" s="119"/>
      <c r="E191" s="119"/>
      <c r="F191" s="119"/>
      <c r="G191" s="119"/>
      <c r="H191" s="119"/>
      <c r="I191" s="120"/>
      <c r="L191" s="220" t="s">
        <v>14</v>
      </c>
      <c r="M191" s="242">
        <f>+BKK!M191+DMK!M191</f>
        <v>0</v>
      </c>
      <c r="N191" s="243">
        <f>+BKK!N191+DMK!N191</f>
        <v>0</v>
      </c>
      <c r="O191" s="171">
        <f>M191+N191</f>
        <v>0</v>
      </c>
      <c r="P191" s="98">
        <f>+BKK!P191+DMK!P191</f>
        <v>0</v>
      </c>
      <c r="Q191" s="177">
        <f>+O191+P191</f>
        <v>0</v>
      </c>
      <c r="R191" s="242">
        <f>+BKK!R191+DMK!R191</f>
        <v>18</v>
      </c>
      <c r="S191" s="243">
        <f>+BKK!S191+DMK!S191</f>
        <v>40</v>
      </c>
      <c r="T191" s="171">
        <f>R191+S191</f>
        <v>58</v>
      </c>
      <c r="U191" s="98">
        <f>+BKK!U191+DMK!U191</f>
        <v>0</v>
      </c>
      <c r="V191" s="181">
        <f t="shared" ref="V191:V193" si="178">+T191+U191</f>
        <v>58</v>
      </c>
      <c r="W191" s="216">
        <f t="shared" ref="W191:W206" si="179">IF(Q191=0,0,((V191/Q191)-1)*100)</f>
        <v>0</v>
      </c>
    </row>
    <row r="192" spans="2:23">
      <c r="B192" s="206"/>
      <c r="C192" s="119"/>
      <c r="D192" s="119"/>
      <c r="E192" s="119"/>
      <c r="F192" s="119"/>
      <c r="G192" s="119"/>
      <c r="H192" s="119"/>
      <c r="I192" s="120"/>
      <c r="L192" s="220" t="s">
        <v>15</v>
      </c>
      <c r="M192" s="242">
        <f>+BKK!M192+DMK!M192</f>
        <v>1</v>
      </c>
      <c r="N192" s="243">
        <f>+BKK!N192+DMK!N192</f>
        <v>0</v>
      </c>
      <c r="O192" s="171">
        <f>M192+N192</f>
        <v>1</v>
      </c>
      <c r="P192" s="98">
        <f>+BKK!P192+DMK!P192</f>
        <v>0</v>
      </c>
      <c r="Q192" s="177">
        <f t="shared" ref="Q192:Q193" si="180">+O192+P192</f>
        <v>1</v>
      </c>
      <c r="R192" s="242">
        <f>+BKK!R192+DMK!R192</f>
        <v>31</v>
      </c>
      <c r="S192" s="243">
        <f>+BKK!S192+DMK!S192</f>
        <v>84</v>
      </c>
      <c r="T192" s="171">
        <f>R192+S192</f>
        <v>115</v>
      </c>
      <c r="U192" s="98">
        <f>+BKK!U192+DMK!U192</f>
        <v>0</v>
      </c>
      <c r="V192" s="181">
        <f t="shared" si="178"/>
        <v>115</v>
      </c>
      <c r="W192" s="216">
        <f t="shared" si="179"/>
        <v>11400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L193" s="226" t="s">
        <v>16</v>
      </c>
      <c r="M193" s="242">
        <f>+BKK!M193+DMK!M193</f>
        <v>7</v>
      </c>
      <c r="N193" s="243">
        <f>+BKK!N193+DMK!N193</f>
        <v>6</v>
      </c>
      <c r="O193" s="171">
        <f>M193+N193</f>
        <v>13</v>
      </c>
      <c r="P193" s="98">
        <f>+BKK!P193+DMK!P193</f>
        <v>0</v>
      </c>
      <c r="Q193" s="177">
        <f t="shared" si="180"/>
        <v>13</v>
      </c>
      <c r="R193" s="242">
        <f>+BKK!R193+DMK!R193</f>
        <v>57</v>
      </c>
      <c r="S193" s="243">
        <f>+BKK!S193+DMK!S193</f>
        <v>159</v>
      </c>
      <c r="T193" s="171">
        <f>R193+S193</f>
        <v>216</v>
      </c>
      <c r="U193" s="98">
        <f>+BKK!U193+DMK!U193</f>
        <v>0</v>
      </c>
      <c r="V193" s="181">
        <f t="shared" si="178"/>
        <v>216</v>
      </c>
      <c r="W193" s="216">
        <f t="shared" si="179"/>
        <v>1561.5384615384617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L194" s="202" t="s">
        <v>17</v>
      </c>
      <c r="M194" s="183">
        <f t="shared" ref="M194:V194" si="181">+M191+M192+M193</f>
        <v>8</v>
      </c>
      <c r="N194" s="184">
        <f t="shared" si="181"/>
        <v>6</v>
      </c>
      <c r="O194" s="183">
        <f t="shared" si="181"/>
        <v>14</v>
      </c>
      <c r="P194" s="183">
        <f t="shared" si="181"/>
        <v>0</v>
      </c>
      <c r="Q194" s="183">
        <f t="shared" si="181"/>
        <v>14</v>
      </c>
      <c r="R194" s="183">
        <f t="shared" si="181"/>
        <v>106</v>
      </c>
      <c r="S194" s="184">
        <f t="shared" si="181"/>
        <v>283</v>
      </c>
      <c r="T194" s="183">
        <f t="shared" si="181"/>
        <v>389</v>
      </c>
      <c r="U194" s="183">
        <f t="shared" si="181"/>
        <v>0</v>
      </c>
      <c r="V194" s="185">
        <f t="shared" si="181"/>
        <v>389</v>
      </c>
      <c r="W194" s="186">
        <f t="shared" si="179"/>
        <v>2678.5714285714284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L195" s="220" t="s">
        <v>18</v>
      </c>
      <c r="M195" s="252">
        <f>+BKK!M195+DMK!M195</f>
        <v>11</v>
      </c>
      <c r="N195" s="253">
        <f>+BKK!N195+DMK!N195</f>
        <v>1</v>
      </c>
      <c r="O195" s="172">
        <f>M195+N195</f>
        <v>12</v>
      </c>
      <c r="P195" s="98">
        <f>+BKK!P195+DMK!P195</f>
        <v>0</v>
      </c>
      <c r="Q195" s="178">
        <f t="shared" ref="Q195:Q197" si="182">+O195+P195</f>
        <v>12</v>
      </c>
      <c r="R195" s="252">
        <f>+BKK!R195+DMK!R195</f>
        <v>63</v>
      </c>
      <c r="S195" s="253">
        <f>+BKK!S195+DMK!S195</f>
        <v>139</v>
      </c>
      <c r="T195" s="172">
        <f>R195+S195</f>
        <v>202</v>
      </c>
      <c r="U195" s="98">
        <f>+BKK!U195+DMK!U195</f>
        <v>0</v>
      </c>
      <c r="V195" s="181">
        <f t="shared" ref="V195:V197" si="183">+T195+U195</f>
        <v>202</v>
      </c>
      <c r="W195" s="216">
        <f t="shared" si="179"/>
        <v>1583.3333333333333</v>
      </c>
    </row>
    <row r="196" spans="2:23">
      <c r="B196" s="206"/>
      <c r="C196" s="119"/>
      <c r="D196" s="119"/>
      <c r="E196" s="119"/>
      <c r="F196" s="119"/>
      <c r="G196" s="119"/>
      <c r="H196" s="119"/>
      <c r="I196" s="120"/>
      <c r="L196" s="220" t="s">
        <v>19</v>
      </c>
      <c r="M196" s="242">
        <f>+BKK!M196+DMK!M196</f>
        <v>8</v>
      </c>
      <c r="N196" s="243">
        <f>+BKK!N196+DMK!N196</f>
        <v>17</v>
      </c>
      <c r="O196" s="171">
        <f>M196+N196</f>
        <v>25</v>
      </c>
      <c r="P196" s="98">
        <f>+BKK!P196+DMK!P196</f>
        <v>0</v>
      </c>
      <c r="Q196" s="177">
        <f t="shared" si="182"/>
        <v>25</v>
      </c>
      <c r="R196" s="242">
        <f>+BKK!R196+DMK!R196</f>
        <v>45</v>
      </c>
      <c r="S196" s="243">
        <f>+BKK!S196+DMK!S196</f>
        <v>181</v>
      </c>
      <c r="T196" s="171">
        <f>R196+S196</f>
        <v>226</v>
      </c>
      <c r="U196" s="98">
        <f>+BKK!U196+DMK!U196</f>
        <v>0</v>
      </c>
      <c r="V196" s="181">
        <f t="shared" si="183"/>
        <v>226</v>
      </c>
      <c r="W196" s="216">
        <f>IF(Q196=0,0,((V196/Q196)-1)*100)</f>
        <v>803.99999999999989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L197" s="220" t="s">
        <v>20</v>
      </c>
      <c r="M197" s="242">
        <f>+BKK!M197+DMK!M197</f>
        <v>10</v>
      </c>
      <c r="N197" s="243">
        <f>+BKK!N197+DMK!N197</f>
        <v>18</v>
      </c>
      <c r="O197" s="171">
        <f>M197+N197</f>
        <v>28</v>
      </c>
      <c r="P197" s="98">
        <f>+BKK!P197+DMK!P197</f>
        <v>0</v>
      </c>
      <c r="Q197" s="177">
        <f t="shared" si="182"/>
        <v>28</v>
      </c>
      <c r="R197" s="242">
        <f>+BKK!R197+DMK!R197</f>
        <v>13</v>
      </c>
      <c r="S197" s="243">
        <f>+BKK!S197+DMK!S197</f>
        <v>368</v>
      </c>
      <c r="T197" s="171">
        <f>R197+S197</f>
        <v>381</v>
      </c>
      <c r="U197" s="98">
        <f>+BKK!U197+DMK!U197</f>
        <v>0</v>
      </c>
      <c r="V197" s="181">
        <f t="shared" si="183"/>
        <v>381</v>
      </c>
      <c r="W197" s="216">
        <f t="shared" si="179"/>
        <v>1260.7142857142858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L198" s="202" t="s">
        <v>90</v>
      </c>
      <c r="M198" s="183">
        <f t="shared" ref="M198:V198" si="184">+M195+M196+M197</f>
        <v>29</v>
      </c>
      <c r="N198" s="184">
        <f t="shared" si="184"/>
        <v>36</v>
      </c>
      <c r="O198" s="183">
        <f t="shared" si="184"/>
        <v>65</v>
      </c>
      <c r="P198" s="183">
        <f t="shared" si="184"/>
        <v>0</v>
      </c>
      <c r="Q198" s="183">
        <f t="shared" si="184"/>
        <v>65</v>
      </c>
      <c r="R198" s="183">
        <f t="shared" si="184"/>
        <v>121</v>
      </c>
      <c r="S198" s="184">
        <f t="shared" si="184"/>
        <v>688</v>
      </c>
      <c r="T198" s="183">
        <f t="shared" si="184"/>
        <v>809</v>
      </c>
      <c r="U198" s="183">
        <f t="shared" si="184"/>
        <v>0</v>
      </c>
      <c r="V198" s="185">
        <f t="shared" si="184"/>
        <v>809</v>
      </c>
      <c r="W198" s="186">
        <f t="shared" ref="W198" si="185">IF(Q198=0,0,((V198/Q198)-1)*100)</f>
        <v>1144.6153846153845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L199" s="220" t="s">
        <v>21</v>
      </c>
      <c r="M199" s="242">
        <f>+BKK!M199+DMK!M199</f>
        <v>10</v>
      </c>
      <c r="N199" s="243">
        <f>+BKK!N199+DMK!N199</f>
        <v>26</v>
      </c>
      <c r="O199" s="171">
        <f>M199+N199</f>
        <v>36</v>
      </c>
      <c r="P199" s="98">
        <f>+BKK!P199+DMK!P199</f>
        <v>0</v>
      </c>
      <c r="Q199" s="177">
        <f t="shared" ref="Q199:Q201" si="186">+O199+P199</f>
        <v>36</v>
      </c>
      <c r="R199" s="242">
        <f>+BKK!R199+DMK!R199</f>
        <v>17</v>
      </c>
      <c r="S199" s="243">
        <f>+BKK!S199+DMK!S199</f>
        <v>321</v>
      </c>
      <c r="T199" s="171">
        <f>R199+S199</f>
        <v>338</v>
      </c>
      <c r="U199" s="98">
        <f>+BKK!U199+DMK!U199</f>
        <v>0</v>
      </c>
      <c r="V199" s="181">
        <f t="shared" ref="V199:V201" si="187">+T199+U199</f>
        <v>338</v>
      </c>
      <c r="W199" s="216">
        <f t="shared" si="179"/>
        <v>838.88888888888891</v>
      </c>
    </row>
    <row r="200" spans="2:23">
      <c r="B200" s="206"/>
      <c r="C200" s="119"/>
      <c r="D200" s="119"/>
      <c r="E200" s="119"/>
      <c r="F200" s="119"/>
      <c r="G200" s="119"/>
      <c r="H200" s="119"/>
      <c r="I200" s="120"/>
      <c r="L200" s="220" t="s">
        <v>91</v>
      </c>
      <c r="M200" s="242">
        <f>+BKK!M200+DMK!M200</f>
        <v>9</v>
      </c>
      <c r="N200" s="243">
        <f>+BKK!N200+DMK!N200</f>
        <v>44</v>
      </c>
      <c r="O200" s="171">
        <f>M200+N200</f>
        <v>53</v>
      </c>
      <c r="P200" s="98">
        <f>+BKK!P200+DMK!P200</f>
        <v>0</v>
      </c>
      <c r="Q200" s="177">
        <f t="shared" si="186"/>
        <v>53</v>
      </c>
      <c r="R200" s="242">
        <f>+BKK!R200+DMK!R200</f>
        <v>28</v>
      </c>
      <c r="S200" s="243">
        <f>+BKK!S200+DMK!S200</f>
        <v>397</v>
      </c>
      <c r="T200" s="171">
        <f>R200+S200</f>
        <v>425</v>
      </c>
      <c r="U200" s="98">
        <f>+BKK!U200+DMK!U200</f>
        <v>0</v>
      </c>
      <c r="V200" s="181">
        <f t="shared" si="187"/>
        <v>425</v>
      </c>
      <c r="W200" s="216">
        <f t="shared" si="179"/>
        <v>701.88679245283015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L201" s="220" t="s">
        <v>22</v>
      </c>
      <c r="M201" s="242">
        <f>+BKK!M201+DMK!M201</f>
        <v>10</v>
      </c>
      <c r="N201" s="243">
        <f>+BKK!N201+DMK!N201</f>
        <v>39</v>
      </c>
      <c r="O201" s="173">
        <f>M201+N201</f>
        <v>49</v>
      </c>
      <c r="P201" s="249">
        <f>+BKK!P201+DMK!P201</f>
        <v>0</v>
      </c>
      <c r="Q201" s="177">
        <f t="shared" si="186"/>
        <v>49</v>
      </c>
      <c r="R201" s="242">
        <f>+BKK!R201+DMK!R201</f>
        <v>38</v>
      </c>
      <c r="S201" s="243">
        <f>+BKK!S201+DMK!S201</f>
        <v>432</v>
      </c>
      <c r="T201" s="173">
        <f>R201+S201</f>
        <v>470</v>
      </c>
      <c r="U201" s="249">
        <f>+BKK!U201+DMK!U201</f>
        <v>0</v>
      </c>
      <c r="V201" s="181">
        <f t="shared" si="187"/>
        <v>470</v>
      </c>
      <c r="W201" s="216">
        <f t="shared" si="179"/>
        <v>859.18367346938783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L202" s="203" t="s">
        <v>23</v>
      </c>
      <c r="M202" s="187">
        <f t="shared" ref="M202:V202" si="188">+M199+M200+M201</f>
        <v>29</v>
      </c>
      <c r="N202" s="187">
        <f t="shared" si="188"/>
        <v>109</v>
      </c>
      <c r="O202" s="188">
        <f t="shared" si="188"/>
        <v>138</v>
      </c>
      <c r="P202" s="189">
        <f t="shared" si="188"/>
        <v>0</v>
      </c>
      <c r="Q202" s="190">
        <f t="shared" si="188"/>
        <v>138</v>
      </c>
      <c r="R202" s="187">
        <f t="shared" si="188"/>
        <v>83</v>
      </c>
      <c r="S202" s="187">
        <f t="shared" si="188"/>
        <v>1150</v>
      </c>
      <c r="T202" s="191">
        <f t="shared" si="188"/>
        <v>1233</v>
      </c>
      <c r="U202" s="191">
        <f t="shared" si="188"/>
        <v>0</v>
      </c>
      <c r="V202" s="191">
        <f t="shared" si="188"/>
        <v>1233</v>
      </c>
      <c r="W202" s="192">
        <f t="shared" si="179"/>
        <v>793.47826086956525</v>
      </c>
    </row>
    <row r="203" spans="2:23" s="125" customFormat="1" ht="12.75" customHeight="1" thickTop="1">
      <c r="B203" s="207"/>
      <c r="C203" s="126"/>
      <c r="D203" s="126"/>
      <c r="E203" s="126"/>
      <c r="F203" s="126"/>
      <c r="G203" s="126"/>
      <c r="H203" s="126"/>
      <c r="I203" s="127"/>
      <c r="L203" s="254" t="s">
        <v>25</v>
      </c>
      <c r="M203" s="255">
        <f>+BKK!M203+DMK!M203</f>
        <v>9</v>
      </c>
      <c r="N203" s="256">
        <f>+BKK!N203+DMK!N203</f>
        <v>30</v>
      </c>
      <c r="O203" s="174">
        <f>M203+N203</f>
        <v>39</v>
      </c>
      <c r="P203" s="257">
        <f>+BKK!P203+DMK!P203</f>
        <v>0</v>
      </c>
      <c r="Q203" s="179">
        <f t="shared" ref="Q203:Q205" si="189">+O203+P203</f>
        <v>39</v>
      </c>
      <c r="R203" s="255">
        <f>+BKK!R203+DMK!R203</f>
        <v>44</v>
      </c>
      <c r="S203" s="256">
        <f>+BKK!S203+DMK!S203</f>
        <v>494</v>
      </c>
      <c r="T203" s="174">
        <f>R203+S203</f>
        <v>538</v>
      </c>
      <c r="U203" s="257">
        <f>+BKK!U203+DMK!U203</f>
        <v>0</v>
      </c>
      <c r="V203" s="182">
        <f t="shared" ref="V203:V205" si="190">+T203+U203</f>
        <v>538</v>
      </c>
      <c r="W203" s="258">
        <f t="shared" si="179"/>
        <v>1279.4871794871797</v>
      </c>
    </row>
    <row r="204" spans="2:23" s="125" customFormat="1" ht="12.75" customHeight="1">
      <c r="B204" s="208"/>
      <c r="C204" s="128"/>
      <c r="D204" s="128"/>
      <c r="E204" s="128"/>
      <c r="F204" s="128"/>
      <c r="G204" s="128"/>
      <c r="H204" s="128"/>
      <c r="I204" s="129"/>
      <c r="L204" s="254" t="s">
        <v>26</v>
      </c>
      <c r="M204" s="255">
        <f>+BKK!M204+DMK!M204</f>
        <v>10</v>
      </c>
      <c r="N204" s="256">
        <f>+BKK!N204+DMK!N204</f>
        <v>45</v>
      </c>
      <c r="O204" s="174">
        <f>M204+N204</f>
        <v>55</v>
      </c>
      <c r="P204" s="259">
        <f>+BKK!P204+DMK!P204</f>
        <v>0</v>
      </c>
      <c r="Q204" s="179">
        <f>+O204+P204</f>
        <v>55</v>
      </c>
      <c r="R204" s="255">
        <f>+BKK!R204+DMK!R204</f>
        <v>48</v>
      </c>
      <c r="S204" s="256">
        <f>+BKK!S204+DMK!S204</f>
        <v>464</v>
      </c>
      <c r="T204" s="174">
        <f>R204+S204</f>
        <v>512</v>
      </c>
      <c r="U204" s="259">
        <f>+BKK!U204+DMK!U204</f>
        <v>0</v>
      </c>
      <c r="V204" s="174">
        <f>+T204+U204</f>
        <v>512</v>
      </c>
      <c r="W204" s="258">
        <f>IF(Q204=0,0,((V204/Q204)-1)*100)</f>
        <v>830.90909090909088</v>
      </c>
    </row>
    <row r="205" spans="2:23" s="125" customFormat="1" ht="12.75" customHeight="1" thickBot="1">
      <c r="B205" s="208"/>
      <c r="C205" s="128"/>
      <c r="D205" s="128"/>
      <c r="E205" s="128"/>
      <c r="F205" s="128"/>
      <c r="G205" s="128"/>
      <c r="H205" s="128"/>
      <c r="I205" s="129"/>
      <c r="L205" s="254" t="s">
        <v>27</v>
      </c>
      <c r="M205" s="255">
        <f>+BKK!M205+DMK!M205</f>
        <v>21</v>
      </c>
      <c r="N205" s="256">
        <f>+BKK!N205+DMK!N205</f>
        <v>42</v>
      </c>
      <c r="O205" s="175">
        <f>M205+N205</f>
        <v>63</v>
      </c>
      <c r="P205" s="260">
        <f>+BKK!P205+DMK!P205</f>
        <v>0</v>
      </c>
      <c r="Q205" s="179">
        <f t="shared" si="189"/>
        <v>63</v>
      </c>
      <c r="R205" s="255">
        <f>+BKK!R205+DMK!R205</f>
        <v>41</v>
      </c>
      <c r="S205" s="256">
        <f>+BKK!S205+DMK!S205</f>
        <v>438</v>
      </c>
      <c r="T205" s="174">
        <f>R205+S205</f>
        <v>479</v>
      </c>
      <c r="U205" s="260">
        <f>+BKK!U205+DMK!U205</f>
        <v>0</v>
      </c>
      <c r="V205" s="182">
        <f t="shared" si="190"/>
        <v>479</v>
      </c>
      <c r="W205" s="258">
        <f t="shared" si="179"/>
        <v>660.31746031746025</v>
      </c>
    </row>
    <row r="206" spans="2:23" s="125" customFormat="1" ht="12.7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L206" s="202" t="s">
        <v>28</v>
      </c>
      <c r="M206" s="183">
        <f t="shared" ref="M206:V206" si="191">+M203+M204+M205</f>
        <v>40</v>
      </c>
      <c r="N206" s="184">
        <f t="shared" si="191"/>
        <v>117</v>
      </c>
      <c r="O206" s="183">
        <f t="shared" si="191"/>
        <v>157</v>
      </c>
      <c r="P206" s="183">
        <f t="shared" si="191"/>
        <v>0</v>
      </c>
      <c r="Q206" s="189">
        <f t="shared" si="191"/>
        <v>157</v>
      </c>
      <c r="R206" s="183">
        <f t="shared" si="191"/>
        <v>133</v>
      </c>
      <c r="S206" s="184">
        <f t="shared" si="191"/>
        <v>1396</v>
      </c>
      <c r="T206" s="183">
        <f t="shared" si="191"/>
        <v>1529</v>
      </c>
      <c r="U206" s="183">
        <f t="shared" si="191"/>
        <v>0</v>
      </c>
      <c r="V206" s="189">
        <f t="shared" si="191"/>
        <v>1529</v>
      </c>
      <c r="W206" s="186">
        <f t="shared" si="179"/>
        <v>873.88535031847141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L207" s="202" t="s">
        <v>94</v>
      </c>
      <c r="M207" s="183">
        <f t="shared" ref="M207:V207" si="192">M198+M202+M206</f>
        <v>98</v>
      </c>
      <c r="N207" s="184">
        <f t="shared" si="192"/>
        <v>262</v>
      </c>
      <c r="O207" s="183">
        <f t="shared" si="192"/>
        <v>360</v>
      </c>
      <c r="P207" s="183">
        <f t="shared" si="192"/>
        <v>0</v>
      </c>
      <c r="Q207" s="183">
        <f t="shared" si="192"/>
        <v>360</v>
      </c>
      <c r="R207" s="183">
        <f t="shared" si="192"/>
        <v>337</v>
      </c>
      <c r="S207" s="184">
        <f t="shared" si="192"/>
        <v>3234</v>
      </c>
      <c r="T207" s="183">
        <f t="shared" si="192"/>
        <v>3571</v>
      </c>
      <c r="U207" s="183">
        <f t="shared" si="192"/>
        <v>0</v>
      </c>
      <c r="V207" s="185">
        <f t="shared" si="192"/>
        <v>3571</v>
      </c>
      <c r="W207" s="186">
        <f>IF(Q207=0,0,((V207/Q207)-1)*100)</f>
        <v>891.94444444444446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L208" s="202" t="s">
        <v>93</v>
      </c>
      <c r="M208" s="183">
        <f t="shared" ref="M208:V208" si="193">+M194+M198+M202+M206</f>
        <v>106</v>
      </c>
      <c r="N208" s="184">
        <f t="shared" si="193"/>
        <v>268</v>
      </c>
      <c r="O208" s="183">
        <f t="shared" si="193"/>
        <v>374</v>
      </c>
      <c r="P208" s="183">
        <f t="shared" si="193"/>
        <v>0</v>
      </c>
      <c r="Q208" s="183">
        <f t="shared" si="193"/>
        <v>374</v>
      </c>
      <c r="R208" s="183">
        <f t="shared" si="193"/>
        <v>443</v>
      </c>
      <c r="S208" s="184">
        <f t="shared" si="193"/>
        <v>3517</v>
      </c>
      <c r="T208" s="183">
        <f t="shared" si="193"/>
        <v>3960</v>
      </c>
      <c r="U208" s="183">
        <f t="shared" si="193"/>
        <v>0</v>
      </c>
      <c r="V208" s="185">
        <f t="shared" si="193"/>
        <v>3960</v>
      </c>
      <c r="W208" s="186">
        <f t="shared" ref="W208" si="194">IF(Q208=0,0,((V208/Q208)-1)*100)</f>
        <v>958.82352941176464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L209" s="199" t="s">
        <v>61</v>
      </c>
    </row>
    <row r="210" spans="2:23" ht="13.5" thickTop="1">
      <c r="B210" s="206"/>
      <c r="C210" s="119"/>
      <c r="D210" s="119"/>
      <c r="E210" s="119"/>
      <c r="F210" s="119"/>
      <c r="G210" s="119"/>
      <c r="H210" s="119"/>
      <c r="I210" s="120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L211" s="274" t="s">
        <v>54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W212" s="118" t="s">
        <v>41</v>
      </c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L215" s="226"/>
      <c r="M215" s="230" t="s">
        <v>42</v>
      </c>
      <c r="N215" s="231" t="s">
        <v>43</v>
      </c>
      <c r="O215" s="195" t="s">
        <v>55</v>
      </c>
      <c r="P215" s="232" t="s">
        <v>13</v>
      </c>
      <c r="Q215" s="215" t="s">
        <v>9</v>
      </c>
      <c r="R215" s="230" t="s">
        <v>42</v>
      </c>
      <c r="S215" s="231" t="s">
        <v>43</v>
      </c>
      <c r="T215" s="195" t="s">
        <v>55</v>
      </c>
      <c r="U215" s="232" t="s">
        <v>13</v>
      </c>
      <c r="V215" s="215" t="s">
        <v>9</v>
      </c>
      <c r="W215" s="229"/>
    </row>
    <row r="216" spans="2:23" ht="5.25" customHeight="1" thickTop="1">
      <c r="B216" s="206"/>
      <c r="C216" s="119"/>
      <c r="D216" s="119"/>
      <c r="E216" s="119"/>
      <c r="F216" s="119"/>
      <c r="G216" s="119"/>
      <c r="H216" s="119"/>
      <c r="I216" s="120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>
      <c r="B217" s="206"/>
      <c r="C217" s="119"/>
      <c r="D217" s="119"/>
      <c r="E217" s="119"/>
      <c r="F217" s="119"/>
      <c r="G217" s="119"/>
      <c r="H217" s="119"/>
      <c r="I217" s="120"/>
      <c r="L217" s="220" t="s">
        <v>14</v>
      </c>
      <c r="M217" s="242">
        <f t="shared" ref="M217:N219" si="195">+M165+M191</f>
        <v>29</v>
      </c>
      <c r="N217" s="243">
        <f t="shared" si="195"/>
        <v>84</v>
      </c>
      <c r="O217" s="171">
        <f>+M217+N217</f>
        <v>113</v>
      </c>
      <c r="P217" s="98">
        <f>+P165+P191</f>
        <v>0</v>
      </c>
      <c r="Q217" s="177">
        <f>+O217+P217</f>
        <v>113</v>
      </c>
      <c r="R217" s="242">
        <f t="shared" ref="R217:S219" si="196">+R165+R191</f>
        <v>40</v>
      </c>
      <c r="S217" s="243">
        <f t="shared" si="196"/>
        <v>117</v>
      </c>
      <c r="T217" s="171">
        <f>+R217+S217</f>
        <v>157</v>
      </c>
      <c r="U217" s="98">
        <f>+U165+U191</f>
        <v>1</v>
      </c>
      <c r="V217" s="181">
        <f>+T217+U217</f>
        <v>158</v>
      </c>
      <c r="W217" s="216">
        <f t="shared" ref="W217:W232" si="197">IF(Q217=0,0,((V217/Q217)-1)*100)</f>
        <v>39.823008849557517</v>
      </c>
    </row>
    <row r="218" spans="2:23">
      <c r="B218" s="206"/>
      <c r="C218" s="119"/>
      <c r="D218" s="119"/>
      <c r="E218" s="119"/>
      <c r="F218" s="119"/>
      <c r="G218" s="119"/>
      <c r="H218" s="119"/>
      <c r="I218" s="120"/>
      <c r="L218" s="220" t="s">
        <v>15</v>
      </c>
      <c r="M218" s="242">
        <f t="shared" si="195"/>
        <v>31</v>
      </c>
      <c r="N218" s="243">
        <f t="shared" si="195"/>
        <v>87</v>
      </c>
      <c r="O218" s="171">
        <f t="shared" ref="O218:O219" si="198">+M218+N218</f>
        <v>118</v>
      </c>
      <c r="P218" s="98">
        <f>+P166+P192</f>
        <v>0</v>
      </c>
      <c r="Q218" s="177">
        <f t="shared" ref="Q218:Q219" si="199">+O218+P218</f>
        <v>118</v>
      </c>
      <c r="R218" s="242">
        <f t="shared" si="196"/>
        <v>60</v>
      </c>
      <c r="S218" s="243">
        <f t="shared" si="196"/>
        <v>132</v>
      </c>
      <c r="T218" s="171">
        <f t="shared" ref="T218:T219" si="200">+R218+S218</f>
        <v>192</v>
      </c>
      <c r="U218" s="98">
        <f>+U166+U192</f>
        <v>1</v>
      </c>
      <c r="V218" s="181">
        <f t="shared" ref="V218:V219" si="201">+T218+U218</f>
        <v>193</v>
      </c>
      <c r="W218" s="216">
        <f t="shared" si="197"/>
        <v>63.559322033898312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L219" s="226" t="s">
        <v>16</v>
      </c>
      <c r="M219" s="242">
        <f t="shared" si="195"/>
        <v>34</v>
      </c>
      <c r="N219" s="243">
        <f t="shared" si="195"/>
        <v>113</v>
      </c>
      <c r="O219" s="171">
        <f t="shared" si="198"/>
        <v>147</v>
      </c>
      <c r="P219" s="98">
        <f>+P167+P193</f>
        <v>1</v>
      </c>
      <c r="Q219" s="177">
        <f t="shared" si="199"/>
        <v>148</v>
      </c>
      <c r="R219" s="242">
        <f t="shared" si="196"/>
        <v>80</v>
      </c>
      <c r="S219" s="243">
        <f t="shared" si="196"/>
        <v>224</v>
      </c>
      <c r="T219" s="171">
        <f t="shared" si="200"/>
        <v>304</v>
      </c>
      <c r="U219" s="98">
        <f>+U167+U193</f>
        <v>1</v>
      </c>
      <c r="V219" s="181">
        <f t="shared" si="201"/>
        <v>305</v>
      </c>
      <c r="W219" s="216">
        <f t="shared" si="197"/>
        <v>106.08108108108109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L220" s="202" t="s">
        <v>17</v>
      </c>
      <c r="M220" s="183">
        <f t="shared" ref="M220:V220" si="202">+M217+M218+M219</f>
        <v>94</v>
      </c>
      <c r="N220" s="184">
        <f t="shared" si="202"/>
        <v>284</v>
      </c>
      <c r="O220" s="183">
        <f t="shared" si="202"/>
        <v>378</v>
      </c>
      <c r="P220" s="183">
        <f t="shared" si="202"/>
        <v>1</v>
      </c>
      <c r="Q220" s="183">
        <f t="shared" si="202"/>
        <v>379</v>
      </c>
      <c r="R220" s="183">
        <f t="shared" si="202"/>
        <v>180</v>
      </c>
      <c r="S220" s="184">
        <f t="shared" si="202"/>
        <v>473</v>
      </c>
      <c r="T220" s="183">
        <f t="shared" si="202"/>
        <v>653</v>
      </c>
      <c r="U220" s="183">
        <f t="shared" si="202"/>
        <v>3</v>
      </c>
      <c r="V220" s="185">
        <f t="shared" si="202"/>
        <v>656</v>
      </c>
      <c r="W220" s="186">
        <f t="shared" si="197"/>
        <v>73.087071240105544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L221" s="220" t="s">
        <v>18</v>
      </c>
      <c r="M221" s="252">
        <f t="shared" ref="M221:N223" si="203">+M169+M195</f>
        <v>34</v>
      </c>
      <c r="N221" s="253">
        <f t="shared" si="203"/>
        <v>105</v>
      </c>
      <c r="O221" s="172">
        <f t="shared" ref="O221:O223" si="204">+M221+N221</f>
        <v>139</v>
      </c>
      <c r="P221" s="98">
        <f>+P169+P195</f>
        <v>0</v>
      </c>
      <c r="Q221" s="178">
        <f t="shared" ref="Q221:Q223" si="205">+O221+P221</f>
        <v>139</v>
      </c>
      <c r="R221" s="252">
        <f t="shared" ref="R221:S223" si="206">+R169+R195</f>
        <v>81</v>
      </c>
      <c r="S221" s="253">
        <f t="shared" si="206"/>
        <v>198</v>
      </c>
      <c r="T221" s="172">
        <f t="shared" ref="T221:T223" si="207">+R221+S221</f>
        <v>279</v>
      </c>
      <c r="U221" s="98">
        <f>+U169+U195</f>
        <v>1</v>
      </c>
      <c r="V221" s="181">
        <f t="shared" ref="V221:V223" si="208">+T221+U221</f>
        <v>280</v>
      </c>
      <c r="W221" s="216">
        <f t="shared" si="197"/>
        <v>101.43884892086331</v>
      </c>
    </row>
    <row r="222" spans="2:23">
      <c r="B222" s="206"/>
      <c r="C222" s="119"/>
      <c r="D222" s="119"/>
      <c r="E222" s="119"/>
      <c r="F222" s="119"/>
      <c r="G222" s="119"/>
      <c r="H222" s="119"/>
      <c r="I222" s="120"/>
      <c r="L222" s="220" t="s">
        <v>19</v>
      </c>
      <c r="M222" s="242">
        <f t="shared" si="203"/>
        <v>32</v>
      </c>
      <c r="N222" s="243">
        <f t="shared" si="203"/>
        <v>105</v>
      </c>
      <c r="O222" s="171">
        <f t="shared" si="204"/>
        <v>137</v>
      </c>
      <c r="P222" s="98">
        <f>+P170+P196</f>
        <v>0</v>
      </c>
      <c r="Q222" s="177">
        <f t="shared" si="205"/>
        <v>137</v>
      </c>
      <c r="R222" s="242">
        <f t="shared" si="206"/>
        <v>60</v>
      </c>
      <c r="S222" s="243">
        <f t="shared" si="206"/>
        <v>228</v>
      </c>
      <c r="T222" s="171">
        <f t="shared" si="207"/>
        <v>288</v>
      </c>
      <c r="U222" s="98">
        <f>+U170+U196</f>
        <v>1</v>
      </c>
      <c r="V222" s="181">
        <f t="shared" si="208"/>
        <v>289</v>
      </c>
      <c r="W222" s="216">
        <f>IF(Q222=0,0,((V222/Q222)-1)*100)</f>
        <v>110.94890510948905</v>
      </c>
    </row>
    <row r="223" spans="2:23" ht="15" customHeight="1" thickBot="1">
      <c r="B223" s="206"/>
      <c r="C223" s="119"/>
      <c r="D223" s="119"/>
      <c r="E223" s="119"/>
      <c r="F223" s="119"/>
      <c r="G223" s="119"/>
      <c r="H223" s="119"/>
      <c r="I223" s="120"/>
      <c r="L223" s="220" t="s">
        <v>20</v>
      </c>
      <c r="M223" s="242">
        <f t="shared" si="203"/>
        <v>33</v>
      </c>
      <c r="N223" s="243">
        <f t="shared" si="203"/>
        <v>126</v>
      </c>
      <c r="O223" s="171">
        <f t="shared" si="204"/>
        <v>159</v>
      </c>
      <c r="P223" s="98">
        <f>+P171+P197</f>
        <v>1</v>
      </c>
      <c r="Q223" s="177">
        <f t="shared" si="205"/>
        <v>160</v>
      </c>
      <c r="R223" s="242">
        <f t="shared" si="206"/>
        <v>45</v>
      </c>
      <c r="S223" s="243">
        <f t="shared" si="206"/>
        <v>446</v>
      </c>
      <c r="T223" s="171">
        <f t="shared" si="207"/>
        <v>491</v>
      </c>
      <c r="U223" s="98">
        <f>+U171+U197</f>
        <v>2</v>
      </c>
      <c r="V223" s="181">
        <f t="shared" si="208"/>
        <v>493</v>
      </c>
      <c r="W223" s="216">
        <f t="shared" si="197"/>
        <v>208.12499999999997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L224" s="202" t="s">
        <v>90</v>
      </c>
      <c r="M224" s="183">
        <f t="shared" ref="M224:V224" si="209">+M221+M222+M223</f>
        <v>99</v>
      </c>
      <c r="N224" s="184">
        <f t="shared" si="209"/>
        <v>336</v>
      </c>
      <c r="O224" s="183">
        <f t="shared" si="209"/>
        <v>435</v>
      </c>
      <c r="P224" s="183">
        <f t="shared" si="209"/>
        <v>1</v>
      </c>
      <c r="Q224" s="183">
        <f t="shared" si="209"/>
        <v>436</v>
      </c>
      <c r="R224" s="183">
        <f t="shared" si="209"/>
        <v>186</v>
      </c>
      <c r="S224" s="184">
        <f t="shared" si="209"/>
        <v>872</v>
      </c>
      <c r="T224" s="183">
        <f t="shared" si="209"/>
        <v>1058</v>
      </c>
      <c r="U224" s="183">
        <f t="shared" si="209"/>
        <v>4</v>
      </c>
      <c r="V224" s="185">
        <f t="shared" si="209"/>
        <v>1062</v>
      </c>
      <c r="W224" s="186">
        <f t="shared" ref="W224" si="210">IF(Q224=0,0,((V224/Q224)-1)*100)</f>
        <v>143.57798165137615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L225" s="220" t="s">
        <v>21</v>
      </c>
      <c r="M225" s="242">
        <f t="shared" ref="M225:N227" si="211">+M173+M199</f>
        <v>41</v>
      </c>
      <c r="N225" s="243">
        <f t="shared" si="211"/>
        <v>110</v>
      </c>
      <c r="O225" s="171">
        <f t="shared" ref="O225:O227" si="212">+M225+N225</f>
        <v>151</v>
      </c>
      <c r="P225" s="98">
        <f>+P173+P199</f>
        <v>1</v>
      </c>
      <c r="Q225" s="177">
        <f t="shared" ref="Q225:Q227" si="213">+O225+P225</f>
        <v>152</v>
      </c>
      <c r="R225" s="242">
        <f t="shared" ref="R225:S227" si="214">+R173+R199</f>
        <v>45</v>
      </c>
      <c r="S225" s="243">
        <f t="shared" si="214"/>
        <v>371</v>
      </c>
      <c r="T225" s="171">
        <f t="shared" ref="T225:T227" si="215">+R225+S225</f>
        <v>416</v>
      </c>
      <c r="U225" s="98">
        <f>+U173+U199</f>
        <v>1</v>
      </c>
      <c r="V225" s="181">
        <f t="shared" ref="V225:V227" si="216">+T225+U225</f>
        <v>417</v>
      </c>
      <c r="W225" s="216">
        <f t="shared" si="197"/>
        <v>174.34210526315786</v>
      </c>
    </row>
    <row r="226" spans="1:23">
      <c r="B226" s="206"/>
      <c r="C226" s="119"/>
      <c r="D226" s="119"/>
      <c r="E226" s="119"/>
      <c r="F226" s="119"/>
      <c r="G226" s="119"/>
      <c r="H226" s="119"/>
      <c r="I226" s="120"/>
      <c r="L226" s="220" t="s">
        <v>91</v>
      </c>
      <c r="M226" s="242">
        <f t="shared" si="211"/>
        <v>68</v>
      </c>
      <c r="N226" s="243">
        <f t="shared" si="211"/>
        <v>137</v>
      </c>
      <c r="O226" s="171">
        <f t="shared" si="212"/>
        <v>205</v>
      </c>
      <c r="P226" s="98">
        <f>+P174+P200</f>
        <v>1</v>
      </c>
      <c r="Q226" s="177">
        <f t="shared" si="213"/>
        <v>206</v>
      </c>
      <c r="R226" s="242">
        <f t="shared" si="214"/>
        <v>58</v>
      </c>
      <c r="S226" s="243">
        <f t="shared" si="214"/>
        <v>448</v>
      </c>
      <c r="T226" s="171">
        <f t="shared" si="215"/>
        <v>506</v>
      </c>
      <c r="U226" s="98">
        <f>+U174+U200</f>
        <v>2</v>
      </c>
      <c r="V226" s="181">
        <f t="shared" si="216"/>
        <v>508</v>
      </c>
      <c r="W226" s="216">
        <f t="shared" si="197"/>
        <v>146.60194174757279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L227" s="220" t="s">
        <v>22</v>
      </c>
      <c r="M227" s="242">
        <f t="shared" si="211"/>
        <v>31</v>
      </c>
      <c r="N227" s="243">
        <f t="shared" si="211"/>
        <v>125</v>
      </c>
      <c r="O227" s="173">
        <f t="shared" si="212"/>
        <v>156</v>
      </c>
      <c r="P227" s="249">
        <f>+P175+P201</f>
        <v>1</v>
      </c>
      <c r="Q227" s="177">
        <f t="shared" si="213"/>
        <v>157</v>
      </c>
      <c r="R227" s="242">
        <f t="shared" si="214"/>
        <v>66</v>
      </c>
      <c r="S227" s="243">
        <f t="shared" si="214"/>
        <v>475</v>
      </c>
      <c r="T227" s="173">
        <f t="shared" si="215"/>
        <v>541</v>
      </c>
      <c r="U227" s="249">
        <f>+U175+U201</f>
        <v>1</v>
      </c>
      <c r="V227" s="181">
        <f t="shared" si="216"/>
        <v>542</v>
      </c>
      <c r="W227" s="216">
        <f t="shared" si="197"/>
        <v>245.22292993630575</v>
      </c>
    </row>
    <row r="228" spans="1:23" ht="14.25" thickTop="1" thickBot="1">
      <c r="A228" s="121"/>
      <c r="B228" s="122"/>
      <c r="C228" s="123"/>
      <c r="D228" s="123"/>
      <c r="E228" s="123"/>
      <c r="F228" s="123"/>
      <c r="G228" s="123"/>
      <c r="H228" s="123"/>
      <c r="I228" s="124"/>
      <c r="J228" s="121"/>
      <c r="L228" s="203" t="s">
        <v>23</v>
      </c>
      <c r="M228" s="187">
        <f t="shared" ref="M228:V228" si="217">+M225+M226+M227</f>
        <v>140</v>
      </c>
      <c r="N228" s="187">
        <f t="shared" si="217"/>
        <v>372</v>
      </c>
      <c r="O228" s="188">
        <f t="shared" si="217"/>
        <v>512</v>
      </c>
      <c r="P228" s="189">
        <f t="shared" si="217"/>
        <v>3</v>
      </c>
      <c r="Q228" s="190">
        <f t="shared" si="217"/>
        <v>515</v>
      </c>
      <c r="R228" s="187">
        <f t="shared" si="217"/>
        <v>169</v>
      </c>
      <c r="S228" s="187">
        <f t="shared" si="217"/>
        <v>1294</v>
      </c>
      <c r="T228" s="191">
        <f t="shared" si="217"/>
        <v>1463</v>
      </c>
      <c r="U228" s="191">
        <f t="shared" si="217"/>
        <v>4</v>
      </c>
      <c r="V228" s="191">
        <f t="shared" si="217"/>
        <v>1467</v>
      </c>
      <c r="W228" s="192">
        <f t="shared" si="197"/>
        <v>184.85436893203882</v>
      </c>
    </row>
    <row r="229" spans="1:23" s="125" customFormat="1" ht="12.75" customHeight="1" thickTop="1">
      <c r="B229" s="207"/>
      <c r="C229" s="126"/>
      <c r="D229" s="126"/>
      <c r="E229" s="126"/>
      <c r="F229" s="126"/>
      <c r="G229" s="126"/>
      <c r="H229" s="126"/>
      <c r="I229" s="127"/>
      <c r="L229" s="254" t="s">
        <v>25</v>
      </c>
      <c r="M229" s="255">
        <f t="shared" ref="M229:N231" si="218">+M177+M203</f>
        <v>28</v>
      </c>
      <c r="N229" s="256">
        <f t="shared" si="218"/>
        <v>103</v>
      </c>
      <c r="O229" s="174">
        <f t="shared" ref="O229:O231" si="219">+M229+N229</f>
        <v>131</v>
      </c>
      <c r="P229" s="257">
        <f>+P177+P203</f>
        <v>1</v>
      </c>
      <c r="Q229" s="179">
        <f t="shared" ref="Q229:Q231" si="220">+O229+P229</f>
        <v>132</v>
      </c>
      <c r="R229" s="255">
        <f t="shared" ref="R229:S231" si="221">+R177+R203</f>
        <v>75</v>
      </c>
      <c r="S229" s="256">
        <f t="shared" si="221"/>
        <v>539</v>
      </c>
      <c r="T229" s="174">
        <f t="shared" ref="T229:T231" si="222">+R229+S229</f>
        <v>614</v>
      </c>
      <c r="U229" s="257">
        <f>+U177+U203</f>
        <v>2</v>
      </c>
      <c r="V229" s="182">
        <f t="shared" ref="V229:V231" si="223">+T229+U229</f>
        <v>616</v>
      </c>
      <c r="W229" s="258">
        <f t="shared" si="197"/>
        <v>366.66666666666669</v>
      </c>
    </row>
    <row r="230" spans="1:23" s="125" customFormat="1" ht="12.75" customHeight="1">
      <c r="B230" s="208"/>
      <c r="C230" s="128"/>
      <c r="D230" s="128"/>
      <c r="E230" s="128"/>
      <c r="F230" s="128"/>
      <c r="G230" s="128"/>
      <c r="H230" s="128"/>
      <c r="I230" s="129"/>
      <c r="L230" s="254" t="s">
        <v>26</v>
      </c>
      <c r="M230" s="255">
        <f t="shared" si="218"/>
        <v>34</v>
      </c>
      <c r="N230" s="256">
        <f t="shared" si="218"/>
        <v>118</v>
      </c>
      <c r="O230" s="174">
        <f>+M230+N230</f>
        <v>152</v>
      </c>
      <c r="P230" s="259">
        <f>+P178+P204</f>
        <v>1</v>
      </c>
      <c r="Q230" s="179">
        <f>+O230+P230</f>
        <v>153</v>
      </c>
      <c r="R230" s="255">
        <f t="shared" si="221"/>
        <v>83</v>
      </c>
      <c r="S230" s="256">
        <f t="shared" si="221"/>
        <v>515</v>
      </c>
      <c r="T230" s="174">
        <f>+R230+S230</f>
        <v>598</v>
      </c>
      <c r="U230" s="259">
        <f>+U178+U204</f>
        <v>3</v>
      </c>
      <c r="V230" s="174">
        <f>+T230+U230</f>
        <v>601</v>
      </c>
      <c r="W230" s="258">
        <f>IF(Q230=0,0,((V230/Q230)-1)*100)</f>
        <v>292.81045751633985</v>
      </c>
    </row>
    <row r="231" spans="1:23" s="125" customFormat="1" ht="12.75" customHeight="1" thickBot="1">
      <c r="B231" s="208"/>
      <c r="C231" s="128"/>
      <c r="D231" s="128"/>
      <c r="E231" s="128"/>
      <c r="F231" s="128"/>
      <c r="G231" s="128"/>
      <c r="H231" s="128"/>
      <c r="I231" s="129"/>
      <c r="L231" s="254" t="s">
        <v>27</v>
      </c>
      <c r="M231" s="255">
        <f t="shared" si="218"/>
        <v>44</v>
      </c>
      <c r="N231" s="256">
        <f t="shared" si="218"/>
        <v>108</v>
      </c>
      <c r="O231" s="175">
        <f t="shared" si="219"/>
        <v>152</v>
      </c>
      <c r="P231" s="260">
        <f>+P179+P205</f>
        <v>1</v>
      </c>
      <c r="Q231" s="179">
        <f t="shared" si="220"/>
        <v>153</v>
      </c>
      <c r="R231" s="255">
        <f t="shared" si="221"/>
        <v>74</v>
      </c>
      <c r="S231" s="256">
        <f t="shared" si="221"/>
        <v>488</v>
      </c>
      <c r="T231" s="174">
        <f t="shared" si="222"/>
        <v>562</v>
      </c>
      <c r="U231" s="260">
        <f>+U179+U205</f>
        <v>19</v>
      </c>
      <c r="V231" s="182">
        <f t="shared" si="223"/>
        <v>581</v>
      </c>
      <c r="W231" s="258">
        <f t="shared" si="197"/>
        <v>279.73856209150324</v>
      </c>
    </row>
    <row r="232" spans="1:23" ht="14.25" thickTop="1" thickBot="1">
      <c r="B232" s="206"/>
      <c r="C232" s="119"/>
      <c r="D232" s="119"/>
      <c r="E232" s="119"/>
      <c r="F232" s="119"/>
      <c r="G232" s="119"/>
      <c r="H232" s="119"/>
      <c r="I232" s="120"/>
      <c r="L232" s="202" t="s">
        <v>28</v>
      </c>
      <c r="M232" s="183">
        <f t="shared" ref="M232:V232" si="224">+M229+M230+M231</f>
        <v>106</v>
      </c>
      <c r="N232" s="184">
        <f t="shared" si="224"/>
        <v>329</v>
      </c>
      <c r="O232" s="183">
        <f t="shared" si="224"/>
        <v>435</v>
      </c>
      <c r="P232" s="183">
        <f t="shared" si="224"/>
        <v>3</v>
      </c>
      <c r="Q232" s="189">
        <f t="shared" si="224"/>
        <v>438</v>
      </c>
      <c r="R232" s="183">
        <f t="shared" si="224"/>
        <v>232</v>
      </c>
      <c r="S232" s="184">
        <f t="shared" si="224"/>
        <v>1542</v>
      </c>
      <c r="T232" s="183">
        <f t="shared" si="224"/>
        <v>1774</v>
      </c>
      <c r="U232" s="183">
        <f t="shared" si="224"/>
        <v>24</v>
      </c>
      <c r="V232" s="189">
        <f t="shared" si="224"/>
        <v>1798</v>
      </c>
      <c r="W232" s="186">
        <f t="shared" si="197"/>
        <v>310.50228310502285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L233" s="202" t="s">
        <v>94</v>
      </c>
      <c r="M233" s="183">
        <f t="shared" ref="M233:V233" si="225">M224+M228+M232</f>
        <v>345</v>
      </c>
      <c r="N233" s="184">
        <f t="shared" si="225"/>
        <v>1037</v>
      </c>
      <c r="O233" s="183">
        <f t="shared" si="225"/>
        <v>1382</v>
      </c>
      <c r="P233" s="183">
        <f t="shared" si="225"/>
        <v>7</v>
      </c>
      <c r="Q233" s="183">
        <f t="shared" si="225"/>
        <v>1389</v>
      </c>
      <c r="R233" s="183">
        <f t="shared" si="225"/>
        <v>587</v>
      </c>
      <c r="S233" s="184">
        <f t="shared" si="225"/>
        <v>3708</v>
      </c>
      <c r="T233" s="183">
        <f t="shared" si="225"/>
        <v>4295</v>
      </c>
      <c r="U233" s="183">
        <f t="shared" si="225"/>
        <v>32</v>
      </c>
      <c r="V233" s="185">
        <f t="shared" si="225"/>
        <v>4327</v>
      </c>
      <c r="W233" s="186">
        <f>IF(Q233=0,0,((V233/Q233)-1)*100)</f>
        <v>211.51907847372212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L234" s="202" t="s">
        <v>93</v>
      </c>
      <c r="M234" s="183">
        <f t="shared" ref="M234:V234" si="226">+M220+M224+M228+M232</f>
        <v>439</v>
      </c>
      <c r="N234" s="184">
        <f t="shared" si="226"/>
        <v>1321</v>
      </c>
      <c r="O234" s="183">
        <f t="shared" si="226"/>
        <v>1760</v>
      </c>
      <c r="P234" s="183">
        <f t="shared" si="226"/>
        <v>8</v>
      </c>
      <c r="Q234" s="183">
        <f t="shared" si="226"/>
        <v>1768</v>
      </c>
      <c r="R234" s="183">
        <f t="shared" si="226"/>
        <v>767</v>
      </c>
      <c r="S234" s="184">
        <f t="shared" si="226"/>
        <v>4181</v>
      </c>
      <c r="T234" s="183">
        <f t="shared" si="226"/>
        <v>4948</v>
      </c>
      <c r="U234" s="183">
        <f t="shared" si="226"/>
        <v>35</v>
      </c>
      <c r="V234" s="185">
        <f t="shared" si="226"/>
        <v>4983</v>
      </c>
      <c r="W234" s="186">
        <f t="shared" ref="W234" si="227">IF(Q234=0,0,((V234/Q234)-1)*100)</f>
        <v>181.84389140271495</v>
      </c>
    </row>
    <row r="235" spans="1:23" ht="13.5" thickTop="1">
      <c r="L235" s="199" t="s">
        <v>61</v>
      </c>
    </row>
  </sheetData>
  <sheetProtection password="CF53" sheet="1" objects="1" scenarios="1"/>
  <customSheetViews>
    <customSheetView guid="{ED529B84-E379-4C9B-A677-BE1D384436B0}" topLeftCell="A40">
      <selection activeCell="R99" sqref="R99"/>
      <pageMargins left="1.92" right="0.74803149606299202" top="0.98425196850393704" bottom="0.88" header="0.511811023622047" footer="0.511811023622047"/>
      <printOptions horizontalCentered="1"/>
      <pageSetup paperSize="9" scale="63" fitToHeight="4" orientation="portrait" r:id="rId1"/>
      <headerFooter alignWithMargins="0">
        <oddHeader>&amp;LMonthly Air Transport Statistics : Don Mueang International Airport and Suvarnabhumi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printOptions horizontalCentered="1" verticalCentered="1"/>
  <pageMargins left="1.9291338582677167" right="0.74803149606299213" top="0.98425196850393704" bottom="0.86614173228346458" header="0.51181102362204722" footer="0.51181102362204722"/>
  <pageSetup paperSize="9" scale="45" fitToHeight="4" orientation="landscape" r:id="rId2"/>
  <headerFooter alignWithMargins="0">
    <oddHeader>&amp;LMonthly Air Transport Statistics : Don Mueang International Airport and Suvarnabhumi Airport</oddHeader>
    <oddFooter>&amp;LAir Transport Information Division, Corporate Strategy Department&amp;C&amp;D&amp;R&amp;T</oddFooter>
  </headerFooter>
  <cellWatches>
    <cellWatch r="T22"/>
  </cellWatch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W235"/>
  <sheetViews>
    <sheetView topLeftCell="H58" zoomScaleNormal="100" zoomScaleSheetLayoutView="50" workbookViewId="0">
      <selection activeCell="U26" sqref="U26"/>
    </sheetView>
  </sheetViews>
  <sheetFormatPr defaultRowHeight="23.25"/>
  <cols>
    <col min="1" max="1" width="9.140625" style="1"/>
    <col min="2" max="2" width="13" customWidth="1"/>
    <col min="3" max="3" width="11.5703125" customWidth="1"/>
    <col min="4" max="4" width="11.42578125" customWidth="1"/>
    <col min="5" max="5" width="9.85546875" customWidth="1"/>
    <col min="6" max="6" width="10.85546875" customWidth="1"/>
    <col min="7" max="7" width="11.140625" customWidth="1"/>
    <col min="8" max="8" width="11.28515625" customWidth="1"/>
    <col min="9" max="9" width="10" style="8" bestFit="1" customWidth="1"/>
    <col min="10" max="11" width="9.140625" style="1"/>
    <col min="12" max="12" width="12.140625" style="1" customWidth="1"/>
    <col min="13" max="14" width="12.85546875" style="1" customWidth="1"/>
    <col min="15" max="15" width="14.140625" style="1" bestFit="1" customWidth="1"/>
    <col min="16" max="16" width="11.85546875" style="1" customWidth="1"/>
    <col min="17" max="17" width="13.28515625" style="1" customWidth="1"/>
    <col min="18" max="18" width="13" style="1" customWidth="1"/>
    <col min="19" max="19" width="13.5703125" style="1" customWidth="1"/>
    <col min="20" max="20" width="14.140625" style="1" bestFit="1" customWidth="1"/>
    <col min="21" max="21" width="11.5703125" style="1" customWidth="1"/>
    <col min="22" max="22" width="13.7109375" style="1" customWidth="1"/>
    <col min="23" max="23" width="12.140625" style="5" bestFit="1" customWidth="1"/>
    <col min="24" max="16384" width="9.140625" style="1"/>
  </cols>
  <sheetData>
    <row r="1" spans="2:23" ht="13.5" thickBot="1">
      <c r="B1" s="1"/>
      <c r="C1" s="1"/>
      <c r="D1" s="1"/>
      <c r="E1" s="1"/>
      <c r="F1" s="1"/>
      <c r="G1" s="1"/>
      <c r="H1" s="1"/>
      <c r="I1" s="5"/>
    </row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J2" s="92"/>
      <c r="K2" s="92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J3" s="92"/>
      <c r="K3" s="92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>
      <c r="B4" s="196"/>
      <c r="C4" s="92"/>
      <c r="D4" s="92"/>
      <c r="E4" s="92"/>
      <c r="F4" s="92"/>
      <c r="G4" s="92"/>
      <c r="H4" s="92"/>
      <c r="I4" s="93"/>
      <c r="J4" s="92"/>
      <c r="K4" s="92"/>
      <c r="L4" s="196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</row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J5" s="92"/>
      <c r="K5" s="92"/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J6" s="92"/>
      <c r="K6" s="92"/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66" t="s">
        <v>9</v>
      </c>
      <c r="F7" s="227" t="s">
        <v>7</v>
      </c>
      <c r="G7" s="228" t="s">
        <v>8</v>
      </c>
      <c r="H7" s="266" t="s">
        <v>9</v>
      </c>
      <c r="I7" s="229"/>
      <c r="J7" s="92"/>
      <c r="K7" s="92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67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J8" s="92"/>
      <c r="K8" s="92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 ht="12.75">
      <c r="B9" s="220" t="s">
        <v>14</v>
      </c>
      <c r="C9" s="240">
        <v>8845</v>
      </c>
      <c r="D9" s="241">
        <v>8846</v>
      </c>
      <c r="E9" s="96">
        <f>C9+D9</f>
        <v>17691</v>
      </c>
      <c r="F9" s="240">
        <v>10268</v>
      </c>
      <c r="G9" s="241">
        <v>10201</v>
      </c>
      <c r="H9" s="96">
        <f>+F9+G9</f>
        <v>20469</v>
      </c>
      <c r="I9" s="216">
        <f t="shared" ref="I9:I21" si="0">IF(E9=0,0,((H9/E9)-1)*100)</f>
        <v>15.702899779548929</v>
      </c>
      <c r="J9" s="92"/>
      <c r="K9" s="97"/>
      <c r="L9" s="220" t="s">
        <v>14</v>
      </c>
      <c r="M9" s="242">
        <v>1567482</v>
      </c>
      <c r="N9" s="243">
        <v>1500434</v>
      </c>
      <c r="O9" s="136">
        <f>M9+N9</f>
        <v>3067916</v>
      </c>
      <c r="P9" s="98">
        <v>115524</v>
      </c>
      <c r="Q9" s="139">
        <f>O9+P9</f>
        <v>3183440</v>
      </c>
      <c r="R9" s="242">
        <v>1704479</v>
      </c>
      <c r="S9" s="243">
        <v>1630514</v>
      </c>
      <c r="T9" s="136">
        <f>R9+S9</f>
        <v>3334993</v>
      </c>
      <c r="U9" s="98">
        <v>101636</v>
      </c>
      <c r="V9" s="141">
        <f>T9+U9</f>
        <v>3436629</v>
      </c>
      <c r="W9" s="216">
        <f t="shared" ref="W9:W21" si="1">IF(Q9=0,0,((V9/Q9)-1)*100)</f>
        <v>7.9533146533309784</v>
      </c>
    </row>
    <row r="10" spans="2:23" ht="12.75">
      <c r="B10" s="220" t="s">
        <v>15</v>
      </c>
      <c r="C10" s="240">
        <v>9055</v>
      </c>
      <c r="D10" s="241">
        <v>9111</v>
      </c>
      <c r="E10" s="96">
        <f>C10+D10</f>
        <v>18166</v>
      </c>
      <c r="F10" s="240">
        <v>10476</v>
      </c>
      <c r="G10" s="241">
        <v>10440</v>
      </c>
      <c r="H10" s="96">
        <f>+F10+G10</f>
        <v>20916</v>
      </c>
      <c r="I10" s="216">
        <f t="shared" si="0"/>
        <v>15.138170208081036</v>
      </c>
      <c r="J10" s="92"/>
      <c r="K10" s="97"/>
      <c r="L10" s="220" t="s">
        <v>15</v>
      </c>
      <c r="M10" s="242">
        <v>1746827</v>
      </c>
      <c r="N10" s="243">
        <v>1635309</v>
      </c>
      <c r="O10" s="136">
        <f>M10+N10</f>
        <v>3382136</v>
      </c>
      <c r="P10" s="98">
        <v>96261</v>
      </c>
      <c r="Q10" s="139">
        <f>O10+P10</f>
        <v>3478397</v>
      </c>
      <c r="R10" s="242">
        <v>1816759</v>
      </c>
      <c r="S10" s="243">
        <v>1726568</v>
      </c>
      <c r="T10" s="136">
        <f>R10+S10</f>
        <v>3543327</v>
      </c>
      <c r="U10" s="98">
        <v>84983</v>
      </c>
      <c r="V10" s="141">
        <f>T10+U10</f>
        <v>3628310</v>
      </c>
      <c r="W10" s="216">
        <f t="shared" si="1"/>
        <v>4.309830074025478</v>
      </c>
    </row>
    <row r="11" spans="2:23" ht="13.5" thickBot="1">
      <c r="B11" s="226" t="s">
        <v>16</v>
      </c>
      <c r="C11" s="244">
        <v>9533</v>
      </c>
      <c r="D11" s="245">
        <v>9573</v>
      </c>
      <c r="E11" s="96">
        <f>C11+D11</f>
        <v>19106</v>
      </c>
      <c r="F11" s="244">
        <v>10909</v>
      </c>
      <c r="G11" s="245">
        <v>10852</v>
      </c>
      <c r="H11" s="96">
        <f>+F11+G11</f>
        <v>21761</v>
      </c>
      <c r="I11" s="216">
        <f t="shared" si="0"/>
        <v>13.89615827488746</v>
      </c>
      <c r="J11" s="92"/>
      <c r="K11" s="97"/>
      <c r="L11" s="226" t="s">
        <v>16</v>
      </c>
      <c r="M11" s="242">
        <v>1881218</v>
      </c>
      <c r="N11" s="243">
        <v>1729367</v>
      </c>
      <c r="O11" s="136">
        <f>M11+N11</f>
        <v>3610585</v>
      </c>
      <c r="P11" s="98">
        <v>99721</v>
      </c>
      <c r="Q11" s="139">
        <f>O11+P11</f>
        <v>3710306</v>
      </c>
      <c r="R11" s="242">
        <v>1893862</v>
      </c>
      <c r="S11" s="243">
        <v>1720304</v>
      </c>
      <c r="T11" s="136">
        <f>R11+S11</f>
        <v>3614166</v>
      </c>
      <c r="U11" s="98">
        <v>81609</v>
      </c>
      <c r="V11" s="141">
        <f>T11+U11</f>
        <v>3695775</v>
      </c>
      <c r="W11" s="216">
        <f t="shared" si="1"/>
        <v>-0.39163885674119436</v>
      </c>
    </row>
    <row r="12" spans="2:23" ht="14.25" thickTop="1" thickBot="1">
      <c r="B12" s="204" t="s">
        <v>17</v>
      </c>
      <c r="C12" s="99">
        <f t="shared" ref="C12:H12" si="2">+C9+C10+C11</f>
        <v>27433</v>
      </c>
      <c r="D12" s="100">
        <f t="shared" si="2"/>
        <v>27530</v>
      </c>
      <c r="E12" s="101">
        <f t="shared" si="2"/>
        <v>54963</v>
      </c>
      <c r="F12" s="99">
        <f t="shared" si="2"/>
        <v>31653</v>
      </c>
      <c r="G12" s="100">
        <f t="shared" si="2"/>
        <v>31493</v>
      </c>
      <c r="H12" s="101">
        <f t="shared" si="2"/>
        <v>63146</v>
      </c>
      <c r="I12" s="102">
        <f t="shared" si="0"/>
        <v>14.888197514691704</v>
      </c>
      <c r="J12" s="92"/>
      <c r="K12" s="92"/>
      <c r="L12" s="197" t="s">
        <v>17</v>
      </c>
      <c r="M12" s="142">
        <f t="shared" ref="M12:V12" si="3">+M9+M10+M11</f>
        <v>5195527</v>
      </c>
      <c r="N12" s="143">
        <f t="shared" si="3"/>
        <v>4865110</v>
      </c>
      <c r="O12" s="142">
        <f t="shared" si="3"/>
        <v>10060637</v>
      </c>
      <c r="P12" s="142">
        <f t="shared" si="3"/>
        <v>311506</v>
      </c>
      <c r="Q12" s="142">
        <f t="shared" si="3"/>
        <v>10372143</v>
      </c>
      <c r="R12" s="142">
        <f t="shared" si="3"/>
        <v>5415100</v>
      </c>
      <c r="S12" s="143">
        <f t="shared" si="3"/>
        <v>5077386</v>
      </c>
      <c r="T12" s="142">
        <f t="shared" si="3"/>
        <v>10492486</v>
      </c>
      <c r="U12" s="142">
        <f t="shared" si="3"/>
        <v>268228</v>
      </c>
      <c r="V12" s="144">
        <f t="shared" si="3"/>
        <v>10760714</v>
      </c>
      <c r="W12" s="145">
        <f t="shared" si="1"/>
        <v>3.7462942807479527</v>
      </c>
    </row>
    <row r="13" spans="2:23" ht="13.5" thickTop="1">
      <c r="B13" s="220" t="s">
        <v>18</v>
      </c>
      <c r="C13" s="240">
        <v>9630</v>
      </c>
      <c r="D13" s="241">
        <v>9588</v>
      </c>
      <c r="E13" s="96">
        <f>C13+D13</f>
        <v>19218</v>
      </c>
      <c r="F13" s="240">
        <v>10739</v>
      </c>
      <c r="G13" s="241">
        <v>10700</v>
      </c>
      <c r="H13" s="96">
        <f>F13+G13</f>
        <v>21439</v>
      </c>
      <c r="I13" s="216">
        <f t="shared" si="0"/>
        <v>11.556873764179421</v>
      </c>
      <c r="J13" s="92"/>
      <c r="K13" s="92"/>
      <c r="L13" s="220" t="s">
        <v>18</v>
      </c>
      <c r="M13" s="242">
        <v>1801152</v>
      </c>
      <c r="N13" s="243">
        <v>1810252</v>
      </c>
      <c r="O13" s="136">
        <f>M13+N13</f>
        <v>3611404</v>
      </c>
      <c r="P13" s="98">
        <v>95921</v>
      </c>
      <c r="Q13" s="139">
        <f>O13+P13</f>
        <v>3707325</v>
      </c>
      <c r="R13" s="242">
        <v>1723193</v>
      </c>
      <c r="S13" s="243">
        <v>1739809</v>
      </c>
      <c r="T13" s="136">
        <f>R13+S13</f>
        <v>3463002</v>
      </c>
      <c r="U13" s="98">
        <v>82886</v>
      </c>
      <c r="V13" s="141">
        <f>T13+U13</f>
        <v>3545888</v>
      </c>
      <c r="W13" s="216">
        <f t="shared" si="1"/>
        <v>-4.3545413471977827</v>
      </c>
    </row>
    <row r="14" spans="2:23" ht="12.75">
      <c r="B14" s="220" t="s">
        <v>19</v>
      </c>
      <c r="C14" s="242">
        <v>9053</v>
      </c>
      <c r="D14" s="246">
        <v>9005</v>
      </c>
      <c r="E14" s="96">
        <f>C14+D14</f>
        <v>18058</v>
      </c>
      <c r="F14" s="242">
        <v>9330</v>
      </c>
      <c r="G14" s="246">
        <v>9291</v>
      </c>
      <c r="H14" s="103">
        <f>F14+G14</f>
        <v>18621</v>
      </c>
      <c r="I14" s="216">
        <f>IF(E14=0,0,((H14/E14)-1)*100)</f>
        <v>3.1177317532395721</v>
      </c>
      <c r="J14" s="92"/>
      <c r="K14" s="92"/>
      <c r="L14" s="220" t="s">
        <v>19</v>
      </c>
      <c r="M14" s="242">
        <v>1705106</v>
      </c>
      <c r="N14" s="243">
        <v>1746888</v>
      </c>
      <c r="O14" s="136">
        <f>M14+N14</f>
        <v>3451994</v>
      </c>
      <c r="P14" s="98">
        <v>87189</v>
      </c>
      <c r="Q14" s="139">
        <f>O14+P14</f>
        <v>3539183</v>
      </c>
      <c r="R14" s="242">
        <v>1454104</v>
      </c>
      <c r="S14" s="243">
        <v>1558859</v>
      </c>
      <c r="T14" s="136">
        <f>R14+S14</f>
        <v>3012963</v>
      </c>
      <c r="U14" s="98">
        <v>75554</v>
      </c>
      <c r="V14" s="141">
        <f>T14+U14</f>
        <v>3088517</v>
      </c>
      <c r="W14" s="216">
        <f t="shared" si="1"/>
        <v>-12.733616769746014</v>
      </c>
    </row>
    <row r="15" spans="2:23" ht="13.5" thickBot="1">
      <c r="B15" s="220" t="s">
        <v>20</v>
      </c>
      <c r="C15" s="242">
        <v>9747</v>
      </c>
      <c r="D15" s="246">
        <v>9678</v>
      </c>
      <c r="E15" s="96">
        <f>C15+D15</f>
        <v>19425</v>
      </c>
      <c r="F15" s="242">
        <v>9649</v>
      </c>
      <c r="G15" s="246">
        <v>9613</v>
      </c>
      <c r="H15" s="103">
        <f>F15+G15</f>
        <v>19262</v>
      </c>
      <c r="I15" s="216">
        <f>IF(E15=0,0,((H15/E15)-1)*100)</f>
        <v>-0.83912483912483848</v>
      </c>
      <c r="J15" s="104"/>
      <c r="K15" s="92"/>
      <c r="L15" s="220" t="s">
        <v>20</v>
      </c>
      <c r="M15" s="242">
        <v>1852253</v>
      </c>
      <c r="N15" s="243">
        <v>1944358</v>
      </c>
      <c r="O15" s="136">
        <f>M15+N15</f>
        <v>3796611</v>
      </c>
      <c r="P15" s="98">
        <v>97583</v>
      </c>
      <c r="Q15" s="139">
        <f>O15+P15</f>
        <v>3894194</v>
      </c>
      <c r="R15" s="242">
        <v>1518974</v>
      </c>
      <c r="S15" s="243">
        <v>1686766</v>
      </c>
      <c r="T15" s="136">
        <f>R15+S15</f>
        <v>3205740</v>
      </c>
      <c r="U15" s="98">
        <v>83728</v>
      </c>
      <c r="V15" s="141">
        <f>T15+U15</f>
        <v>3289468</v>
      </c>
      <c r="W15" s="216">
        <f t="shared" si="1"/>
        <v>-15.528913043366611</v>
      </c>
    </row>
    <row r="16" spans="2:23" ht="14.25" thickTop="1" thickBot="1">
      <c r="B16" s="204" t="s">
        <v>90</v>
      </c>
      <c r="C16" s="99">
        <f>+C13+C14+C15</f>
        <v>28430</v>
      </c>
      <c r="D16" s="100">
        <f t="shared" ref="D16:H16" si="4">+D13+D14+D15</f>
        <v>28271</v>
      </c>
      <c r="E16" s="101">
        <f t="shared" si="4"/>
        <v>56701</v>
      </c>
      <c r="F16" s="99">
        <f t="shared" si="4"/>
        <v>29718</v>
      </c>
      <c r="G16" s="100">
        <f t="shared" si="4"/>
        <v>29604</v>
      </c>
      <c r="H16" s="101">
        <f t="shared" si="4"/>
        <v>59322</v>
      </c>
      <c r="I16" s="102">
        <f t="shared" ref="I16" si="5">IF(E16=0,0,((H16/E16)-1)*100)</f>
        <v>4.622493430450958</v>
      </c>
      <c r="J16" s="92"/>
      <c r="K16" s="92"/>
      <c r="L16" s="197" t="s">
        <v>90</v>
      </c>
      <c r="M16" s="142">
        <f t="shared" ref="M16:V16" si="6">+M13+M14+M15</f>
        <v>5358511</v>
      </c>
      <c r="N16" s="143">
        <f t="shared" si="6"/>
        <v>5501498</v>
      </c>
      <c r="O16" s="142">
        <f t="shared" si="6"/>
        <v>10860009</v>
      </c>
      <c r="P16" s="142">
        <f t="shared" si="6"/>
        <v>280693</v>
      </c>
      <c r="Q16" s="142">
        <f t="shared" si="6"/>
        <v>11140702</v>
      </c>
      <c r="R16" s="142">
        <f t="shared" si="6"/>
        <v>4696271</v>
      </c>
      <c r="S16" s="143">
        <f t="shared" si="6"/>
        <v>4985434</v>
      </c>
      <c r="T16" s="142">
        <f t="shared" si="6"/>
        <v>9681705</v>
      </c>
      <c r="U16" s="142">
        <f t="shared" si="6"/>
        <v>242168</v>
      </c>
      <c r="V16" s="144">
        <f t="shared" si="6"/>
        <v>9923873</v>
      </c>
      <c r="W16" s="145">
        <f>IF(Q16=0,0,((V16/Q16)-1)*100)</f>
        <v>-10.922372755325471</v>
      </c>
    </row>
    <row r="17" spans="2:23" ht="13.5" thickTop="1">
      <c r="B17" s="220" t="s">
        <v>21</v>
      </c>
      <c r="C17" s="247">
        <v>9692</v>
      </c>
      <c r="D17" s="248">
        <v>9630</v>
      </c>
      <c r="E17" s="96">
        <f>C17+D17</f>
        <v>19322</v>
      </c>
      <c r="F17" s="247">
        <v>9313</v>
      </c>
      <c r="G17" s="248">
        <v>9247</v>
      </c>
      <c r="H17" s="103">
        <f>F17+G17</f>
        <v>18560</v>
      </c>
      <c r="I17" s="216">
        <f t="shared" si="0"/>
        <v>-3.9436911292826782</v>
      </c>
      <c r="J17" s="92"/>
      <c r="K17" s="92"/>
      <c r="L17" s="220" t="s">
        <v>21</v>
      </c>
      <c r="M17" s="242">
        <v>1712427</v>
      </c>
      <c r="N17" s="243">
        <v>1776439</v>
      </c>
      <c r="O17" s="136">
        <f>M17+N17</f>
        <v>3488866</v>
      </c>
      <c r="P17" s="98">
        <v>94446</v>
      </c>
      <c r="Q17" s="139">
        <f>O17+P17</f>
        <v>3583312</v>
      </c>
      <c r="R17" s="242">
        <v>1550542</v>
      </c>
      <c r="S17" s="243">
        <v>1564770</v>
      </c>
      <c r="T17" s="136">
        <f>R17+S17</f>
        <v>3115312</v>
      </c>
      <c r="U17" s="98">
        <v>68310</v>
      </c>
      <c r="V17" s="141">
        <f>T17+U17</f>
        <v>3183622</v>
      </c>
      <c r="W17" s="216">
        <f t="shared" si="1"/>
        <v>-11.154205941319095</v>
      </c>
    </row>
    <row r="18" spans="2:23" ht="12.75">
      <c r="B18" s="220" t="s">
        <v>91</v>
      </c>
      <c r="C18" s="247">
        <v>9704</v>
      </c>
      <c r="D18" s="248">
        <v>9628</v>
      </c>
      <c r="E18" s="96">
        <f>C18+D18</f>
        <v>19332</v>
      </c>
      <c r="F18" s="247">
        <v>9038</v>
      </c>
      <c r="G18" s="248">
        <v>9021</v>
      </c>
      <c r="H18" s="103">
        <f>F18+G18</f>
        <v>18059</v>
      </c>
      <c r="I18" s="216">
        <f t="shared" si="0"/>
        <v>-6.5849368921994671</v>
      </c>
      <c r="J18" s="92"/>
      <c r="K18" s="92"/>
      <c r="L18" s="220" t="s">
        <v>91</v>
      </c>
      <c r="M18" s="242">
        <v>1554373</v>
      </c>
      <c r="N18" s="243">
        <v>1612199</v>
      </c>
      <c r="O18" s="136">
        <f>M18+N18</f>
        <v>3166572</v>
      </c>
      <c r="P18" s="98">
        <v>98419</v>
      </c>
      <c r="Q18" s="139">
        <f>O18+P18</f>
        <v>3264991</v>
      </c>
      <c r="R18" s="242">
        <v>1306053</v>
      </c>
      <c r="S18" s="243">
        <v>1398465</v>
      </c>
      <c r="T18" s="136">
        <f>R18+S18</f>
        <v>2704518</v>
      </c>
      <c r="U18" s="98">
        <v>78070</v>
      </c>
      <c r="V18" s="141">
        <f>T18+U18</f>
        <v>2782588</v>
      </c>
      <c r="W18" s="216">
        <f t="shared" si="1"/>
        <v>-14.775017756557373</v>
      </c>
    </row>
    <row r="19" spans="2:23" ht="13.5" thickBot="1">
      <c r="B19" s="220" t="s">
        <v>22</v>
      </c>
      <c r="C19" s="247">
        <v>9389</v>
      </c>
      <c r="D19" s="248">
        <v>9336</v>
      </c>
      <c r="E19" s="96">
        <f>C19+D19</f>
        <v>18725</v>
      </c>
      <c r="F19" s="247">
        <v>8058</v>
      </c>
      <c r="G19" s="248">
        <v>7997</v>
      </c>
      <c r="H19" s="103">
        <f>F19+G19</f>
        <v>16055</v>
      </c>
      <c r="I19" s="216">
        <f>IF(E19=0,0,((H19/E19)-1)*100)</f>
        <v>-14.259012016021366</v>
      </c>
      <c r="J19" s="105"/>
      <c r="K19" s="92"/>
      <c r="L19" s="220" t="s">
        <v>22</v>
      </c>
      <c r="M19" s="242">
        <v>1618316</v>
      </c>
      <c r="N19" s="243">
        <v>1554053</v>
      </c>
      <c r="O19" s="137">
        <f>M19+N19</f>
        <v>3172369</v>
      </c>
      <c r="P19" s="249">
        <v>109303</v>
      </c>
      <c r="Q19" s="139">
        <f>O19+P19</f>
        <v>3281672</v>
      </c>
      <c r="R19" s="242">
        <v>1168536</v>
      </c>
      <c r="S19" s="243">
        <v>1149695</v>
      </c>
      <c r="T19" s="137">
        <f>R19+S19</f>
        <v>2318231</v>
      </c>
      <c r="U19" s="249">
        <v>88756</v>
      </c>
      <c r="V19" s="141">
        <f>T19+U19</f>
        <v>2406987</v>
      </c>
      <c r="W19" s="216">
        <f>IF(Q19=0,0,((V19/Q19)-1)*100)</f>
        <v>-26.653638754878607</v>
      </c>
    </row>
    <row r="20" spans="2:23" ht="14.25" customHeight="1" thickTop="1" thickBot="1">
      <c r="B20" s="205" t="s">
        <v>23</v>
      </c>
      <c r="C20" s="109">
        <f>+C17+C18+C19</f>
        <v>28785</v>
      </c>
      <c r="D20" s="110">
        <f t="shared" ref="D20:H20" si="7">+D17+D18+D19</f>
        <v>28594</v>
      </c>
      <c r="E20" s="108">
        <f t="shared" si="7"/>
        <v>57379</v>
      </c>
      <c r="F20" s="109">
        <f t="shared" si="7"/>
        <v>26409</v>
      </c>
      <c r="G20" s="110">
        <f t="shared" si="7"/>
        <v>26265</v>
      </c>
      <c r="H20" s="110">
        <f t="shared" si="7"/>
        <v>52674</v>
      </c>
      <c r="I20" s="102">
        <f t="shared" si="0"/>
        <v>-8.1998640617647602</v>
      </c>
      <c r="J20" s="111"/>
      <c r="K20" s="112"/>
      <c r="L20" s="198" t="s">
        <v>23</v>
      </c>
      <c r="M20" s="146">
        <f t="shared" ref="M20:V20" si="8">+M17+M18+M19</f>
        <v>4885116</v>
      </c>
      <c r="N20" s="146">
        <f t="shared" si="8"/>
        <v>4942691</v>
      </c>
      <c r="O20" s="147">
        <f t="shared" si="8"/>
        <v>9827807</v>
      </c>
      <c r="P20" s="147">
        <f t="shared" si="8"/>
        <v>302168</v>
      </c>
      <c r="Q20" s="147">
        <f t="shared" si="8"/>
        <v>10129975</v>
      </c>
      <c r="R20" s="146">
        <f t="shared" si="8"/>
        <v>4025131</v>
      </c>
      <c r="S20" s="146">
        <f t="shared" si="8"/>
        <v>4112930</v>
      </c>
      <c r="T20" s="147">
        <f t="shared" si="8"/>
        <v>8138061</v>
      </c>
      <c r="U20" s="147">
        <f t="shared" si="8"/>
        <v>235136</v>
      </c>
      <c r="V20" s="147">
        <f t="shared" si="8"/>
        <v>8373197</v>
      </c>
      <c r="W20" s="148">
        <f t="shared" si="1"/>
        <v>-17.342372513258919</v>
      </c>
    </row>
    <row r="21" spans="2:23" ht="13.5" thickTop="1">
      <c r="B21" s="220" t="s">
        <v>24</v>
      </c>
      <c r="C21" s="242">
        <v>9984</v>
      </c>
      <c r="D21" s="246">
        <v>9919</v>
      </c>
      <c r="E21" s="113">
        <f>C21+D21</f>
        <v>19903</v>
      </c>
      <c r="F21" s="242">
        <v>8555</v>
      </c>
      <c r="G21" s="246">
        <v>8569</v>
      </c>
      <c r="H21" s="114">
        <f>F21+G21</f>
        <v>17124</v>
      </c>
      <c r="I21" s="216">
        <f t="shared" si="0"/>
        <v>-13.962719188062101</v>
      </c>
      <c r="J21" s="92"/>
      <c r="K21" s="92"/>
      <c r="L21" s="220" t="s">
        <v>25</v>
      </c>
      <c r="M21" s="242">
        <v>1715405</v>
      </c>
      <c r="N21" s="243">
        <v>1648695</v>
      </c>
      <c r="O21" s="137">
        <f>+M21+N21</f>
        <v>3364100</v>
      </c>
      <c r="P21" s="250">
        <v>114456</v>
      </c>
      <c r="Q21" s="139">
        <f>O21+P21</f>
        <v>3478556</v>
      </c>
      <c r="R21" s="242">
        <v>1443740</v>
      </c>
      <c r="S21" s="243">
        <v>1328898</v>
      </c>
      <c r="T21" s="137">
        <f>+R21+S21</f>
        <v>2772638</v>
      </c>
      <c r="U21" s="250">
        <v>92376</v>
      </c>
      <c r="V21" s="141">
        <f>+T21+U21</f>
        <v>2865014</v>
      </c>
      <c r="W21" s="216">
        <f t="shared" si="1"/>
        <v>-17.637835929621371</v>
      </c>
    </row>
    <row r="22" spans="2:23" ht="12.75">
      <c r="B22" s="220" t="s">
        <v>26</v>
      </c>
      <c r="C22" s="242">
        <v>10200</v>
      </c>
      <c r="D22" s="246">
        <v>10140</v>
      </c>
      <c r="E22" s="115">
        <f>C22+D22</f>
        <v>20340</v>
      </c>
      <c r="F22" s="242">
        <v>8860</v>
      </c>
      <c r="G22" s="246">
        <v>8888</v>
      </c>
      <c r="H22" s="115">
        <f>F22+G22</f>
        <v>17748</v>
      </c>
      <c r="I22" s="216">
        <f>IF(E22=0,0,((H22/E22)-1)*100)</f>
        <v>-12.743362831858407</v>
      </c>
      <c r="J22" s="92"/>
      <c r="K22" s="92"/>
      <c r="L22" s="220" t="s">
        <v>26</v>
      </c>
      <c r="M22" s="242">
        <v>1751349</v>
      </c>
      <c r="N22" s="243">
        <v>1830121</v>
      </c>
      <c r="O22" s="137">
        <f>+M22+N22</f>
        <v>3581470</v>
      </c>
      <c r="P22" s="98">
        <v>106821</v>
      </c>
      <c r="Q22" s="139">
        <f>O22+P22</f>
        <v>3688291</v>
      </c>
      <c r="R22" s="242">
        <v>1539300</v>
      </c>
      <c r="S22" s="243">
        <v>1636079</v>
      </c>
      <c r="T22" s="137">
        <f>+R22+S22</f>
        <v>3175379</v>
      </c>
      <c r="U22" s="98">
        <v>89672</v>
      </c>
      <c r="V22" s="141">
        <f>+T22+U22</f>
        <v>3265051</v>
      </c>
      <c r="W22" s="216">
        <f>IF(Q22=0,0,((V22/Q22)-1)*100)</f>
        <v>-11.475233380446392</v>
      </c>
    </row>
    <row r="23" spans="2:23" ht="13.5" thickBot="1">
      <c r="B23" s="220" t="s">
        <v>27</v>
      </c>
      <c r="C23" s="242">
        <v>9625</v>
      </c>
      <c r="D23" s="251">
        <v>9557</v>
      </c>
      <c r="E23" s="116">
        <f>C23+D23</f>
        <v>19182</v>
      </c>
      <c r="F23" s="242">
        <v>8469</v>
      </c>
      <c r="G23" s="251">
        <v>8392</v>
      </c>
      <c r="H23" s="116">
        <f>F23+G23</f>
        <v>16861</v>
      </c>
      <c r="I23" s="217">
        <f>IF(E23=0,0,((H23/E23)-1)*100)</f>
        <v>-12.099885309143987</v>
      </c>
      <c r="J23" s="92"/>
      <c r="K23" s="92"/>
      <c r="L23" s="220" t="s">
        <v>27</v>
      </c>
      <c r="M23" s="242">
        <v>1577492</v>
      </c>
      <c r="N23" s="243">
        <v>1599488</v>
      </c>
      <c r="O23" s="137">
        <f>+M23+N23</f>
        <v>3176980</v>
      </c>
      <c r="P23" s="249">
        <v>108665</v>
      </c>
      <c r="Q23" s="139">
        <f>O23+P23</f>
        <v>3285645</v>
      </c>
      <c r="R23" s="242">
        <v>1371242</v>
      </c>
      <c r="S23" s="243">
        <v>1385058</v>
      </c>
      <c r="T23" s="137">
        <f>+R23+S23</f>
        <v>2756300</v>
      </c>
      <c r="U23" s="249">
        <v>86965</v>
      </c>
      <c r="V23" s="141">
        <f>+T23+U23</f>
        <v>2843265</v>
      </c>
      <c r="W23" s="216">
        <f>IF(Q23=0,0,((V23/Q23)-1)*100)</f>
        <v>-13.464023045703355</v>
      </c>
    </row>
    <row r="24" spans="2:23" ht="14.25" thickTop="1" thickBot="1">
      <c r="B24" s="204" t="s">
        <v>28</v>
      </c>
      <c r="C24" s="109">
        <f>+C21+C22+C23</f>
        <v>29809</v>
      </c>
      <c r="D24" s="117">
        <f t="shared" ref="D24:H24" si="9">+D21+D22+D23</f>
        <v>29616</v>
      </c>
      <c r="E24" s="109">
        <f t="shared" si="9"/>
        <v>59425</v>
      </c>
      <c r="F24" s="109">
        <f t="shared" si="9"/>
        <v>25884</v>
      </c>
      <c r="G24" s="117">
        <f t="shared" si="9"/>
        <v>25849</v>
      </c>
      <c r="H24" s="109">
        <f t="shared" si="9"/>
        <v>51733</v>
      </c>
      <c r="I24" s="102">
        <f t="shared" ref="I24" si="10">IF(E24=0,0,((H24/E24)-1)*100)</f>
        <v>-12.94404711821624</v>
      </c>
      <c r="J24" s="92"/>
      <c r="K24" s="92"/>
      <c r="L24" s="197" t="s">
        <v>28</v>
      </c>
      <c r="M24" s="142">
        <f t="shared" ref="M24:V24" si="11">+M21+M22+M23</f>
        <v>5044246</v>
      </c>
      <c r="N24" s="143">
        <f t="shared" si="11"/>
        <v>5078304</v>
      </c>
      <c r="O24" s="142">
        <f t="shared" si="11"/>
        <v>10122550</v>
      </c>
      <c r="P24" s="142">
        <f t="shared" si="11"/>
        <v>329942</v>
      </c>
      <c r="Q24" s="142">
        <f t="shared" si="11"/>
        <v>10452492</v>
      </c>
      <c r="R24" s="142">
        <f t="shared" si="11"/>
        <v>4354282</v>
      </c>
      <c r="S24" s="143">
        <f t="shared" si="11"/>
        <v>4350035</v>
      </c>
      <c r="T24" s="142">
        <f t="shared" si="11"/>
        <v>8704317</v>
      </c>
      <c r="U24" s="142">
        <f t="shared" si="11"/>
        <v>269013</v>
      </c>
      <c r="V24" s="142">
        <f t="shared" si="11"/>
        <v>8973330</v>
      </c>
      <c r="W24" s="145">
        <f t="shared" ref="W24" si="12">IF(Q24=0,0,((V24/Q24)-1)*100)</f>
        <v>-14.151285645566624</v>
      </c>
    </row>
    <row r="25" spans="2:23" ht="14.25" thickTop="1" thickBot="1">
      <c r="B25" s="204" t="s">
        <v>94</v>
      </c>
      <c r="C25" s="99">
        <f>C16+C20+C24</f>
        <v>87024</v>
      </c>
      <c r="D25" s="100">
        <f t="shared" ref="D25:H25" si="13">D16+D20+D24</f>
        <v>86481</v>
      </c>
      <c r="E25" s="101">
        <f t="shared" si="13"/>
        <v>173505</v>
      </c>
      <c r="F25" s="99">
        <f t="shared" si="13"/>
        <v>82011</v>
      </c>
      <c r="G25" s="100">
        <f t="shared" si="13"/>
        <v>81718</v>
      </c>
      <c r="H25" s="101">
        <f t="shared" si="13"/>
        <v>163729</v>
      </c>
      <c r="I25" s="102">
        <f>IF(E25=0,0,((H25/E25)-1)*100)</f>
        <v>-5.6344197573556905</v>
      </c>
      <c r="J25" s="92"/>
      <c r="K25" s="92"/>
      <c r="L25" s="197" t="s">
        <v>94</v>
      </c>
      <c r="M25" s="142">
        <f t="shared" ref="M25:V25" si="14">M16+M20+M24</f>
        <v>15287873</v>
      </c>
      <c r="N25" s="143">
        <f t="shared" si="14"/>
        <v>15522493</v>
      </c>
      <c r="O25" s="142">
        <f t="shared" si="14"/>
        <v>30810366</v>
      </c>
      <c r="P25" s="142">
        <f t="shared" si="14"/>
        <v>912803</v>
      </c>
      <c r="Q25" s="142">
        <f t="shared" si="14"/>
        <v>31723169</v>
      </c>
      <c r="R25" s="142">
        <f t="shared" si="14"/>
        <v>13075684</v>
      </c>
      <c r="S25" s="143">
        <f t="shared" si="14"/>
        <v>13448399</v>
      </c>
      <c r="T25" s="142">
        <f t="shared" si="14"/>
        <v>26524083</v>
      </c>
      <c r="U25" s="142">
        <f t="shared" si="14"/>
        <v>746317</v>
      </c>
      <c r="V25" s="144">
        <f t="shared" si="14"/>
        <v>27270400</v>
      </c>
      <c r="W25" s="145">
        <f>IF(Q25=0,0,((V25/Q25)-1)*100)</f>
        <v>-14.036330985722135</v>
      </c>
    </row>
    <row r="26" spans="2:23" ht="14.25" thickTop="1" thickBot="1">
      <c r="B26" s="204" t="s">
        <v>93</v>
      </c>
      <c r="C26" s="99">
        <f>+C12+C16+C20+C24</f>
        <v>114457</v>
      </c>
      <c r="D26" s="100">
        <f t="shared" ref="D26:H26" si="15">+D12+D16+D20+D24</f>
        <v>114011</v>
      </c>
      <c r="E26" s="101">
        <f t="shared" si="15"/>
        <v>228468</v>
      </c>
      <c r="F26" s="99">
        <f t="shared" si="15"/>
        <v>113664</v>
      </c>
      <c r="G26" s="100">
        <f t="shared" si="15"/>
        <v>113211</v>
      </c>
      <c r="H26" s="101">
        <f t="shared" si="15"/>
        <v>226875</v>
      </c>
      <c r="I26" s="102">
        <f>IF(E26=0,0,((H26/E26)-1)*100)</f>
        <v>-0.69725300698566528</v>
      </c>
      <c r="J26" s="92"/>
      <c r="K26" s="92"/>
      <c r="L26" s="197" t="s">
        <v>93</v>
      </c>
      <c r="M26" s="142">
        <f t="shared" ref="M26:V26" si="16">+M12+M16+M20+M24</f>
        <v>20483400</v>
      </c>
      <c r="N26" s="143">
        <f t="shared" si="16"/>
        <v>20387603</v>
      </c>
      <c r="O26" s="142">
        <f t="shared" si="16"/>
        <v>40871003</v>
      </c>
      <c r="P26" s="142">
        <f t="shared" si="16"/>
        <v>1224309</v>
      </c>
      <c r="Q26" s="142">
        <f t="shared" si="16"/>
        <v>42095312</v>
      </c>
      <c r="R26" s="142">
        <f t="shared" si="16"/>
        <v>18490784</v>
      </c>
      <c r="S26" s="143">
        <f t="shared" si="16"/>
        <v>18525785</v>
      </c>
      <c r="T26" s="142">
        <f t="shared" si="16"/>
        <v>37016569</v>
      </c>
      <c r="U26" s="142">
        <f t="shared" si="16"/>
        <v>1014545</v>
      </c>
      <c r="V26" s="144">
        <f t="shared" si="16"/>
        <v>38031114</v>
      </c>
      <c r="W26" s="145">
        <f>IF(Q26=0,0,((V26/Q26)-1)*100)</f>
        <v>-9.6547520541004683</v>
      </c>
    </row>
    <row r="27" spans="2:23" ht="14.25" thickTop="1" thickBot="1">
      <c r="B27" s="199" t="s">
        <v>61</v>
      </c>
      <c r="C27" s="92"/>
      <c r="D27" s="92"/>
      <c r="E27" s="92"/>
      <c r="F27" s="92"/>
      <c r="G27" s="92"/>
      <c r="H27" s="92"/>
      <c r="I27" s="93"/>
      <c r="J27" s="92"/>
      <c r="K27" s="92"/>
      <c r="L27" s="199" t="s">
        <v>61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J28" s="92"/>
      <c r="K28" s="92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J29" s="92"/>
      <c r="K29" s="92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>
      <c r="B30" s="196"/>
      <c r="C30" s="92"/>
      <c r="D30" s="92"/>
      <c r="E30" s="92"/>
      <c r="F30" s="92"/>
      <c r="G30" s="92"/>
      <c r="H30" s="92"/>
      <c r="I30" s="93"/>
      <c r="J30" s="92"/>
      <c r="K30" s="92"/>
      <c r="L30" s="1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3"/>
    </row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J31" s="92"/>
      <c r="K31" s="92"/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J32" s="92"/>
      <c r="K32" s="92"/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thickBot="1">
      <c r="B33" s="226"/>
      <c r="C33" s="227" t="s">
        <v>7</v>
      </c>
      <c r="D33" s="228" t="s">
        <v>8</v>
      </c>
      <c r="E33" s="266" t="s">
        <v>9</v>
      </c>
      <c r="F33" s="227" t="s">
        <v>7</v>
      </c>
      <c r="G33" s="228" t="s">
        <v>8</v>
      </c>
      <c r="H33" s="266" t="s">
        <v>9</v>
      </c>
      <c r="I33" s="229"/>
      <c r="J33" s="92"/>
      <c r="K33" s="92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67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5.25" customHeight="1" thickTop="1">
      <c r="B34" s="220"/>
      <c r="C34" s="233"/>
      <c r="D34" s="234"/>
      <c r="E34" s="95"/>
      <c r="F34" s="233"/>
      <c r="G34" s="234"/>
      <c r="H34" s="95"/>
      <c r="I34" s="235"/>
      <c r="J34" s="92"/>
      <c r="K34" s="92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 ht="12.75">
      <c r="B35" s="220" t="s">
        <v>14</v>
      </c>
      <c r="C35" s="240">
        <v>2307</v>
      </c>
      <c r="D35" s="241">
        <v>2312</v>
      </c>
      <c r="E35" s="96">
        <f>C35+D35</f>
        <v>4619</v>
      </c>
      <c r="F35" s="240">
        <v>2425</v>
      </c>
      <c r="G35" s="241">
        <v>2476</v>
      </c>
      <c r="H35" s="96">
        <f>F35+G35</f>
        <v>4901</v>
      </c>
      <c r="I35" s="216">
        <f t="shared" ref="I35:I47" si="17">IF(E35=0,0,((H35/E35)-1)*100)</f>
        <v>6.1052175795626829</v>
      </c>
      <c r="J35" s="92"/>
      <c r="K35" s="97"/>
      <c r="L35" s="220" t="s">
        <v>14</v>
      </c>
      <c r="M35" s="242">
        <v>335232</v>
      </c>
      <c r="N35" s="243">
        <v>333958</v>
      </c>
      <c r="O35" s="136">
        <f>M35+N35</f>
        <v>669190</v>
      </c>
      <c r="P35" s="98">
        <v>284</v>
      </c>
      <c r="Q35" s="139">
        <f>O35+P35</f>
        <v>669474</v>
      </c>
      <c r="R35" s="242">
        <v>357147</v>
      </c>
      <c r="S35" s="243">
        <v>359530</v>
      </c>
      <c r="T35" s="136">
        <f>R35+S35</f>
        <v>716677</v>
      </c>
      <c r="U35" s="98">
        <v>578</v>
      </c>
      <c r="V35" s="141">
        <f>T35+U35</f>
        <v>717255</v>
      </c>
      <c r="W35" s="216">
        <f t="shared" ref="W35:W47" si="18">IF(Q35=0,0,((V35/Q35)-1)*100)</f>
        <v>7.1370956900492111</v>
      </c>
    </row>
    <row r="36" spans="2:23" ht="12.75">
      <c r="B36" s="220" t="s">
        <v>15</v>
      </c>
      <c r="C36" s="240">
        <v>2335</v>
      </c>
      <c r="D36" s="241">
        <v>2276</v>
      </c>
      <c r="E36" s="96">
        <f>C36+D36</f>
        <v>4611</v>
      </c>
      <c r="F36" s="240">
        <v>2468</v>
      </c>
      <c r="G36" s="241">
        <v>2507</v>
      </c>
      <c r="H36" s="96">
        <f>F36+G36</f>
        <v>4975</v>
      </c>
      <c r="I36" s="216">
        <f t="shared" si="17"/>
        <v>7.8941661244849248</v>
      </c>
      <c r="J36" s="92"/>
      <c r="K36" s="97"/>
      <c r="L36" s="220" t="s">
        <v>15</v>
      </c>
      <c r="M36" s="242">
        <v>350494</v>
      </c>
      <c r="N36" s="243">
        <v>353699</v>
      </c>
      <c r="O36" s="136">
        <f>M36+N36</f>
        <v>704193</v>
      </c>
      <c r="P36" s="98">
        <v>372</v>
      </c>
      <c r="Q36" s="139">
        <f>O36+P36</f>
        <v>704565</v>
      </c>
      <c r="R36" s="242">
        <v>355892</v>
      </c>
      <c r="S36" s="243">
        <v>360671</v>
      </c>
      <c r="T36" s="136">
        <f>R36+S36</f>
        <v>716563</v>
      </c>
      <c r="U36" s="98">
        <v>2082</v>
      </c>
      <c r="V36" s="141">
        <f>T36+U36</f>
        <v>718645</v>
      </c>
      <c r="W36" s="216">
        <f t="shared" si="18"/>
        <v>1.9983961735255074</v>
      </c>
    </row>
    <row r="37" spans="2:23" ht="13.5" thickBot="1">
      <c r="B37" s="226" t="s">
        <v>16</v>
      </c>
      <c r="C37" s="244">
        <v>2562</v>
      </c>
      <c r="D37" s="245">
        <v>2508</v>
      </c>
      <c r="E37" s="96">
        <f>C37+D37</f>
        <v>5070</v>
      </c>
      <c r="F37" s="244">
        <v>2906</v>
      </c>
      <c r="G37" s="245">
        <v>2947</v>
      </c>
      <c r="H37" s="96">
        <f>F37+G37</f>
        <v>5853</v>
      </c>
      <c r="I37" s="216">
        <f t="shared" si="17"/>
        <v>15.443786982248531</v>
      </c>
      <c r="J37" s="92"/>
      <c r="K37" s="97"/>
      <c r="L37" s="226" t="s">
        <v>16</v>
      </c>
      <c r="M37" s="242">
        <v>363671</v>
      </c>
      <c r="N37" s="243">
        <v>402992</v>
      </c>
      <c r="O37" s="136">
        <f>M37+N37</f>
        <v>766663</v>
      </c>
      <c r="P37" s="98">
        <v>934</v>
      </c>
      <c r="Q37" s="139">
        <f>O37+P37</f>
        <v>767597</v>
      </c>
      <c r="R37" s="242">
        <v>355708</v>
      </c>
      <c r="S37" s="243">
        <v>423042</v>
      </c>
      <c r="T37" s="136">
        <f>R37+S37</f>
        <v>778750</v>
      </c>
      <c r="U37" s="98">
        <v>1169</v>
      </c>
      <c r="V37" s="141">
        <f>T37+U37</f>
        <v>779919</v>
      </c>
      <c r="W37" s="216">
        <f t="shared" si="18"/>
        <v>1.6052694317460814</v>
      </c>
    </row>
    <row r="38" spans="2:23" ht="14.25" thickTop="1" thickBot="1">
      <c r="B38" s="204" t="s">
        <v>17</v>
      </c>
      <c r="C38" s="99">
        <f t="shared" ref="C38:H38" si="19">+C35+C36+C37</f>
        <v>7204</v>
      </c>
      <c r="D38" s="100">
        <f t="shared" si="19"/>
        <v>7096</v>
      </c>
      <c r="E38" s="101">
        <f t="shared" si="19"/>
        <v>14300</v>
      </c>
      <c r="F38" s="99">
        <f t="shared" si="19"/>
        <v>7799</v>
      </c>
      <c r="G38" s="100">
        <f t="shared" si="19"/>
        <v>7930</v>
      </c>
      <c r="H38" s="101">
        <f t="shared" si="19"/>
        <v>15729</v>
      </c>
      <c r="I38" s="102">
        <f t="shared" si="17"/>
        <v>9.993006993007004</v>
      </c>
      <c r="J38" s="92"/>
      <c r="K38" s="92"/>
      <c r="L38" s="197" t="s">
        <v>17</v>
      </c>
      <c r="M38" s="142">
        <f t="shared" ref="M38:V38" si="20">+M35+M36+M37</f>
        <v>1049397</v>
      </c>
      <c r="N38" s="143">
        <f t="shared" si="20"/>
        <v>1090649</v>
      </c>
      <c r="O38" s="142">
        <f t="shared" si="20"/>
        <v>2140046</v>
      </c>
      <c r="P38" s="142">
        <f t="shared" si="20"/>
        <v>1590</v>
      </c>
      <c r="Q38" s="142">
        <f t="shared" si="20"/>
        <v>2141636</v>
      </c>
      <c r="R38" s="142">
        <f t="shared" si="20"/>
        <v>1068747</v>
      </c>
      <c r="S38" s="143">
        <f t="shared" si="20"/>
        <v>1143243</v>
      </c>
      <c r="T38" s="142">
        <f t="shared" si="20"/>
        <v>2211990</v>
      </c>
      <c r="U38" s="142">
        <f t="shared" si="20"/>
        <v>3829</v>
      </c>
      <c r="V38" s="144">
        <f t="shared" si="20"/>
        <v>2215819</v>
      </c>
      <c r="W38" s="145">
        <f t="shared" si="18"/>
        <v>3.4638472644277662</v>
      </c>
    </row>
    <row r="39" spans="2:23" ht="13.5" thickTop="1">
      <c r="B39" s="220" t="s">
        <v>18</v>
      </c>
      <c r="C39" s="240">
        <v>2610</v>
      </c>
      <c r="D39" s="241">
        <v>2657</v>
      </c>
      <c r="E39" s="96">
        <f>C39+D39</f>
        <v>5267</v>
      </c>
      <c r="F39" s="240">
        <v>2953</v>
      </c>
      <c r="G39" s="241">
        <v>3001</v>
      </c>
      <c r="H39" s="96">
        <f>F39+G39</f>
        <v>5954</v>
      </c>
      <c r="I39" s="216">
        <f t="shared" si="17"/>
        <v>13.043478260869556</v>
      </c>
      <c r="J39" s="92"/>
      <c r="K39" s="92"/>
      <c r="L39" s="220" t="s">
        <v>18</v>
      </c>
      <c r="M39" s="242">
        <v>417017</v>
      </c>
      <c r="N39" s="243">
        <v>382301</v>
      </c>
      <c r="O39" s="136">
        <f>M39+N39</f>
        <v>799318</v>
      </c>
      <c r="P39" s="98">
        <v>748</v>
      </c>
      <c r="Q39" s="139">
        <f>O39+P39</f>
        <v>800066</v>
      </c>
      <c r="R39" s="242">
        <v>441262</v>
      </c>
      <c r="S39" s="243">
        <v>403490</v>
      </c>
      <c r="T39" s="136">
        <f>R39+S39</f>
        <v>844752</v>
      </c>
      <c r="U39" s="98">
        <v>1760</v>
      </c>
      <c r="V39" s="141">
        <f>T39+U39</f>
        <v>846512</v>
      </c>
      <c r="W39" s="216">
        <f t="shared" si="18"/>
        <v>5.8052710651371298</v>
      </c>
    </row>
    <row r="40" spans="2:23" ht="12.75">
      <c r="B40" s="220" t="s">
        <v>19</v>
      </c>
      <c r="C40" s="242">
        <v>2483</v>
      </c>
      <c r="D40" s="246">
        <v>2532</v>
      </c>
      <c r="E40" s="96">
        <f>C40+D40</f>
        <v>5015</v>
      </c>
      <c r="F40" s="242">
        <v>2631</v>
      </c>
      <c r="G40" s="246">
        <v>2672</v>
      </c>
      <c r="H40" s="103">
        <f>F40+G40</f>
        <v>5303</v>
      </c>
      <c r="I40" s="216">
        <f>IF(E40=0,0,((H40/E40)-1)*100)</f>
        <v>5.7427716849451693</v>
      </c>
      <c r="J40" s="92"/>
      <c r="K40" s="92"/>
      <c r="L40" s="220" t="s">
        <v>19</v>
      </c>
      <c r="M40" s="242">
        <v>396398</v>
      </c>
      <c r="N40" s="243">
        <v>377202</v>
      </c>
      <c r="O40" s="136">
        <f>M40+N40</f>
        <v>773600</v>
      </c>
      <c r="P40" s="98">
        <v>1622</v>
      </c>
      <c r="Q40" s="139">
        <f>O40+P40</f>
        <v>775222</v>
      </c>
      <c r="R40" s="242">
        <v>413738</v>
      </c>
      <c r="S40" s="243">
        <v>374174</v>
      </c>
      <c r="T40" s="136">
        <f>R40+S40</f>
        <v>787912</v>
      </c>
      <c r="U40" s="98">
        <v>1948</v>
      </c>
      <c r="V40" s="141">
        <f>T40+U40</f>
        <v>789860</v>
      </c>
      <c r="W40" s="216">
        <f>IF(Q40=0,0,((V40/Q40)-1)*100)</f>
        <v>1.8882333060723289</v>
      </c>
    </row>
    <row r="41" spans="2:23" ht="13.5" thickBot="1">
      <c r="B41" s="220" t="s">
        <v>20</v>
      </c>
      <c r="C41" s="242">
        <v>2617</v>
      </c>
      <c r="D41" s="246">
        <v>2681</v>
      </c>
      <c r="E41" s="96">
        <f>C41+D41</f>
        <v>5298</v>
      </c>
      <c r="F41" s="242">
        <v>2895</v>
      </c>
      <c r="G41" s="246">
        <v>2940</v>
      </c>
      <c r="H41" s="103">
        <f>F41+G41</f>
        <v>5835</v>
      </c>
      <c r="I41" s="216">
        <f t="shared" si="17"/>
        <v>10.135900339750847</v>
      </c>
      <c r="J41" s="92"/>
      <c r="K41" s="92"/>
      <c r="L41" s="220" t="s">
        <v>20</v>
      </c>
      <c r="M41" s="242">
        <v>417360</v>
      </c>
      <c r="N41" s="243">
        <v>391086</v>
      </c>
      <c r="O41" s="136">
        <f>M41+N41</f>
        <v>808446</v>
      </c>
      <c r="P41" s="98">
        <v>945</v>
      </c>
      <c r="Q41" s="139">
        <f>O41+P41</f>
        <v>809391</v>
      </c>
      <c r="R41" s="242">
        <v>404011</v>
      </c>
      <c r="S41" s="243">
        <v>351847</v>
      </c>
      <c r="T41" s="136">
        <f>R41+S41</f>
        <v>755858</v>
      </c>
      <c r="U41" s="98">
        <v>1960</v>
      </c>
      <c r="V41" s="141">
        <f>T41+U41</f>
        <v>757818</v>
      </c>
      <c r="W41" s="216">
        <f t="shared" si="18"/>
        <v>-6.3718277074986007</v>
      </c>
    </row>
    <row r="42" spans="2:23" ht="14.25" thickTop="1" thickBot="1">
      <c r="B42" s="204" t="s">
        <v>90</v>
      </c>
      <c r="C42" s="99">
        <f t="shared" ref="C42:H42" si="21">+C39+C40+C41</f>
        <v>7710</v>
      </c>
      <c r="D42" s="100">
        <f t="shared" si="21"/>
        <v>7870</v>
      </c>
      <c r="E42" s="101">
        <f t="shared" si="21"/>
        <v>15580</v>
      </c>
      <c r="F42" s="99">
        <f t="shared" si="21"/>
        <v>8479</v>
      </c>
      <c r="G42" s="100">
        <f t="shared" si="21"/>
        <v>8613</v>
      </c>
      <c r="H42" s="101">
        <f t="shared" si="21"/>
        <v>17092</v>
      </c>
      <c r="I42" s="102">
        <f t="shared" ref="I42" si="22">IF(E42=0,0,((H42/E42)-1)*100)</f>
        <v>9.7047496790757304</v>
      </c>
      <c r="J42" s="92"/>
      <c r="K42" s="92"/>
      <c r="L42" s="197" t="s">
        <v>90</v>
      </c>
      <c r="M42" s="142">
        <f t="shared" ref="M42:V42" si="23">+M39+M40+M41</f>
        <v>1230775</v>
      </c>
      <c r="N42" s="143">
        <f t="shared" si="23"/>
        <v>1150589</v>
      </c>
      <c r="O42" s="142">
        <f t="shared" si="23"/>
        <v>2381364</v>
      </c>
      <c r="P42" s="142">
        <f t="shared" si="23"/>
        <v>3315</v>
      </c>
      <c r="Q42" s="142">
        <f t="shared" si="23"/>
        <v>2384679</v>
      </c>
      <c r="R42" s="142">
        <f t="shared" si="23"/>
        <v>1259011</v>
      </c>
      <c r="S42" s="143">
        <f t="shared" si="23"/>
        <v>1129511</v>
      </c>
      <c r="T42" s="142">
        <f t="shared" si="23"/>
        <v>2388522</v>
      </c>
      <c r="U42" s="142">
        <f t="shared" si="23"/>
        <v>5668</v>
      </c>
      <c r="V42" s="144">
        <f t="shared" si="23"/>
        <v>2394190</v>
      </c>
      <c r="W42" s="145">
        <f t="shared" ref="W42" si="24">IF(Q42=0,0,((V42/Q42)-1)*100)</f>
        <v>0.39883774713493914</v>
      </c>
    </row>
    <row r="43" spans="2:23" ht="13.5" thickTop="1">
      <c r="B43" s="220" t="s">
        <v>33</v>
      </c>
      <c r="C43" s="247">
        <v>2460</v>
      </c>
      <c r="D43" s="248">
        <v>2529</v>
      </c>
      <c r="E43" s="96">
        <f>C43+D43</f>
        <v>4989</v>
      </c>
      <c r="F43" s="247">
        <v>2978</v>
      </c>
      <c r="G43" s="248">
        <v>3037</v>
      </c>
      <c r="H43" s="103">
        <f>F43+G43</f>
        <v>6015</v>
      </c>
      <c r="I43" s="216">
        <f t="shared" si="17"/>
        <v>20.565243535778709</v>
      </c>
      <c r="J43" s="92"/>
      <c r="K43" s="92"/>
      <c r="L43" s="220" t="s">
        <v>21</v>
      </c>
      <c r="M43" s="242">
        <v>373807</v>
      </c>
      <c r="N43" s="243">
        <v>348408</v>
      </c>
      <c r="O43" s="136">
        <f>M43+N43</f>
        <v>722215</v>
      </c>
      <c r="P43" s="98">
        <v>642</v>
      </c>
      <c r="Q43" s="139">
        <f>O43+P43</f>
        <v>722857</v>
      </c>
      <c r="R43" s="242">
        <v>377450</v>
      </c>
      <c r="S43" s="243">
        <v>366497</v>
      </c>
      <c r="T43" s="136">
        <f>R43+S43</f>
        <v>743947</v>
      </c>
      <c r="U43" s="98">
        <v>1845</v>
      </c>
      <c r="V43" s="141">
        <f>T43+U43</f>
        <v>745792</v>
      </c>
      <c r="W43" s="216">
        <f t="shared" si="18"/>
        <v>3.1728267139973676</v>
      </c>
    </row>
    <row r="44" spans="2:23" ht="12.75">
      <c r="B44" s="220" t="s">
        <v>91</v>
      </c>
      <c r="C44" s="247">
        <v>2455</v>
      </c>
      <c r="D44" s="248">
        <v>2530</v>
      </c>
      <c r="E44" s="96">
        <f>C44+D44</f>
        <v>4985</v>
      </c>
      <c r="F44" s="247">
        <v>2798</v>
      </c>
      <c r="G44" s="248">
        <v>2823</v>
      </c>
      <c r="H44" s="103">
        <f>F44+G44</f>
        <v>5621</v>
      </c>
      <c r="I44" s="216">
        <f t="shared" si="17"/>
        <v>12.758274824473425</v>
      </c>
      <c r="J44" s="92"/>
      <c r="K44" s="92"/>
      <c r="L44" s="220" t="s">
        <v>91</v>
      </c>
      <c r="M44" s="242">
        <v>358910</v>
      </c>
      <c r="N44" s="243">
        <v>328751</v>
      </c>
      <c r="O44" s="136">
        <f>M44+N44</f>
        <v>687661</v>
      </c>
      <c r="P44" s="98">
        <v>580</v>
      </c>
      <c r="Q44" s="139">
        <f>O44+P44</f>
        <v>688241</v>
      </c>
      <c r="R44" s="242">
        <v>319405</v>
      </c>
      <c r="S44" s="243">
        <v>286594</v>
      </c>
      <c r="T44" s="136">
        <f>R44+S44</f>
        <v>605999</v>
      </c>
      <c r="U44" s="98">
        <v>618</v>
      </c>
      <c r="V44" s="141">
        <f>T44+U44</f>
        <v>606617</v>
      </c>
      <c r="W44" s="216">
        <f t="shared" si="18"/>
        <v>-11.859799111067204</v>
      </c>
    </row>
    <row r="45" spans="2:23" ht="13.5" thickBot="1">
      <c r="B45" s="220" t="s">
        <v>22</v>
      </c>
      <c r="C45" s="247">
        <v>2342</v>
      </c>
      <c r="D45" s="248">
        <v>2402</v>
      </c>
      <c r="E45" s="96">
        <f>C45+D45</f>
        <v>4744</v>
      </c>
      <c r="F45" s="247">
        <v>2593</v>
      </c>
      <c r="G45" s="248">
        <v>2648</v>
      </c>
      <c r="H45" s="103">
        <f>F45+G45</f>
        <v>5241</v>
      </c>
      <c r="I45" s="216">
        <f t="shared" si="17"/>
        <v>10.476391231028659</v>
      </c>
      <c r="J45" s="92"/>
      <c r="K45" s="92"/>
      <c r="L45" s="220" t="s">
        <v>22</v>
      </c>
      <c r="M45" s="242">
        <v>303814</v>
      </c>
      <c r="N45" s="243">
        <v>312284</v>
      </c>
      <c r="O45" s="137">
        <f>M45+N45</f>
        <v>616098</v>
      </c>
      <c r="P45" s="249">
        <v>1073</v>
      </c>
      <c r="Q45" s="139">
        <f>O45+P45</f>
        <v>617171</v>
      </c>
      <c r="R45" s="242">
        <v>267119</v>
      </c>
      <c r="S45" s="243">
        <v>266493</v>
      </c>
      <c r="T45" s="137">
        <f>R45+S45</f>
        <v>533612</v>
      </c>
      <c r="U45" s="249">
        <v>527</v>
      </c>
      <c r="V45" s="141">
        <f>T45+U45</f>
        <v>534139</v>
      </c>
      <c r="W45" s="216">
        <f t="shared" si="18"/>
        <v>-13.453645748098985</v>
      </c>
    </row>
    <row r="46" spans="2:23" ht="16.5" thickTop="1" thickBot="1">
      <c r="B46" s="205" t="s">
        <v>23</v>
      </c>
      <c r="C46" s="109">
        <f t="shared" ref="C46:H46" si="25">+C43+C44+C45</f>
        <v>7257</v>
      </c>
      <c r="D46" s="110">
        <f t="shared" si="25"/>
        <v>7461</v>
      </c>
      <c r="E46" s="108">
        <f t="shared" si="25"/>
        <v>14718</v>
      </c>
      <c r="F46" s="109">
        <f t="shared" si="25"/>
        <v>8369</v>
      </c>
      <c r="G46" s="110">
        <f t="shared" si="25"/>
        <v>8508</v>
      </c>
      <c r="H46" s="110">
        <f t="shared" si="25"/>
        <v>16877</v>
      </c>
      <c r="I46" s="102">
        <f t="shared" si="17"/>
        <v>14.669112651175432</v>
      </c>
      <c r="J46" s="111"/>
      <c r="K46" s="112"/>
      <c r="L46" s="198" t="s">
        <v>23</v>
      </c>
      <c r="M46" s="146">
        <f t="shared" ref="M46:V46" si="26">+M43+M44+M45</f>
        <v>1036531</v>
      </c>
      <c r="N46" s="146">
        <f t="shared" si="26"/>
        <v>989443</v>
      </c>
      <c r="O46" s="147">
        <f t="shared" si="26"/>
        <v>2025974</v>
      </c>
      <c r="P46" s="147">
        <f t="shared" si="26"/>
        <v>2295</v>
      </c>
      <c r="Q46" s="147">
        <f t="shared" si="26"/>
        <v>2028269</v>
      </c>
      <c r="R46" s="146">
        <f t="shared" si="26"/>
        <v>963974</v>
      </c>
      <c r="S46" s="146">
        <f t="shared" si="26"/>
        <v>919584</v>
      </c>
      <c r="T46" s="147">
        <f t="shared" si="26"/>
        <v>1883558</v>
      </c>
      <c r="U46" s="147">
        <f t="shared" si="26"/>
        <v>2990</v>
      </c>
      <c r="V46" s="147">
        <f t="shared" si="26"/>
        <v>1886548</v>
      </c>
      <c r="W46" s="148">
        <f t="shared" si="18"/>
        <v>-6.9872881752864107</v>
      </c>
    </row>
    <row r="47" spans="2:23" ht="13.5" thickTop="1">
      <c r="B47" s="220" t="s">
        <v>24</v>
      </c>
      <c r="C47" s="242">
        <v>2434</v>
      </c>
      <c r="D47" s="246">
        <v>2499</v>
      </c>
      <c r="E47" s="113">
        <f>C47+D47</f>
        <v>4933</v>
      </c>
      <c r="F47" s="242">
        <v>2750</v>
      </c>
      <c r="G47" s="246">
        <v>2739</v>
      </c>
      <c r="H47" s="114">
        <f>F47+G47</f>
        <v>5489</v>
      </c>
      <c r="I47" s="216">
        <f t="shared" si="17"/>
        <v>11.271031826474754</v>
      </c>
      <c r="J47" s="92"/>
      <c r="K47" s="92"/>
      <c r="L47" s="220" t="s">
        <v>25</v>
      </c>
      <c r="M47" s="242">
        <v>355320</v>
      </c>
      <c r="N47" s="243">
        <v>363772</v>
      </c>
      <c r="O47" s="137">
        <f>+M47+N47</f>
        <v>719092</v>
      </c>
      <c r="P47" s="250">
        <v>1352</v>
      </c>
      <c r="Q47" s="139">
        <f>O47+P47</f>
        <v>720444</v>
      </c>
      <c r="R47" s="242">
        <v>332971</v>
      </c>
      <c r="S47" s="243">
        <v>344768</v>
      </c>
      <c r="T47" s="137">
        <f>+R47+S47</f>
        <v>677739</v>
      </c>
      <c r="U47" s="250">
        <v>1230</v>
      </c>
      <c r="V47" s="141">
        <f>+T47+U47</f>
        <v>678969</v>
      </c>
      <c r="W47" s="216">
        <f t="shared" si="18"/>
        <v>-5.7568665989306549</v>
      </c>
    </row>
    <row r="48" spans="2:23" ht="12.75">
      <c r="B48" s="220" t="s">
        <v>26</v>
      </c>
      <c r="C48" s="242">
        <v>2603</v>
      </c>
      <c r="D48" s="246">
        <v>2658</v>
      </c>
      <c r="E48" s="115">
        <f>C48+D48</f>
        <v>5261</v>
      </c>
      <c r="F48" s="242">
        <v>2820</v>
      </c>
      <c r="G48" s="246">
        <v>2792</v>
      </c>
      <c r="H48" s="115">
        <f>F48+G48</f>
        <v>5612</v>
      </c>
      <c r="I48" s="216">
        <f>IF(E48=0,0,((H48/E48)-1)*100)</f>
        <v>6.6717354115187311</v>
      </c>
      <c r="J48" s="92"/>
      <c r="K48" s="92"/>
      <c r="L48" s="220" t="s">
        <v>26</v>
      </c>
      <c r="M48" s="242">
        <v>419383</v>
      </c>
      <c r="N48" s="243">
        <v>380985</v>
      </c>
      <c r="O48" s="137">
        <f>+M48+N48</f>
        <v>800368</v>
      </c>
      <c r="P48" s="98">
        <v>2322</v>
      </c>
      <c r="Q48" s="139">
        <f>O48+P48</f>
        <v>802690</v>
      </c>
      <c r="R48" s="242">
        <v>393118</v>
      </c>
      <c r="S48" s="243">
        <v>351642</v>
      </c>
      <c r="T48" s="137">
        <f>+R48+S48</f>
        <v>744760</v>
      </c>
      <c r="U48" s="98">
        <v>1123</v>
      </c>
      <c r="V48" s="141">
        <f>+T48+U48</f>
        <v>745883</v>
      </c>
      <c r="W48" s="216">
        <f>IF(Q48=0,0,((V48/Q48)-1)*100)</f>
        <v>-7.0770783241350994</v>
      </c>
    </row>
    <row r="49" spans="2:23" ht="13.5" thickBot="1">
      <c r="B49" s="220" t="s">
        <v>27</v>
      </c>
      <c r="C49" s="242">
        <v>2338</v>
      </c>
      <c r="D49" s="251">
        <v>2406</v>
      </c>
      <c r="E49" s="116">
        <f>C49+D49</f>
        <v>4744</v>
      </c>
      <c r="F49" s="242">
        <v>2596</v>
      </c>
      <c r="G49" s="251">
        <v>2662</v>
      </c>
      <c r="H49" s="116">
        <f>F49+G49</f>
        <v>5258</v>
      </c>
      <c r="I49" s="217">
        <f>IF(E49=0,0,((H49/E49)-1)*100)</f>
        <v>10.834738617200678</v>
      </c>
      <c r="J49" s="92"/>
      <c r="K49" s="92"/>
      <c r="L49" s="220" t="s">
        <v>27</v>
      </c>
      <c r="M49" s="242">
        <v>365406</v>
      </c>
      <c r="N49" s="243">
        <v>361226</v>
      </c>
      <c r="O49" s="137">
        <f>+M49+N49</f>
        <v>726632</v>
      </c>
      <c r="P49" s="249">
        <v>1035</v>
      </c>
      <c r="Q49" s="139">
        <f>O49+P49</f>
        <v>727667</v>
      </c>
      <c r="R49" s="242">
        <v>271380</v>
      </c>
      <c r="S49" s="243">
        <v>272296</v>
      </c>
      <c r="T49" s="137">
        <f>+R49+S49</f>
        <v>543676</v>
      </c>
      <c r="U49" s="249">
        <v>1058</v>
      </c>
      <c r="V49" s="141">
        <f>+T49+U49</f>
        <v>544734</v>
      </c>
      <c r="W49" s="216">
        <f>IF(Q49=0,0,((V49/Q49)-1)*100)</f>
        <v>-25.139658662547571</v>
      </c>
    </row>
    <row r="50" spans="2:23" ht="14.25" thickTop="1" thickBot="1">
      <c r="B50" s="204" t="s">
        <v>28</v>
      </c>
      <c r="C50" s="109">
        <f t="shared" ref="C50:H50" si="27">+C47+C48+C49</f>
        <v>7375</v>
      </c>
      <c r="D50" s="117">
        <f t="shared" si="27"/>
        <v>7563</v>
      </c>
      <c r="E50" s="109">
        <f t="shared" si="27"/>
        <v>14938</v>
      </c>
      <c r="F50" s="109">
        <f t="shared" si="27"/>
        <v>8166</v>
      </c>
      <c r="G50" s="117">
        <f t="shared" si="27"/>
        <v>8193</v>
      </c>
      <c r="H50" s="109">
        <f t="shared" si="27"/>
        <v>16359</v>
      </c>
      <c r="I50" s="102">
        <f>IF(E50=0,0,((H50/E50)-1)*100)</f>
        <v>9.5126522961574533</v>
      </c>
      <c r="J50" s="92"/>
      <c r="K50" s="92"/>
      <c r="L50" s="197" t="s">
        <v>28</v>
      </c>
      <c r="M50" s="142">
        <f t="shared" ref="M50:V50" si="28">+M47+M48+M49</f>
        <v>1140109</v>
      </c>
      <c r="N50" s="143">
        <f t="shared" si="28"/>
        <v>1105983</v>
      </c>
      <c r="O50" s="142">
        <f t="shared" si="28"/>
        <v>2246092</v>
      </c>
      <c r="P50" s="142">
        <f t="shared" si="28"/>
        <v>4709</v>
      </c>
      <c r="Q50" s="142">
        <f t="shared" si="28"/>
        <v>2250801</v>
      </c>
      <c r="R50" s="142">
        <f t="shared" si="28"/>
        <v>997469</v>
      </c>
      <c r="S50" s="143">
        <f t="shared" si="28"/>
        <v>968706</v>
      </c>
      <c r="T50" s="142">
        <f t="shared" si="28"/>
        <v>1966175</v>
      </c>
      <c r="U50" s="142">
        <f t="shared" si="28"/>
        <v>3411</v>
      </c>
      <c r="V50" s="142">
        <f t="shared" si="28"/>
        <v>1969586</v>
      </c>
      <c r="W50" s="145">
        <f t="shared" ref="W50" si="29">IF(Q50=0,0,((V50/Q50)-1)*100)</f>
        <v>-12.493996581661371</v>
      </c>
    </row>
    <row r="51" spans="2:23" ht="14.25" thickTop="1" thickBot="1">
      <c r="B51" s="204" t="s">
        <v>94</v>
      </c>
      <c r="C51" s="99">
        <f t="shared" ref="C51:H51" si="30">C42+C46+C50</f>
        <v>22342</v>
      </c>
      <c r="D51" s="100">
        <f t="shared" si="30"/>
        <v>22894</v>
      </c>
      <c r="E51" s="101">
        <f t="shared" si="30"/>
        <v>45236</v>
      </c>
      <c r="F51" s="99">
        <f t="shared" si="30"/>
        <v>25014</v>
      </c>
      <c r="G51" s="100">
        <f t="shared" si="30"/>
        <v>25314</v>
      </c>
      <c r="H51" s="101">
        <f t="shared" si="30"/>
        <v>50328</v>
      </c>
      <c r="I51" s="102">
        <f>IF(E51=0,0,((H51/E51)-1)*100)</f>
        <v>11.256521354673277</v>
      </c>
      <c r="J51" s="92"/>
      <c r="K51" s="92"/>
      <c r="L51" s="197" t="s">
        <v>94</v>
      </c>
      <c r="M51" s="142">
        <f t="shared" ref="M51:V51" si="31">M42+M46+M50</f>
        <v>3407415</v>
      </c>
      <c r="N51" s="143">
        <f t="shared" si="31"/>
        <v>3246015</v>
      </c>
      <c r="O51" s="142">
        <f t="shared" si="31"/>
        <v>6653430</v>
      </c>
      <c r="P51" s="142">
        <f t="shared" si="31"/>
        <v>10319</v>
      </c>
      <c r="Q51" s="142">
        <f t="shared" si="31"/>
        <v>6663749</v>
      </c>
      <c r="R51" s="142">
        <f t="shared" si="31"/>
        <v>3220454</v>
      </c>
      <c r="S51" s="143">
        <f t="shared" si="31"/>
        <v>3017801</v>
      </c>
      <c r="T51" s="142">
        <f t="shared" si="31"/>
        <v>6238255</v>
      </c>
      <c r="U51" s="142">
        <f t="shared" si="31"/>
        <v>12069</v>
      </c>
      <c r="V51" s="144">
        <f t="shared" si="31"/>
        <v>6250324</v>
      </c>
      <c r="W51" s="145">
        <f>IF(Q51=0,0,((V51/Q51)-1)*100)</f>
        <v>-6.204090220084824</v>
      </c>
    </row>
    <row r="52" spans="2:23" ht="14.25" thickTop="1" thickBot="1">
      <c r="B52" s="204" t="s">
        <v>93</v>
      </c>
      <c r="C52" s="99">
        <f t="shared" ref="C52:H52" si="32">+C38+C42+C46+C50</f>
        <v>29546</v>
      </c>
      <c r="D52" s="100">
        <f t="shared" si="32"/>
        <v>29990</v>
      </c>
      <c r="E52" s="101">
        <f t="shared" si="32"/>
        <v>59536</v>
      </c>
      <c r="F52" s="99">
        <f t="shared" si="32"/>
        <v>32813</v>
      </c>
      <c r="G52" s="100">
        <f t="shared" si="32"/>
        <v>33244</v>
      </c>
      <c r="H52" s="101">
        <f t="shared" si="32"/>
        <v>66057</v>
      </c>
      <c r="I52" s="102">
        <f>IF(E52=0,0,((H52/E52)-1)*100)</f>
        <v>10.953036818059658</v>
      </c>
      <c r="J52" s="92"/>
      <c r="K52" s="92"/>
      <c r="L52" s="197" t="s">
        <v>93</v>
      </c>
      <c r="M52" s="142">
        <f t="shared" ref="M52:V52" si="33">+M38+M42+M46+M50</f>
        <v>4456812</v>
      </c>
      <c r="N52" s="143">
        <f t="shared" si="33"/>
        <v>4336664</v>
      </c>
      <c r="O52" s="142">
        <f t="shared" si="33"/>
        <v>8793476</v>
      </c>
      <c r="P52" s="142">
        <f t="shared" si="33"/>
        <v>11909</v>
      </c>
      <c r="Q52" s="142">
        <f t="shared" si="33"/>
        <v>8805385</v>
      </c>
      <c r="R52" s="142">
        <f t="shared" si="33"/>
        <v>4289201</v>
      </c>
      <c r="S52" s="143">
        <f t="shared" si="33"/>
        <v>4161044</v>
      </c>
      <c r="T52" s="142">
        <f t="shared" si="33"/>
        <v>8450245</v>
      </c>
      <c r="U52" s="142">
        <f t="shared" si="33"/>
        <v>15898</v>
      </c>
      <c r="V52" s="144">
        <f t="shared" si="33"/>
        <v>8466143</v>
      </c>
      <c r="W52" s="145">
        <f>IF(Q52=0,0,((V52/Q52)-1)*100)</f>
        <v>-3.8526651588772109</v>
      </c>
    </row>
    <row r="53" spans="2:23" ht="14.25" thickTop="1" thickBot="1">
      <c r="B53" s="199" t="s">
        <v>61</v>
      </c>
      <c r="C53" s="92"/>
      <c r="D53" s="92"/>
      <c r="E53" s="92"/>
      <c r="F53" s="92"/>
      <c r="G53" s="92"/>
      <c r="H53" s="92"/>
      <c r="I53" s="93"/>
      <c r="J53" s="92"/>
      <c r="K53" s="92"/>
      <c r="L53" s="199" t="s">
        <v>61</v>
      </c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3"/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J54" s="92"/>
      <c r="K54" s="92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J55" s="92"/>
      <c r="K55" s="92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>
      <c r="B56" s="196"/>
      <c r="C56" s="92"/>
      <c r="D56" s="92"/>
      <c r="E56" s="92"/>
      <c r="F56" s="92"/>
      <c r="G56" s="92"/>
      <c r="H56" s="92"/>
      <c r="I56" s="93"/>
      <c r="J56" s="92"/>
      <c r="K56" s="92"/>
      <c r="L56" s="1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3"/>
    </row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J57" s="92"/>
      <c r="K57" s="92"/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J58" s="92"/>
      <c r="K58" s="92"/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66" t="s">
        <v>9</v>
      </c>
      <c r="F59" s="227" t="s">
        <v>7</v>
      </c>
      <c r="G59" s="228" t="s">
        <v>8</v>
      </c>
      <c r="H59" s="266" t="s">
        <v>9</v>
      </c>
      <c r="I59" s="229"/>
      <c r="J59" s="92"/>
      <c r="K59" s="92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67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J60" s="92"/>
      <c r="K60" s="92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 ht="12.75">
      <c r="B61" s="220" t="s">
        <v>14</v>
      </c>
      <c r="C61" s="240">
        <f t="shared" ref="C61:D63" si="34">+C9+C35</f>
        <v>11152</v>
      </c>
      <c r="D61" s="241">
        <f t="shared" si="34"/>
        <v>11158</v>
      </c>
      <c r="E61" s="96">
        <f>+C61+D61</f>
        <v>22310</v>
      </c>
      <c r="F61" s="240">
        <f t="shared" ref="F61:G63" si="35">+F9+F35</f>
        <v>12693</v>
      </c>
      <c r="G61" s="241">
        <f t="shared" si="35"/>
        <v>12677</v>
      </c>
      <c r="H61" s="96">
        <f>+F61+G61</f>
        <v>25370</v>
      </c>
      <c r="I61" s="216">
        <f t="shared" ref="I61:I73" si="36">IF(E61=0,0,((H61/E61)-1)*100)</f>
        <v>13.715822501120577</v>
      </c>
      <c r="J61" s="92"/>
      <c r="K61" s="97"/>
      <c r="L61" s="220" t="s">
        <v>14</v>
      </c>
      <c r="M61" s="242">
        <f t="shared" ref="M61:N63" si="37">+M9+M35</f>
        <v>1902714</v>
      </c>
      <c r="N61" s="243">
        <f t="shared" si="37"/>
        <v>1834392</v>
      </c>
      <c r="O61" s="136">
        <f>+M61+N61</f>
        <v>3737106</v>
      </c>
      <c r="P61" s="98">
        <f>+P9+P35</f>
        <v>115808</v>
      </c>
      <c r="Q61" s="139">
        <f>+O61+P61</f>
        <v>3852914</v>
      </c>
      <c r="R61" s="242">
        <f t="shared" ref="R61:S63" si="38">+R9+R35</f>
        <v>2061626</v>
      </c>
      <c r="S61" s="243">
        <f t="shared" si="38"/>
        <v>1990044</v>
      </c>
      <c r="T61" s="136">
        <f>+R61+S61</f>
        <v>4051670</v>
      </c>
      <c r="U61" s="98">
        <f>+U9+U35</f>
        <v>102214</v>
      </c>
      <c r="V61" s="141">
        <f>+T61+U61</f>
        <v>4153884</v>
      </c>
      <c r="W61" s="216">
        <f t="shared" ref="W61:W73" si="39">IF(Q61=0,0,((V61/Q61)-1)*100)</f>
        <v>7.8114902123431751</v>
      </c>
    </row>
    <row r="62" spans="2:23" ht="12.75">
      <c r="B62" s="220" t="s">
        <v>15</v>
      </c>
      <c r="C62" s="240">
        <f t="shared" si="34"/>
        <v>11390</v>
      </c>
      <c r="D62" s="241">
        <f t="shared" si="34"/>
        <v>11387</v>
      </c>
      <c r="E62" s="96">
        <f>+C62+D62</f>
        <v>22777</v>
      </c>
      <c r="F62" s="240">
        <f t="shared" si="35"/>
        <v>12944</v>
      </c>
      <c r="G62" s="241">
        <f t="shared" si="35"/>
        <v>12947</v>
      </c>
      <c r="H62" s="96">
        <f>+F62+G62</f>
        <v>25891</v>
      </c>
      <c r="I62" s="216">
        <f t="shared" si="36"/>
        <v>13.67168635026561</v>
      </c>
      <c r="J62" s="92"/>
      <c r="K62" s="97"/>
      <c r="L62" s="220" t="s">
        <v>15</v>
      </c>
      <c r="M62" s="242">
        <f t="shared" si="37"/>
        <v>2097321</v>
      </c>
      <c r="N62" s="243">
        <f t="shared" si="37"/>
        <v>1989008</v>
      </c>
      <c r="O62" s="136">
        <f t="shared" ref="O62:O63" si="40">+M62+N62</f>
        <v>4086329</v>
      </c>
      <c r="P62" s="98">
        <f>+P10+P36</f>
        <v>96633</v>
      </c>
      <c r="Q62" s="139">
        <f t="shared" ref="Q62:Q63" si="41">+O62+P62</f>
        <v>4182962</v>
      </c>
      <c r="R62" s="242">
        <f t="shared" si="38"/>
        <v>2172651</v>
      </c>
      <c r="S62" s="243">
        <f t="shared" si="38"/>
        <v>2087239</v>
      </c>
      <c r="T62" s="136">
        <f t="shared" ref="T62:T63" si="42">+R62+S62</f>
        <v>4259890</v>
      </c>
      <c r="U62" s="98">
        <f>+U10+U36</f>
        <v>87065</v>
      </c>
      <c r="V62" s="141">
        <f t="shared" ref="V62:V63" si="43">+T62+U62</f>
        <v>4346955</v>
      </c>
      <c r="W62" s="216">
        <f t="shared" si="39"/>
        <v>3.9204993973170232</v>
      </c>
    </row>
    <row r="63" spans="2:23" ht="13.5" thickBot="1">
      <c r="B63" s="226" t="s">
        <v>16</v>
      </c>
      <c r="C63" s="244">
        <f t="shared" si="34"/>
        <v>12095</v>
      </c>
      <c r="D63" s="245">
        <f t="shared" si="34"/>
        <v>12081</v>
      </c>
      <c r="E63" s="96">
        <f>+C63+D63</f>
        <v>24176</v>
      </c>
      <c r="F63" s="244">
        <f t="shared" si="35"/>
        <v>13815</v>
      </c>
      <c r="G63" s="245">
        <f t="shared" si="35"/>
        <v>13799</v>
      </c>
      <c r="H63" s="96">
        <f>+F63+G63</f>
        <v>27614</v>
      </c>
      <c r="I63" s="216">
        <f t="shared" si="36"/>
        <v>14.220714758438113</v>
      </c>
      <c r="J63" s="92"/>
      <c r="K63" s="97"/>
      <c r="L63" s="226" t="s">
        <v>16</v>
      </c>
      <c r="M63" s="242">
        <f t="shared" si="37"/>
        <v>2244889</v>
      </c>
      <c r="N63" s="243">
        <f t="shared" si="37"/>
        <v>2132359</v>
      </c>
      <c r="O63" s="136">
        <f t="shared" si="40"/>
        <v>4377248</v>
      </c>
      <c r="P63" s="98">
        <f>+P11+P37</f>
        <v>100655</v>
      </c>
      <c r="Q63" s="139">
        <f t="shared" si="41"/>
        <v>4477903</v>
      </c>
      <c r="R63" s="242">
        <f t="shared" si="38"/>
        <v>2249570</v>
      </c>
      <c r="S63" s="243">
        <f t="shared" si="38"/>
        <v>2143346</v>
      </c>
      <c r="T63" s="136">
        <f t="shared" si="42"/>
        <v>4392916</v>
      </c>
      <c r="U63" s="98">
        <f>+U11+U37</f>
        <v>82778</v>
      </c>
      <c r="V63" s="141">
        <f t="shared" si="43"/>
        <v>4475694</v>
      </c>
      <c r="W63" s="216">
        <f t="shared" si="39"/>
        <v>-4.9331126645668633E-2</v>
      </c>
    </row>
    <row r="64" spans="2:23" ht="14.25" thickTop="1" thickBot="1">
      <c r="B64" s="204" t="s">
        <v>17</v>
      </c>
      <c r="C64" s="99">
        <f>C63+C61+C62</f>
        <v>34637</v>
      </c>
      <c r="D64" s="100">
        <f>D63+D61+D62</f>
        <v>34626</v>
      </c>
      <c r="E64" s="101">
        <f>+E61+E62+E63</f>
        <v>69263</v>
      </c>
      <c r="F64" s="99">
        <f>F63+F61+F62</f>
        <v>39452</v>
      </c>
      <c r="G64" s="100">
        <f>G63+G61+G62</f>
        <v>39423</v>
      </c>
      <c r="H64" s="101">
        <f>+H61+H62+H63</f>
        <v>78875</v>
      </c>
      <c r="I64" s="102">
        <f>IF(E64=0,0,((H64/E64)-1)*100)</f>
        <v>13.877539234511937</v>
      </c>
      <c r="J64" s="92"/>
      <c r="K64" s="92"/>
      <c r="L64" s="197" t="s">
        <v>17</v>
      </c>
      <c r="M64" s="142">
        <f t="shared" ref="M64:V64" si="44">+M61+M62+M63</f>
        <v>6244924</v>
      </c>
      <c r="N64" s="143">
        <f t="shared" si="44"/>
        <v>5955759</v>
      </c>
      <c r="O64" s="142">
        <f t="shared" si="44"/>
        <v>12200683</v>
      </c>
      <c r="P64" s="142">
        <f t="shared" si="44"/>
        <v>313096</v>
      </c>
      <c r="Q64" s="142">
        <f t="shared" si="44"/>
        <v>12513779</v>
      </c>
      <c r="R64" s="142">
        <f t="shared" si="44"/>
        <v>6483847</v>
      </c>
      <c r="S64" s="143">
        <f t="shared" si="44"/>
        <v>6220629</v>
      </c>
      <c r="T64" s="142">
        <f t="shared" si="44"/>
        <v>12704476</v>
      </c>
      <c r="U64" s="142">
        <f t="shared" si="44"/>
        <v>272057</v>
      </c>
      <c r="V64" s="144">
        <f t="shared" si="44"/>
        <v>12976533</v>
      </c>
      <c r="W64" s="145">
        <f>IF(Q64=0,0,((V64/Q64)-1)*100)</f>
        <v>3.697955669506392</v>
      </c>
    </row>
    <row r="65" spans="2:23" ht="13.5" thickTop="1">
      <c r="B65" s="220" t="s">
        <v>18</v>
      </c>
      <c r="C65" s="240">
        <f t="shared" ref="C65:D67" si="45">+C13+C39</f>
        <v>12240</v>
      </c>
      <c r="D65" s="241">
        <f t="shared" si="45"/>
        <v>12245</v>
      </c>
      <c r="E65" s="96">
        <f>+C65+D65</f>
        <v>24485</v>
      </c>
      <c r="F65" s="240">
        <f t="shared" ref="F65:G67" si="46">+F13+F39</f>
        <v>13692</v>
      </c>
      <c r="G65" s="241">
        <f t="shared" si="46"/>
        <v>13701</v>
      </c>
      <c r="H65" s="96">
        <f>+F65+G65</f>
        <v>27393</v>
      </c>
      <c r="I65" s="216">
        <f t="shared" si="36"/>
        <v>11.876659179089245</v>
      </c>
      <c r="J65" s="92"/>
      <c r="K65" s="92"/>
      <c r="L65" s="220" t="s">
        <v>18</v>
      </c>
      <c r="M65" s="242">
        <f t="shared" ref="M65:N67" si="47">+M13+M39</f>
        <v>2218169</v>
      </c>
      <c r="N65" s="243">
        <f t="shared" si="47"/>
        <v>2192553</v>
      </c>
      <c r="O65" s="136">
        <f t="shared" ref="O65:O67" si="48">+M65+N65</f>
        <v>4410722</v>
      </c>
      <c r="P65" s="98">
        <f>+P13+P39</f>
        <v>96669</v>
      </c>
      <c r="Q65" s="139">
        <f t="shared" ref="Q65:Q67" si="49">+O65+P65</f>
        <v>4507391</v>
      </c>
      <c r="R65" s="242">
        <f t="shared" ref="R65:S67" si="50">+R13+R39</f>
        <v>2164455</v>
      </c>
      <c r="S65" s="243">
        <f t="shared" si="50"/>
        <v>2143299</v>
      </c>
      <c r="T65" s="136">
        <f t="shared" ref="T65:T67" si="51">+R65+S65</f>
        <v>4307754</v>
      </c>
      <c r="U65" s="98">
        <f>+U13+U39</f>
        <v>84646</v>
      </c>
      <c r="V65" s="141">
        <f t="shared" ref="V65:V67" si="52">+T65+U65</f>
        <v>4392400</v>
      </c>
      <c r="W65" s="216">
        <f t="shared" si="39"/>
        <v>-2.5511654081041613</v>
      </c>
    </row>
    <row r="66" spans="2:23" ht="12.75">
      <c r="B66" s="220" t="s">
        <v>19</v>
      </c>
      <c r="C66" s="242">
        <f t="shared" si="45"/>
        <v>11536</v>
      </c>
      <c r="D66" s="246">
        <f t="shared" si="45"/>
        <v>11537</v>
      </c>
      <c r="E66" s="96">
        <f>+C66+D66</f>
        <v>23073</v>
      </c>
      <c r="F66" s="242">
        <f t="shared" si="46"/>
        <v>11961</v>
      </c>
      <c r="G66" s="246">
        <f t="shared" si="46"/>
        <v>11963</v>
      </c>
      <c r="H66" s="103">
        <f>+F66+G66</f>
        <v>23924</v>
      </c>
      <c r="I66" s="216">
        <f>IF(E66=0,0,((H66/E66)-1)*100)</f>
        <v>3.6882936765916918</v>
      </c>
      <c r="J66" s="92"/>
      <c r="K66" s="92"/>
      <c r="L66" s="220" t="s">
        <v>19</v>
      </c>
      <c r="M66" s="242">
        <f t="shared" si="47"/>
        <v>2101504</v>
      </c>
      <c r="N66" s="243">
        <f t="shared" si="47"/>
        <v>2124090</v>
      </c>
      <c r="O66" s="136">
        <f t="shared" si="48"/>
        <v>4225594</v>
      </c>
      <c r="P66" s="98">
        <f>+P14+P40</f>
        <v>88811</v>
      </c>
      <c r="Q66" s="139">
        <f t="shared" si="49"/>
        <v>4314405</v>
      </c>
      <c r="R66" s="242">
        <f t="shared" si="50"/>
        <v>1867842</v>
      </c>
      <c r="S66" s="243">
        <f t="shared" si="50"/>
        <v>1933033</v>
      </c>
      <c r="T66" s="136">
        <f t="shared" si="51"/>
        <v>3800875</v>
      </c>
      <c r="U66" s="98">
        <f>+U14+U40</f>
        <v>77502</v>
      </c>
      <c r="V66" s="141">
        <f t="shared" si="52"/>
        <v>3878377</v>
      </c>
      <c r="W66" s="216">
        <f t="shared" si="39"/>
        <v>-10.106329841542461</v>
      </c>
    </row>
    <row r="67" spans="2:23" ht="13.5" thickBot="1">
      <c r="B67" s="220" t="s">
        <v>20</v>
      </c>
      <c r="C67" s="242">
        <f t="shared" si="45"/>
        <v>12364</v>
      </c>
      <c r="D67" s="246">
        <f t="shared" si="45"/>
        <v>12359</v>
      </c>
      <c r="E67" s="96">
        <f>+C67+D67</f>
        <v>24723</v>
      </c>
      <c r="F67" s="242">
        <f t="shared" si="46"/>
        <v>12544</v>
      </c>
      <c r="G67" s="246">
        <f t="shared" si="46"/>
        <v>12553</v>
      </c>
      <c r="H67" s="103">
        <f>+F67+G67</f>
        <v>25097</v>
      </c>
      <c r="I67" s="216">
        <f t="shared" si="36"/>
        <v>1.5127613962706787</v>
      </c>
      <c r="J67" s="92"/>
      <c r="K67" s="92"/>
      <c r="L67" s="220" t="s">
        <v>20</v>
      </c>
      <c r="M67" s="242">
        <f t="shared" si="47"/>
        <v>2269613</v>
      </c>
      <c r="N67" s="243">
        <f t="shared" si="47"/>
        <v>2335444</v>
      </c>
      <c r="O67" s="136">
        <f t="shared" si="48"/>
        <v>4605057</v>
      </c>
      <c r="P67" s="98">
        <f>+P15+P41</f>
        <v>98528</v>
      </c>
      <c r="Q67" s="139">
        <f t="shared" si="49"/>
        <v>4703585</v>
      </c>
      <c r="R67" s="242">
        <f t="shared" si="50"/>
        <v>1922985</v>
      </c>
      <c r="S67" s="243">
        <f t="shared" si="50"/>
        <v>2038613</v>
      </c>
      <c r="T67" s="136">
        <f t="shared" si="51"/>
        <v>3961598</v>
      </c>
      <c r="U67" s="98">
        <f>+U15+U41</f>
        <v>85688</v>
      </c>
      <c r="V67" s="141">
        <f t="shared" si="52"/>
        <v>4047286</v>
      </c>
      <c r="W67" s="216">
        <f t="shared" si="39"/>
        <v>-13.953165510987898</v>
      </c>
    </row>
    <row r="68" spans="2:23" ht="14.25" thickTop="1" thickBot="1">
      <c r="B68" s="204" t="s">
        <v>90</v>
      </c>
      <c r="C68" s="99">
        <f t="shared" ref="C68:H68" si="53">+C65+C66+C67</f>
        <v>36140</v>
      </c>
      <c r="D68" s="100">
        <f t="shared" si="53"/>
        <v>36141</v>
      </c>
      <c r="E68" s="101">
        <f t="shared" si="53"/>
        <v>72281</v>
      </c>
      <c r="F68" s="99">
        <f t="shared" si="53"/>
        <v>38197</v>
      </c>
      <c r="G68" s="100">
        <f t="shared" si="53"/>
        <v>38217</v>
      </c>
      <c r="H68" s="101">
        <f t="shared" si="53"/>
        <v>76414</v>
      </c>
      <c r="I68" s="102">
        <f>IF(E68=0,0,((H68/E68)-1)*100)</f>
        <v>5.71796184336133</v>
      </c>
      <c r="J68" s="92"/>
      <c r="K68" s="92"/>
      <c r="L68" s="197" t="s">
        <v>90</v>
      </c>
      <c r="M68" s="142">
        <f t="shared" ref="M68:V68" si="54">+M65+M66+M67</f>
        <v>6589286</v>
      </c>
      <c r="N68" s="143">
        <f t="shared" si="54"/>
        <v>6652087</v>
      </c>
      <c r="O68" s="142">
        <f t="shared" si="54"/>
        <v>13241373</v>
      </c>
      <c r="P68" s="142">
        <f t="shared" si="54"/>
        <v>284008</v>
      </c>
      <c r="Q68" s="142">
        <f t="shared" si="54"/>
        <v>13525381</v>
      </c>
      <c r="R68" s="142">
        <f t="shared" si="54"/>
        <v>5955282</v>
      </c>
      <c r="S68" s="143">
        <f t="shared" si="54"/>
        <v>6114945</v>
      </c>
      <c r="T68" s="142">
        <f t="shared" si="54"/>
        <v>12070227</v>
      </c>
      <c r="U68" s="142">
        <f t="shared" si="54"/>
        <v>247836</v>
      </c>
      <c r="V68" s="144">
        <f t="shared" si="54"/>
        <v>12318063</v>
      </c>
      <c r="W68" s="145">
        <f>IF(Q68=0,0,((V68/Q68)-1)*100)</f>
        <v>-8.9263141644586597</v>
      </c>
    </row>
    <row r="69" spans="2:23" ht="13.5" thickTop="1">
      <c r="B69" s="220" t="s">
        <v>21</v>
      </c>
      <c r="C69" s="247">
        <f t="shared" ref="C69:D71" si="55">+C17+C43</f>
        <v>12152</v>
      </c>
      <c r="D69" s="248">
        <f t="shared" si="55"/>
        <v>12159</v>
      </c>
      <c r="E69" s="96">
        <f>+C69+D69</f>
        <v>24311</v>
      </c>
      <c r="F69" s="247">
        <f t="shared" ref="F69:G71" si="56">+F17+F43</f>
        <v>12291</v>
      </c>
      <c r="G69" s="248">
        <f t="shared" si="56"/>
        <v>12284</v>
      </c>
      <c r="H69" s="103">
        <f>+F69+G69</f>
        <v>24575</v>
      </c>
      <c r="I69" s="216">
        <f t="shared" si="36"/>
        <v>1.0859281806589571</v>
      </c>
      <c r="J69" s="92"/>
      <c r="K69" s="92"/>
      <c r="L69" s="220" t="s">
        <v>21</v>
      </c>
      <c r="M69" s="242">
        <f t="shared" ref="M69:N71" si="57">+M17+M43</f>
        <v>2086234</v>
      </c>
      <c r="N69" s="243">
        <f t="shared" si="57"/>
        <v>2124847</v>
      </c>
      <c r="O69" s="136">
        <f t="shared" ref="O69:O71" si="58">+M69+N69</f>
        <v>4211081</v>
      </c>
      <c r="P69" s="98">
        <f>+P17+P43</f>
        <v>95088</v>
      </c>
      <c r="Q69" s="139">
        <f t="shared" ref="Q69:Q71" si="59">+O69+P69</f>
        <v>4306169</v>
      </c>
      <c r="R69" s="242">
        <f t="shared" ref="R69:S71" si="60">+R17+R43</f>
        <v>1927992</v>
      </c>
      <c r="S69" s="243">
        <f t="shared" si="60"/>
        <v>1931267</v>
      </c>
      <c r="T69" s="136">
        <f t="shared" ref="T69:T71" si="61">+R69+S69</f>
        <v>3859259</v>
      </c>
      <c r="U69" s="98">
        <f>+U17+U43</f>
        <v>70155</v>
      </c>
      <c r="V69" s="141">
        <f t="shared" ref="V69:V71" si="62">+T69+U69</f>
        <v>3929414</v>
      </c>
      <c r="W69" s="216">
        <f t="shared" si="39"/>
        <v>-8.7491921473588192</v>
      </c>
    </row>
    <row r="70" spans="2:23" ht="12.75">
      <c r="B70" s="220" t="s">
        <v>91</v>
      </c>
      <c r="C70" s="247">
        <f t="shared" si="55"/>
        <v>12159</v>
      </c>
      <c r="D70" s="248">
        <f t="shared" si="55"/>
        <v>12158</v>
      </c>
      <c r="E70" s="96">
        <f>+C70+D70</f>
        <v>24317</v>
      </c>
      <c r="F70" s="247">
        <f t="shared" si="56"/>
        <v>11836</v>
      </c>
      <c r="G70" s="248">
        <f t="shared" si="56"/>
        <v>11844</v>
      </c>
      <c r="H70" s="103">
        <f>+F70+G70</f>
        <v>23680</v>
      </c>
      <c r="I70" s="216">
        <f t="shared" si="36"/>
        <v>-2.6195665583747973</v>
      </c>
      <c r="J70" s="92"/>
      <c r="K70" s="92"/>
      <c r="L70" s="220" t="s">
        <v>91</v>
      </c>
      <c r="M70" s="242">
        <f t="shared" si="57"/>
        <v>1913283</v>
      </c>
      <c r="N70" s="243">
        <f t="shared" si="57"/>
        <v>1940950</v>
      </c>
      <c r="O70" s="136">
        <f t="shared" si="58"/>
        <v>3854233</v>
      </c>
      <c r="P70" s="98">
        <f>+P18+P44</f>
        <v>98999</v>
      </c>
      <c r="Q70" s="139">
        <f t="shared" si="59"/>
        <v>3953232</v>
      </c>
      <c r="R70" s="242">
        <f t="shared" si="60"/>
        <v>1625458</v>
      </c>
      <c r="S70" s="243">
        <f t="shared" si="60"/>
        <v>1685059</v>
      </c>
      <c r="T70" s="136">
        <f t="shared" si="61"/>
        <v>3310517</v>
      </c>
      <c r="U70" s="98">
        <f>+U18+U44</f>
        <v>78688</v>
      </c>
      <c r="V70" s="141">
        <f t="shared" si="62"/>
        <v>3389205</v>
      </c>
      <c r="W70" s="216">
        <f t="shared" si="39"/>
        <v>-14.267490498913293</v>
      </c>
    </row>
    <row r="71" spans="2:23" ht="13.5" thickBot="1">
      <c r="B71" s="220" t="s">
        <v>22</v>
      </c>
      <c r="C71" s="247">
        <f t="shared" si="55"/>
        <v>11731</v>
      </c>
      <c r="D71" s="248">
        <f t="shared" si="55"/>
        <v>11738</v>
      </c>
      <c r="E71" s="96">
        <f>+C71+D71</f>
        <v>23469</v>
      </c>
      <c r="F71" s="247">
        <f t="shared" si="56"/>
        <v>10651</v>
      </c>
      <c r="G71" s="248">
        <f t="shared" si="56"/>
        <v>10645</v>
      </c>
      <c r="H71" s="103">
        <f>+F71+G71</f>
        <v>21296</v>
      </c>
      <c r="I71" s="216">
        <f t="shared" si="36"/>
        <v>-9.259022540372408</v>
      </c>
      <c r="J71" s="92"/>
      <c r="K71" s="92"/>
      <c r="L71" s="220" t="s">
        <v>22</v>
      </c>
      <c r="M71" s="242">
        <f t="shared" si="57"/>
        <v>1922130</v>
      </c>
      <c r="N71" s="243">
        <f t="shared" si="57"/>
        <v>1866337</v>
      </c>
      <c r="O71" s="137">
        <f t="shared" si="58"/>
        <v>3788467</v>
      </c>
      <c r="P71" s="249">
        <f>+P19+P45</f>
        <v>110376</v>
      </c>
      <c r="Q71" s="139">
        <f t="shared" si="59"/>
        <v>3898843</v>
      </c>
      <c r="R71" s="242">
        <f t="shared" si="60"/>
        <v>1435655</v>
      </c>
      <c r="S71" s="243">
        <f t="shared" si="60"/>
        <v>1416188</v>
      </c>
      <c r="T71" s="137">
        <f t="shared" si="61"/>
        <v>2851843</v>
      </c>
      <c r="U71" s="249">
        <f>+U19+U45</f>
        <v>89283</v>
      </c>
      <c r="V71" s="141">
        <f t="shared" si="62"/>
        <v>2941126</v>
      </c>
      <c r="W71" s="216">
        <f t="shared" si="39"/>
        <v>-24.564133513455143</v>
      </c>
    </row>
    <row r="72" spans="2:23" ht="16.5" thickTop="1" thickBot="1">
      <c r="B72" s="205" t="s">
        <v>23</v>
      </c>
      <c r="C72" s="106">
        <f t="shared" ref="C72:H72" si="63">+C69+C70+C71</f>
        <v>36042</v>
      </c>
      <c r="D72" s="107">
        <f t="shared" si="63"/>
        <v>36055</v>
      </c>
      <c r="E72" s="108">
        <f t="shared" si="63"/>
        <v>72097</v>
      </c>
      <c r="F72" s="109">
        <f t="shared" si="63"/>
        <v>34778</v>
      </c>
      <c r="G72" s="110">
        <f t="shared" si="63"/>
        <v>34773</v>
      </c>
      <c r="H72" s="110">
        <f t="shared" si="63"/>
        <v>69551</v>
      </c>
      <c r="I72" s="102">
        <f t="shared" si="36"/>
        <v>-3.5313535930759921</v>
      </c>
      <c r="J72" s="111"/>
      <c r="K72" s="112"/>
      <c r="L72" s="198" t="s">
        <v>23</v>
      </c>
      <c r="M72" s="146">
        <f t="shared" ref="M72:V72" si="64">+M69+M70+M71</f>
        <v>5921647</v>
      </c>
      <c r="N72" s="146">
        <f t="shared" si="64"/>
        <v>5932134</v>
      </c>
      <c r="O72" s="147">
        <f t="shared" si="64"/>
        <v>11853781</v>
      </c>
      <c r="P72" s="147">
        <f t="shared" si="64"/>
        <v>304463</v>
      </c>
      <c r="Q72" s="147">
        <f t="shared" si="64"/>
        <v>12158244</v>
      </c>
      <c r="R72" s="146">
        <f t="shared" si="64"/>
        <v>4989105</v>
      </c>
      <c r="S72" s="146">
        <f t="shared" si="64"/>
        <v>5032514</v>
      </c>
      <c r="T72" s="147">
        <f t="shared" si="64"/>
        <v>10021619</v>
      </c>
      <c r="U72" s="147">
        <f t="shared" si="64"/>
        <v>238126</v>
      </c>
      <c r="V72" s="147">
        <f t="shared" si="64"/>
        <v>10259745</v>
      </c>
      <c r="W72" s="148">
        <f t="shared" si="39"/>
        <v>-15.614911166448053</v>
      </c>
    </row>
    <row r="73" spans="2:23" ht="13.5" thickTop="1">
      <c r="B73" s="220" t="s">
        <v>25</v>
      </c>
      <c r="C73" s="242">
        <f t="shared" ref="C73:D75" si="65">+C21+C47</f>
        <v>12418</v>
      </c>
      <c r="D73" s="246">
        <f t="shared" si="65"/>
        <v>12418</v>
      </c>
      <c r="E73" s="113">
        <f>+C73+D73</f>
        <v>24836</v>
      </c>
      <c r="F73" s="242">
        <f t="shared" ref="F73:G75" si="66">+F21+F47</f>
        <v>11305</v>
      </c>
      <c r="G73" s="246">
        <f t="shared" si="66"/>
        <v>11308</v>
      </c>
      <c r="H73" s="114">
        <f>+F73+G73</f>
        <v>22613</v>
      </c>
      <c r="I73" s="216">
        <f t="shared" si="36"/>
        <v>-8.9507167015622446</v>
      </c>
      <c r="J73" s="92"/>
      <c r="K73" s="92"/>
      <c r="L73" s="220" t="s">
        <v>25</v>
      </c>
      <c r="M73" s="242">
        <f t="shared" ref="M73:N75" si="67">+M21+M47</f>
        <v>2070725</v>
      </c>
      <c r="N73" s="243">
        <f t="shared" si="67"/>
        <v>2012467</v>
      </c>
      <c r="O73" s="137">
        <f t="shared" ref="O73:O75" si="68">+M73+N73</f>
        <v>4083192</v>
      </c>
      <c r="P73" s="250">
        <f>+P21+P47</f>
        <v>115808</v>
      </c>
      <c r="Q73" s="139">
        <f t="shared" ref="Q73:Q75" si="69">+O73+P73</f>
        <v>4199000</v>
      </c>
      <c r="R73" s="242">
        <f t="shared" ref="R73:S75" si="70">+R21+R47</f>
        <v>1776711</v>
      </c>
      <c r="S73" s="243">
        <f t="shared" si="70"/>
        <v>1673666</v>
      </c>
      <c r="T73" s="137">
        <f t="shared" ref="T73:T75" si="71">+R73+S73</f>
        <v>3450377</v>
      </c>
      <c r="U73" s="250">
        <f>+U21+U47</f>
        <v>93606</v>
      </c>
      <c r="V73" s="141">
        <f t="shared" ref="V73:V75" si="72">+T73+U73</f>
        <v>3543983</v>
      </c>
      <c r="W73" s="216">
        <f t="shared" si="39"/>
        <v>-15.599356989759471</v>
      </c>
    </row>
    <row r="74" spans="2:23" ht="12.75">
      <c r="B74" s="220" t="s">
        <v>26</v>
      </c>
      <c r="C74" s="242">
        <f t="shared" si="65"/>
        <v>12803</v>
      </c>
      <c r="D74" s="246">
        <f t="shared" si="65"/>
        <v>12798</v>
      </c>
      <c r="E74" s="115">
        <f>+C74+D74</f>
        <v>25601</v>
      </c>
      <c r="F74" s="242">
        <f t="shared" si="66"/>
        <v>11680</v>
      </c>
      <c r="G74" s="246">
        <f t="shared" si="66"/>
        <v>11680</v>
      </c>
      <c r="H74" s="115">
        <f>+F74+G74</f>
        <v>23360</v>
      </c>
      <c r="I74" s="216">
        <f>IF(E74=0,0,((H74/E74)-1)*100)</f>
        <v>-8.7535643138939907</v>
      </c>
      <c r="J74" s="92"/>
      <c r="K74" s="92"/>
      <c r="L74" s="220" t="s">
        <v>26</v>
      </c>
      <c r="M74" s="242">
        <f t="shared" si="67"/>
        <v>2170732</v>
      </c>
      <c r="N74" s="243">
        <f t="shared" si="67"/>
        <v>2211106</v>
      </c>
      <c r="O74" s="137">
        <f>+M74+N74</f>
        <v>4381838</v>
      </c>
      <c r="P74" s="98">
        <f>+P22+P48</f>
        <v>109143</v>
      </c>
      <c r="Q74" s="139">
        <f>+O74+P74</f>
        <v>4490981</v>
      </c>
      <c r="R74" s="242">
        <f t="shared" si="70"/>
        <v>1932418</v>
      </c>
      <c r="S74" s="243">
        <f t="shared" si="70"/>
        <v>1987721</v>
      </c>
      <c r="T74" s="137">
        <f>+R74+S74</f>
        <v>3920139</v>
      </c>
      <c r="U74" s="98">
        <f>+U22+U48</f>
        <v>90795</v>
      </c>
      <c r="V74" s="141">
        <f>+T74+U74</f>
        <v>4010934</v>
      </c>
      <c r="W74" s="216">
        <f>IF(Q74=0,0,((V74/Q74)-1)*100)</f>
        <v>-10.689134512036457</v>
      </c>
    </row>
    <row r="75" spans="2:23" ht="13.5" thickBot="1">
      <c r="B75" s="220" t="s">
        <v>27</v>
      </c>
      <c r="C75" s="242">
        <f t="shared" si="65"/>
        <v>11963</v>
      </c>
      <c r="D75" s="251">
        <f t="shared" si="65"/>
        <v>11963</v>
      </c>
      <c r="E75" s="116">
        <f>+C75+D75</f>
        <v>23926</v>
      </c>
      <c r="F75" s="242">
        <f t="shared" si="66"/>
        <v>11065</v>
      </c>
      <c r="G75" s="251">
        <f t="shared" si="66"/>
        <v>11054</v>
      </c>
      <c r="H75" s="116">
        <f>+F75+G75</f>
        <v>22119</v>
      </c>
      <c r="I75" s="217">
        <f>IF(E75=0,0,((H75/E75)-1)*100)</f>
        <v>-7.5524533979770991</v>
      </c>
      <c r="J75" s="92"/>
      <c r="K75" s="92"/>
      <c r="L75" s="220" t="s">
        <v>27</v>
      </c>
      <c r="M75" s="242">
        <f t="shared" si="67"/>
        <v>1942898</v>
      </c>
      <c r="N75" s="243">
        <f t="shared" si="67"/>
        <v>1960714</v>
      </c>
      <c r="O75" s="137">
        <f t="shared" si="68"/>
        <v>3903612</v>
      </c>
      <c r="P75" s="249">
        <f>+P23+P49</f>
        <v>109700</v>
      </c>
      <c r="Q75" s="139">
        <f t="shared" si="69"/>
        <v>4013312</v>
      </c>
      <c r="R75" s="242">
        <f t="shared" si="70"/>
        <v>1642622</v>
      </c>
      <c r="S75" s="243">
        <f t="shared" si="70"/>
        <v>1657354</v>
      </c>
      <c r="T75" s="137">
        <f t="shared" si="71"/>
        <v>3299976</v>
      </c>
      <c r="U75" s="249">
        <f>+U23+U49</f>
        <v>88023</v>
      </c>
      <c r="V75" s="141">
        <f t="shared" si="72"/>
        <v>3387999</v>
      </c>
      <c r="W75" s="216">
        <f>IF(Q75=0,0,((V75/Q75)-1)*100)</f>
        <v>-15.580971526758947</v>
      </c>
    </row>
    <row r="76" spans="2:23" ht="14.25" thickTop="1" thickBot="1">
      <c r="B76" s="204" t="s">
        <v>28</v>
      </c>
      <c r="C76" s="109">
        <f t="shared" ref="C76:H76" si="73">+C73+C74+C75</f>
        <v>37184</v>
      </c>
      <c r="D76" s="117">
        <f t="shared" si="73"/>
        <v>37179</v>
      </c>
      <c r="E76" s="109">
        <f t="shared" si="73"/>
        <v>74363</v>
      </c>
      <c r="F76" s="109">
        <f t="shared" si="73"/>
        <v>34050</v>
      </c>
      <c r="G76" s="117">
        <f t="shared" si="73"/>
        <v>34042</v>
      </c>
      <c r="H76" s="109">
        <f t="shared" si="73"/>
        <v>68092</v>
      </c>
      <c r="I76" s="102">
        <f t="shared" ref="I76" si="74">IF(E76=0,0,((H76/E76)-1)*100)</f>
        <v>-8.4329572502454209</v>
      </c>
      <c r="J76" s="92"/>
      <c r="K76" s="92"/>
      <c r="L76" s="197" t="s">
        <v>28</v>
      </c>
      <c r="M76" s="142">
        <f t="shared" ref="M76:V76" si="75">+M73+M74+M75</f>
        <v>6184355</v>
      </c>
      <c r="N76" s="143">
        <f t="shared" si="75"/>
        <v>6184287</v>
      </c>
      <c r="O76" s="142">
        <f t="shared" si="75"/>
        <v>12368642</v>
      </c>
      <c r="P76" s="142">
        <f t="shared" si="75"/>
        <v>334651</v>
      </c>
      <c r="Q76" s="142">
        <f t="shared" si="75"/>
        <v>12703293</v>
      </c>
      <c r="R76" s="142">
        <f t="shared" si="75"/>
        <v>5351751</v>
      </c>
      <c r="S76" s="143">
        <f t="shared" si="75"/>
        <v>5318741</v>
      </c>
      <c r="T76" s="142">
        <f t="shared" si="75"/>
        <v>10670492</v>
      </c>
      <c r="U76" s="142">
        <f t="shared" si="75"/>
        <v>272424</v>
      </c>
      <c r="V76" s="142">
        <f t="shared" si="75"/>
        <v>10942916</v>
      </c>
      <c r="W76" s="145">
        <f t="shared" ref="W76" si="76">IF(Q76=0,0,((V76/Q76)-1)*100)</f>
        <v>-13.857643053655455</v>
      </c>
    </row>
    <row r="77" spans="2:23" ht="14.25" thickTop="1" thickBot="1">
      <c r="B77" s="204" t="s">
        <v>94</v>
      </c>
      <c r="C77" s="99">
        <f t="shared" ref="C77:H77" si="77">C68+C72+C76</f>
        <v>109366</v>
      </c>
      <c r="D77" s="100">
        <f t="shared" si="77"/>
        <v>109375</v>
      </c>
      <c r="E77" s="101">
        <f t="shared" si="77"/>
        <v>218741</v>
      </c>
      <c r="F77" s="99">
        <f t="shared" si="77"/>
        <v>107025</v>
      </c>
      <c r="G77" s="100">
        <f t="shared" si="77"/>
        <v>107032</v>
      </c>
      <c r="H77" s="101">
        <f t="shared" si="77"/>
        <v>214057</v>
      </c>
      <c r="I77" s="102">
        <f>IF(E77=0,0,((H77/E77)-1)*100)</f>
        <v>-2.141345243918602</v>
      </c>
      <c r="J77" s="92"/>
      <c r="K77" s="92"/>
      <c r="L77" s="197" t="s">
        <v>94</v>
      </c>
      <c r="M77" s="142">
        <f t="shared" ref="M77:V77" si="78">M68+M72+M76</f>
        <v>18695288</v>
      </c>
      <c r="N77" s="143">
        <f t="shared" si="78"/>
        <v>18768508</v>
      </c>
      <c r="O77" s="142">
        <f t="shared" si="78"/>
        <v>37463796</v>
      </c>
      <c r="P77" s="142">
        <f t="shared" si="78"/>
        <v>923122</v>
      </c>
      <c r="Q77" s="142">
        <f t="shared" si="78"/>
        <v>38386918</v>
      </c>
      <c r="R77" s="142">
        <f t="shared" si="78"/>
        <v>16296138</v>
      </c>
      <c r="S77" s="143">
        <f t="shared" si="78"/>
        <v>16466200</v>
      </c>
      <c r="T77" s="142">
        <f t="shared" si="78"/>
        <v>32762338</v>
      </c>
      <c r="U77" s="142">
        <f t="shared" si="78"/>
        <v>758386</v>
      </c>
      <c r="V77" s="144">
        <f t="shared" si="78"/>
        <v>33520724</v>
      </c>
      <c r="W77" s="145">
        <f>IF(Q77=0,0,((V77/Q77)-1)*100)</f>
        <v>-12.676698869130366</v>
      </c>
    </row>
    <row r="78" spans="2:23" ht="14.25" thickTop="1" thickBot="1">
      <c r="B78" s="204" t="s">
        <v>93</v>
      </c>
      <c r="C78" s="99">
        <f t="shared" ref="C78:H78" si="79">+C64+C68+C72+C76</f>
        <v>144003</v>
      </c>
      <c r="D78" s="100">
        <f t="shared" si="79"/>
        <v>144001</v>
      </c>
      <c r="E78" s="101">
        <f t="shared" si="79"/>
        <v>288004</v>
      </c>
      <c r="F78" s="99">
        <f t="shared" si="79"/>
        <v>146477</v>
      </c>
      <c r="G78" s="100">
        <f t="shared" si="79"/>
        <v>146455</v>
      </c>
      <c r="H78" s="101">
        <f t="shared" si="79"/>
        <v>292932</v>
      </c>
      <c r="I78" s="102">
        <f>IF(E78=0,0,((H78/E78)-1)*100)</f>
        <v>1.7110873460090881</v>
      </c>
      <c r="J78" s="92"/>
      <c r="K78" s="92"/>
      <c r="L78" s="197" t="s">
        <v>93</v>
      </c>
      <c r="M78" s="142">
        <f t="shared" ref="M78:V78" si="80">+M64+M68+M72+M76</f>
        <v>24940212</v>
      </c>
      <c r="N78" s="143">
        <f t="shared" si="80"/>
        <v>24724267</v>
      </c>
      <c r="O78" s="142">
        <f t="shared" si="80"/>
        <v>49664479</v>
      </c>
      <c r="P78" s="142">
        <f t="shared" si="80"/>
        <v>1236218</v>
      </c>
      <c r="Q78" s="142">
        <f t="shared" si="80"/>
        <v>50900697</v>
      </c>
      <c r="R78" s="142">
        <f t="shared" si="80"/>
        <v>22779985</v>
      </c>
      <c r="S78" s="143">
        <f t="shared" si="80"/>
        <v>22686829</v>
      </c>
      <c r="T78" s="142">
        <f t="shared" si="80"/>
        <v>45466814</v>
      </c>
      <c r="U78" s="142">
        <f t="shared" si="80"/>
        <v>1030443</v>
      </c>
      <c r="V78" s="144">
        <f t="shared" si="80"/>
        <v>46497257</v>
      </c>
      <c r="W78" s="145">
        <f>IF(Q78=0,0,((V78/Q78)-1)*100)</f>
        <v>-8.6510406723900086</v>
      </c>
    </row>
    <row r="79" spans="2:23" ht="14.25" thickTop="1" thickBot="1">
      <c r="B79" s="199" t="s">
        <v>61</v>
      </c>
      <c r="C79" s="92"/>
      <c r="D79" s="92"/>
      <c r="E79" s="92"/>
      <c r="F79" s="92"/>
      <c r="G79" s="92"/>
      <c r="H79" s="92"/>
      <c r="I79" s="93"/>
      <c r="J79" s="92"/>
      <c r="K79" s="92"/>
      <c r="L79" s="199" t="s">
        <v>61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</row>
    <row r="80" spans="2:23" ht="13.5" thickTop="1">
      <c r="B80" s="196"/>
      <c r="C80" s="92"/>
      <c r="D80" s="92"/>
      <c r="E80" s="92"/>
      <c r="F80" s="92"/>
      <c r="G80" s="92"/>
      <c r="H80" s="92"/>
      <c r="I80" s="93"/>
      <c r="J80" s="92"/>
      <c r="K80" s="92"/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B81" s="196"/>
      <c r="C81" s="92"/>
      <c r="D81" s="92"/>
      <c r="E81" s="92"/>
      <c r="F81" s="92"/>
      <c r="G81" s="92"/>
      <c r="H81" s="97"/>
      <c r="I81" s="93"/>
      <c r="J81" s="92"/>
      <c r="K81" s="92"/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B82" s="196"/>
      <c r="C82" s="92"/>
      <c r="D82" s="92"/>
      <c r="E82" s="92"/>
      <c r="F82" s="92"/>
      <c r="G82" s="92"/>
      <c r="H82" s="92"/>
      <c r="I82" s="93"/>
      <c r="J82" s="92"/>
      <c r="K82" s="92"/>
      <c r="L82" s="1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118" t="s">
        <v>41</v>
      </c>
    </row>
    <row r="83" spans="1:23" ht="14.25" thickTop="1" thickBot="1">
      <c r="B83" s="196"/>
      <c r="C83" s="92"/>
      <c r="D83" s="92"/>
      <c r="E83" s="92"/>
      <c r="F83" s="92"/>
      <c r="G83" s="92"/>
      <c r="H83" s="92"/>
      <c r="I83" s="93"/>
      <c r="J83" s="92"/>
      <c r="K83" s="92"/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B84" s="196"/>
      <c r="C84" s="92"/>
      <c r="D84" s="92"/>
      <c r="E84" s="92"/>
      <c r="F84" s="92"/>
      <c r="G84" s="92"/>
      <c r="H84" s="92"/>
      <c r="I84" s="93"/>
      <c r="J84" s="92"/>
      <c r="K84" s="92"/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3.5" thickBot="1">
      <c r="B85" s="196"/>
      <c r="C85" s="92"/>
      <c r="D85" s="92"/>
      <c r="E85" s="92"/>
      <c r="F85" s="92"/>
      <c r="G85" s="92"/>
      <c r="H85" s="92"/>
      <c r="I85" s="93"/>
      <c r="J85" s="92"/>
      <c r="K85" s="92"/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65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65" t="s">
        <v>9</v>
      </c>
      <c r="W85" s="229"/>
    </row>
    <row r="86" spans="1:23" ht="4.5" customHeight="1" thickTop="1">
      <c r="B86" s="196"/>
      <c r="C86" s="92"/>
      <c r="D86" s="92"/>
      <c r="E86" s="92"/>
      <c r="F86" s="92"/>
      <c r="G86" s="92"/>
      <c r="H86" s="92"/>
      <c r="I86" s="93"/>
      <c r="J86" s="92"/>
      <c r="K86" s="92"/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 s="4" customFormat="1" ht="12.75" customHeight="1">
      <c r="A87" s="7"/>
      <c r="B87" s="206"/>
      <c r="C87" s="119"/>
      <c r="D87" s="119"/>
      <c r="E87" s="119"/>
      <c r="F87" s="119"/>
      <c r="G87" s="119"/>
      <c r="H87" s="119"/>
      <c r="I87" s="120"/>
      <c r="J87" s="119"/>
      <c r="K87" s="92"/>
      <c r="L87" s="220" t="s">
        <v>14</v>
      </c>
      <c r="M87" s="242">
        <v>48040</v>
      </c>
      <c r="N87" s="243">
        <v>55733</v>
      </c>
      <c r="O87" s="154">
        <f>M87+N87</f>
        <v>103773</v>
      </c>
      <c r="P87" s="98">
        <v>2641</v>
      </c>
      <c r="Q87" s="157">
        <f>O87+P87</f>
        <v>106414</v>
      </c>
      <c r="R87" s="242">
        <v>47880</v>
      </c>
      <c r="S87" s="243">
        <v>57332</v>
      </c>
      <c r="T87" s="154">
        <f>R87+S87</f>
        <v>105212</v>
      </c>
      <c r="U87" s="98">
        <v>4370</v>
      </c>
      <c r="V87" s="159">
        <f>T87+U87</f>
        <v>109582</v>
      </c>
      <c r="W87" s="216">
        <f t="shared" ref="W87:W99" si="81">IF(Q87=0,0,((V87/Q87)-1)*100)</f>
        <v>2.9770518916683919</v>
      </c>
    </row>
    <row r="88" spans="1:23" s="4" customFormat="1" ht="12.75" customHeight="1">
      <c r="A88" s="7"/>
      <c r="B88" s="206"/>
      <c r="C88" s="119"/>
      <c r="D88" s="119"/>
      <c r="E88" s="119"/>
      <c r="F88" s="119"/>
      <c r="G88" s="119"/>
      <c r="H88" s="119"/>
      <c r="I88" s="120"/>
      <c r="J88" s="119"/>
      <c r="K88" s="92"/>
      <c r="L88" s="220" t="s">
        <v>15</v>
      </c>
      <c r="M88" s="242">
        <v>46263</v>
      </c>
      <c r="N88" s="243">
        <v>56064</v>
      </c>
      <c r="O88" s="154">
        <f>M88+N88</f>
        <v>102327</v>
      </c>
      <c r="P88" s="98">
        <v>2702</v>
      </c>
      <c r="Q88" s="157">
        <f>O88+P88</f>
        <v>105029</v>
      </c>
      <c r="R88" s="242">
        <v>48580</v>
      </c>
      <c r="S88" s="243">
        <v>59275</v>
      </c>
      <c r="T88" s="154">
        <f>R88+S88</f>
        <v>107855</v>
      </c>
      <c r="U88" s="98">
        <v>4468</v>
      </c>
      <c r="V88" s="159">
        <f>T88+U88</f>
        <v>112323</v>
      </c>
      <c r="W88" s="216">
        <f t="shared" si="81"/>
        <v>6.9447485932456754</v>
      </c>
    </row>
    <row r="89" spans="1:23" s="4" customFormat="1" ht="12.75" customHeight="1" thickBot="1">
      <c r="A89" s="7"/>
      <c r="B89" s="206"/>
      <c r="C89" s="119"/>
      <c r="D89" s="119"/>
      <c r="E89" s="119"/>
      <c r="F89" s="119"/>
      <c r="G89" s="119"/>
      <c r="H89" s="119"/>
      <c r="I89" s="120"/>
      <c r="J89" s="119"/>
      <c r="K89" s="92"/>
      <c r="L89" s="226" t="s">
        <v>16</v>
      </c>
      <c r="M89" s="242">
        <v>45328</v>
      </c>
      <c r="N89" s="243">
        <v>55778</v>
      </c>
      <c r="O89" s="154">
        <f>M89+N89</f>
        <v>101106</v>
      </c>
      <c r="P89" s="98">
        <v>3285</v>
      </c>
      <c r="Q89" s="157">
        <f>O89+P89</f>
        <v>104391</v>
      </c>
      <c r="R89" s="242">
        <v>44799</v>
      </c>
      <c r="S89" s="243">
        <v>55757</v>
      </c>
      <c r="T89" s="154">
        <f>R89+S89</f>
        <v>100556</v>
      </c>
      <c r="U89" s="98">
        <v>4359</v>
      </c>
      <c r="V89" s="159">
        <f>T89+U89</f>
        <v>104915</v>
      </c>
      <c r="W89" s="216">
        <f t="shared" si="81"/>
        <v>0.50195898113822857</v>
      </c>
    </row>
    <row r="90" spans="1:23" s="4" customFormat="1" ht="12.75" customHeight="1" thickTop="1" thickBot="1">
      <c r="A90" s="7"/>
      <c r="B90" s="206"/>
      <c r="C90" s="119"/>
      <c r="D90" s="119"/>
      <c r="E90" s="119"/>
      <c r="F90" s="119"/>
      <c r="G90" s="119"/>
      <c r="H90" s="119"/>
      <c r="I90" s="120"/>
      <c r="J90" s="119"/>
      <c r="K90" s="92"/>
      <c r="L90" s="200" t="s">
        <v>17</v>
      </c>
      <c r="M90" s="160">
        <f t="shared" ref="M90:V90" si="82">+M87+M88+M89</f>
        <v>139631</v>
      </c>
      <c r="N90" s="161">
        <f t="shared" si="82"/>
        <v>167575</v>
      </c>
      <c r="O90" s="160">
        <f t="shared" si="82"/>
        <v>307206</v>
      </c>
      <c r="P90" s="160">
        <f t="shared" si="82"/>
        <v>8628</v>
      </c>
      <c r="Q90" s="160">
        <f t="shared" si="82"/>
        <v>315834</v>
      </c>
      <c r="R90" s="160">
        <f t="shared" si="82"/>
        <v>141259</v>
      </c>
      <c r="S90" s="161">
        <f t="shared" si="82"/>
        <v>172364</v>
      </c>
      <c r="T90" s="160">
        <f t="shared" si="82"/>
        <v>313623</v>
      </c>
      <c r="U90" s="160">
        <f t="shared" si="82"/>
        <v>13197</v>
      </c>
      <c r="V90" s="162">
        <f t="shared" si="82"/>
        <v>326820</v>
      </c>
      <c r="W90" s="163">
        <f t="shared" si="81"/>
        <v>3.4784095442542684</v>
      </c>
    </row>
    <row r="91" spans="1:23" ht="13.5" thickTop="1">
      <c r="A91" s="3"/>
      <c r="B91" s="206"/>
      <c r="C91" s="119"/>
      <c r="D91" s="119"/>
      <c r="E91" s="119"/>
      <c r="F91" s="119"/>
      <c r="G91" s="119"/>
      <c r="H91" s="119"/>
      <c r="I91" s="120"/>
      <c r="J91" s="119"/>
      <c r="K91" s="92"/>
      <c r="L91" s="220" t="s">
        <v>18</v>
      </c>
      <c r="M91" s="242">
        <v>42948</v>
      </c>
      <c r="N91" s="243">
        <v>50081</v>
      </c>
      <c r="O91" s="154">
        <f>M91+N91</f>
        <v>93029</v>
      </c>
      <c r="P91" s="98">
        <v>2933</v>
      </c>
      <c r="Q91" s="157">
        <f>O91+P91</f>
        <v>95962</v>
      </c>
      <c r="R91" s="242">
        <v>43149</v>
      </c>
      <c r="S91" s="243">
        <v>52955</v>
      </c>
      <c r="T91" s="154">
        <f>R91+S91</f>
        <v>96104</v>
      </c>
      <c r="U91" s="98">
        <v>3712</v>
      </c>
      <c r="V91" s="159">
        <f>T91+U91</f>
        <v>99816</v>
      </c>
      <c r="W91" s="216">
        <f t="shared" si="81"/>
        <v>4.0161730685062791</v>
      </c>
    </row>
    <row r="92" spans="1:23" ht="12.75">
      <c r="A92" s="3"/>
      <c r="B92" s="206"/>
      <c r="C92" s="119"/>
      <c r="D92" s="119"/>
      <c r="E92" s="119"/>
      <c r="F92" s="119"/>
      <c r="G92" s="119"/>
      <c r="H92" s="119"/>
      <c r="I92" s="120"/>
      <c r="J92" s="119"/>
      <c r="K92" s="92"/>
      <c r="L92" s="220" t="s">
        <v>19</v>
      </c>
      <c r="M92" s="242">
        <v>40349</v>
      </c>
      <c r="N92" s="243">
        <v>49750</v>
      </c>
      <c r="O92" s="154">
        <f>M92+N92</f>
        <v>90099</v>
      </c>
      <c r="P92" s="98">
        <v>2324</v>
      </c>
      <c r="Q92" s="157">
        <f>O92+P92</f>
        <v>92423</v>
      </c>
      <c r="R92" s="242">
        <v>37111</v>
      </c>
      <c r="S92" s="243">
        <v>49257</v>
      </c>
      <c r="T92" s="154">
        <f>R92+S92</f>
        <v>86368</v>
      </c>
      <c r="U92" s="98">
        <v>3478</v>
      </c>
      <c r="V92" s="159">
        <f>T92+U92</f>
        <v>89846</v>
      </c>
      <c r="W92" s="216">
        <f>IF(Q92=0,0,((V92/Q92)-1)*100)</f>
        <v>-2.7882669898185553</v>
      </c>
    </row>
    <row r="93" spans="1:23" ht="13.5" thickBot="1">
      <c r="A93" s="3"/>
      <c r="B93" s="206"/>
      <c r="C93" s="119"/>
      <c r="D93" s="119"/>
      <c r="E93" s="119"/>
      <c r="F93" s="119"/>
      <c r="G93" s="119"/>
      <c r="H93" s="119"/>
      <c r="I93" s="120"/>
      <c r="J93" s="119"/>
      <c r="K93" s="92"/>
      <c r="L93" s="220" t="s">
        <v>20</v>
      </c>
      <c r="M93" s="242">
        <v>51045</v>
      </c>
      <c r="N93" s="243">
        <v>59361</v>
      </c>
      <c r="O93" s="154">
        <f>M93+N93</f>
        <v>110406</v>
      </c>
      <c r="P93" s="98">
        <v>3365</v>
      </c>
      <c r="Q93" s="157">
        <f>O93+P93</f>
        <v>113771</v>
      </c>
      <c r="R93" s="242">
        <v>48714</v>
      </c>
      <c r="S93" s="243">
        <v>60613</v>
      </c>
      <c r="T93" s="154">
        <f>R93+S93</f>
        <v>109327</v>
      </c>
      <c r="U93" s="98">
        <v>4610</v>
      </c>
      <c r="V93" s="159">
        <f>T93+U93</f>
        <v>113937</v>
      </c>
      <c r="W93" s="216">
        <f t="shared" si="81"/>
        <v>0.14590712923328031</v>
      </c>
    </row>
    <row r="94" spans="1:23" s="4" customFormat="1" ht="12.75" customHeight="1" thickTop="1" thickBot="1">
      <c r="A94" s="7"/>
      <c r="B94" s="206"/>
      <c r="C94" s="119"/>
      <c r="D94" s="119"/>
      <c r="E94" s="119"/>
      <c r="F94" s="119"/>
      <c r="G94" s="119"/>
      <c r="H94" s="119"/>
      <c r="I94" s="120"/>
      <c r="J94" s="119"/>
      <c r="K94" s="92"/>
      <c r="L94" s="200" t="s">
        <v>90</v>
      </c>
      <c r="M94" s="160">
        <f t="shared" ref="M94:V94" si="83">+M91+M92+M93</f>
        <v>134342</v>
      </c>
      <c r="N94" s="161">
        <f t="shared" si="83"/>
        <v>159192</v>
      </c>
      <c r="O94" s="160">
        <f t="shared" si="83"/>
        <v>293534</v>
      </c>
      <c r="P94" s="160">
        <f t="shared" si="83"/>
        <v>8622</v>
      </c>
      <c r="Q94" s="160">
        <f t="shared" si="83"/>
        <v>302156</v>
      </c>
      <c r="R94" s="160">
        <f t="shared" si="83"/>
        <v>128974</v>
      </c>
      <c r="S94" s="161">
        <f t="shared" si="83"/>
        <v>162825</v>
      </c>
      <c r="T94" s="160">
        <f t="shared" si="83"/>
        <v>291799</v>
      </c>
      <c r="U94" s="160">
        <f t="shared" si="83"/>
        <v>11800</v>
      </c>
      <c r="V94" s="162">
        <f t="shared" si="83"/>
        <v>303599</v>
      </c>
      <c r="W94" s="163">
        <f t="shared" ref="W94" si="84">IF(Q94=0,0,((V94/Q94)-1)*100)</f>
        <v>0.47756787884403185</v>
      </c>
    </row>
    <row r="95" spans="1:23" ht="13.5" thickTop="1">
      <c r="A95" s="3"/>
      <c r="B95" s="206"/>
      <c r="C95" s="119"/>
      <c r="D95" s="119"/>
      <c r="E95" s="119"/>
      <c r="F95" s="119"/>
      <c r="G95" s="119"/>
      <c r="H95" s="119"/>
      <c r="I95" s="120"/>
      <c r="J95" s="119"/>
      <c r="K95" s="92"/>
      <c r="L95" s="220" t="s">
        <v>21</v>
      </c>
      <c r="M95" s="242">
        <v>44082</v>
      </c>
      <c r="N95" s="243">
        <v>50875</v>
      </c>
      <c r="O95" s="154">
        <f>M95+N95</f>
        <v>94957</v>
      </c>
      <c r="P95" s="98">
        <v>3048</v>
      </c>
      <c r="Q95" s="157">
        <f>O95+P95</f>
        <v>98005</v>
      </c>
      <c r="R95" s="242">
        <v>43173</v>
      </c>
      <c r="S95" s="243">
        <v>53596</v>
      </c>
      <c r="T95" s="154">
        <f>R95+S95</f>
        <v>96769</v>
      </c>
      <c r="U95" s="98">
        <v>4003</v>
      </c>
      <c r="V95" s="159">
        <f>T95+U95</f>
        <v>100772</v>
      </c>
      <c r="W95" s="216">
        <f t="shared" si="81"/>
        <v>2.8233253405438585</v>
      </c>
    </row>
    <row r="96" spans="1:23" ht="12.75">
      <c r="A96" s="3"/>
      <c r="B96" s="206"/>
      <c r="C96" s="119"/>
      <c r="D96" s="119"/>
      <c r="E96" s="119"/>
      <c r="F96" s="119"/>
      <c r="G96" s="119"/>
      <c r="H96" s="119"/>
      <c r="I96" s="120"/>
      <c r="J96" s="119"/>
      <c r="K96" s="92"/>
      <c r="L96" s="220" t="s">
        <v>91</v>
      </c>
      <c r="M96" s="242">
        <v>43513</v>
      </c>
      <c r="N96" s="243">
        <v>54817</v>
      </c>
      <c r="O96" s="154">
        <f>+M96+N96</f>
        <v>98330</v>
      </c>
      <c r="P96" s="98">
        <v>2874</v>
      </c>
      <c r="Q96" s="157">
        <f>O96+P96</f>
        <v>101204</v>
      </c>
      <c r="R96" s="242">
        <v>42746</v>
      </c>
      <c r="S96" s="243">
        <v>58927</v>
      </c>
      <c r="T96" s="154">
        <f>+R96+S96</f>
        <v>101673</v>
      </c>
      <c r="U96" s="98">
        <v>3952</v>
      </c>
      <c r="V96" s="159">
        <f>T96+U96</f>
        <v>105625</v>
      </c>
      <c r="W96" s="216">
        <f t="shared" si="81"/>
        <v>4.3684044108928566</v>
      </c>
    </row>
    <row r="97" spans="1:23" ht="13.5" thickBot="1">
      <c r="A97" s="3"/>
      <c r="B97" s="206"/>
      <c r="C97" s="119"/>
      <c r="D97" s="119"/>
      <c r="E97" s="119"/>
      <c r="F97" s="119"/>
      <c r="G97" s="119"/>
      <c r="H97" s="119"/>
      <c r="I97" s="120"/>
      <c r="J97" s="119"/>
      <c r="K97" s="92"/>
      <c r="L97" s="220" t="s">
        <v>22</v>
      </c>
      <c r="M97" s="242">
        <v>44145</v>
      </c>
      <c r="N97" s="243">
        <v>53287</v>
      </c>
      <c r="O97" s="155">
        <f>+M97+N97</f>
        <v>97432</v>
      </c>
      <c r="P97" s="249">
        <v>3335</v>
      </c>
      <c r="Q97" s="157">
        <f>O97+P97</f>
        <v>100767</v>
      </c>
      <c r="R97" s="242">
        <v>43864</v>
      </c>
      <c r="S97" s="243">
        <v>54751</v>
      </c>
      <c r="T97" s="155">
        <f>+R97+S97</f>
        <v>98615</v>
      </c>
      <c r="U97" s="249">
        <v>3662</v>
      </c>
      <c r="V97" s="159">
        <f>T97+U97</f>
        <v>102277</v>
      </c>
      <c r="W97" s="216">
        <f t="shared" si="81"/>
        <v>1.4985064554864147</v>
      </c>
    </row>
    <row r="98" spans="1:23" ht="14.25" thickTop="1" thickBot="1">
      <c r="A98" s="3"/>
      <c r="B98" s="206"/>
      <c r="C98" s="119"/>
      <c r="D98" s="119"/>
      <c r="E98" s="119"/>
      <c r="F98" s="119"/>
      <c r="G98" s="119"/>
      <c r="H98" s="119"/>
      <c r="I98" s="120"/>
      <c r="J98" s="119"/>
      <c r="K98" s="92"/>
      <c r="L98" s="201" t="s">
        <v>23</v>
      </c>
      <c r="M98" s="164">
        <f t="shared" ref="M98:V98" si="85">+M95+M96+M97</f>
        <v>131740</v>
      </c>
      <c r="N98" s="164">
        <f t="shared" si="85"/>
        <v>158979</v>
      </c>
      <c r="O98" s="165">
        <f t="shared" si="85"/>
        <v>290719</v>
      </c>
      <c r="P98" s="165">
        <f t="shared" si="85"/>
        <v>9257</v>
      </c>
      <c r="Q98" s="165">
        <f t="shared" si="85"/>
        <v>299976</v>
      </c>
      <c r="R98" s="164">
        <f t="shared" si="85"/>
        <v>129783</v>
      </c>
      <c r="S98" s="164">
        <f t="shared" si="85"/>
        <v>167274</v>
      </c>
      <c r="T98" s="165">
        <f t="shared" si="85"/>
        <v>297057</v>
      </c>
      <c r="U98" s="165">
        <f t="shared" si="85"/>
        <v>11617</v>
      </c>
      <c r="V98" s="165">
        <f t="shared" si="85"/>
        <v>308674</v>
      </c>
      <c r="W98" s="166">
        <f t="shared" si="81"/>
        <v>2.8995652985572162</v>
      </c>
    </row>
    <row r="99" spans="1:23" ht="13.5" thickTop="1">
      <c r="A99" s="3"/>
      <c r="B99" s="206"/>
      <c r="C99" s="119"/>
      <c r="D99" s="119"/>
      <c r="E99" s="119"/>
      <c r="F99" s="119"/>
      <c r="G99" s="119"/>
      <c r="H99" s="119"/>
      <c r="I99" s="120"/>
      <c r="J99" s="119"/>
      <c r="K99" s="92"/>
      <c r="L99" s="220" t="s">
        <v>25</v>
      </c>
      <c r="M99" s="242">
        <v>43841</v>
      </c>
      <c r="N99" s="243">
        <v>51724</v>
      </c>
      <c r="O99" s="155">
        <f>+M99+N99</f>
        <v>95565</v>
      </c>
      <c r="P99" s="250">
        <v>4029</v>
      </c>
      <c r="Q99" s="157">
        <f>O99+P99</f>
        <v>99594</v>
      </c>
      <c r="R99" s="242">
        <v>44947</v>
      </c>
      <c r="S99" s="243">
        <v>54450</v>
      </c>
      <c r="T99" s="155">
        <f>+R99+S99</f>
        <v>99397</v>
      </c>
      <c r="U99" s="250">
        <v>3965</v>
      </c>
      <c r="V99" s="159">
        <f>+T99+U99</f>
        <v>103362</v>
      </c>
      <c r="W99" s="216">
        <f t="shared" si="81"/>
        <v>3.7833604434001966</v>
      </c>
    </row>
    <row r="100" spans="1:23" ht="12.75">
      <c r="A100" s="3"/>
      <c r="B100" s="206"/>
      <c r="C100" s="119"/>
      <c r="D100" s="119"/>
      <c r="E100" s="119"/>
      <c r="F100" s="119"/>
      <c r="G100" s="119"/>
      <c r="H100" s="119"/>
      <c r="I100" s="120"/>
      <c r="J100" s="119"/>
      <c r="K100" s="92"/>
      <c r="L100" s="220" t="s">
        <v>26</v>
      </c>
      <c r="M100" s="242">
        <v>43263</v>
      </c>
      <c r="N100" s="243">
        <v>51656</v>
      </c>
      <c r="O100" s="155">
        <f>+M100+N100</f>
        <v>94919</v>
      </c>
      <c r="P100" s="98">
        <v>4055</v>
      </c>
      <c r="Q100" s="157">
        <f>O100+P100</f>
        <v>98974</v>
      </c>
      <c r="R100" s="242">
        <v>40881</v>
      </c>
      <c r="S100" s="243">
        <v>52067</v>
      </c>
      <c r="T100" s="155">
        <f>+R100+S100</f>
        <v>92948</v>
      </c>
      <c r="U100" s="98">
        <v>4130</v>
      </c>
      <c r="V100" s="159">
        <f>+T100+U100</f>
        <v>97078</v>
      </c>
      <c r="W100" s="216">
        <f>IF(Q100=0,0,((V100/Q100)-1)*100)</f>
        <v>-1.9156546163638932</v>
      </c>
    </row>
    <row r="101" spans="1:23" ht="13.5" thickBot="1">
      <c r="A101" s="2"/>
      <c r="B101" s="206"/>
      <c r="C101" s="119"/>
      <c r="D101" s="119"/>
      <c r="E101" s="119"/>
      <c r="F101" s="119"/>
      <c r="G101" s="119"/>
      <c r="H101" s="119"/>
      <c r="I101" s="120"/>
      <c r="J101" s="94"/>
      <c r="K101" s="92"/>
      <c r="L101" s="220" t="s">
        <v>27</v>
      </c>
      <c r="M101" s="242">
        <v>46070</v>
      </c>
      <c r="N101" s="243">
        <v>54932</v>
      </c>
      <c r="O101" s="155">
        <f>+M101+N101</f>
        <v>101002</v>
      </c>
      <c r="P101" s="98">
        <v>4187</v>
      </c>
      <c r="Q101" s="157">
        <f>O101+P101</f>
        <v>105189</v>
      </c>
      <c r="R101" s="242">
        <v>37778</v>
      </c>
      <c r="S101" s="243">
        <v>57565</v>
      </c>
      <c r="T101" s="155">
        <f>+R101+S101</f>
        <v>95343</v>
      </c>
      <c r="U101" s="98">
        <v>3813</v>
      </c>
      <c r="V101" s="159">
        <f>T101+U101</f>
        <v>99156</v>
      </c>
      <c r="W101" s="216">
        <f>IF(Q101=0,0,((V101/Q101)-1)*100)</f>
        <v>-5.7353905826654898</v>
      </c>
    </row>
    <row r="102" spans="1:23" s="4" customFormat="1" ht="12.75" customHeight="1" thickTop="1" thickBot="1">
      <c r="A102" s="7"/>
      <c r="B102" s="206"/>
      <c r="C102" s="119"/>
      <c r="D102" s="119"/>
      <c r="E102" s="119"/>
      <c r="F102" s="119"/>
      <c r="G102" s="119"/>
      <c r="H102" s="119"/>
      <c r="I102" s="120"/>
      <c r="J102" s="119"/>
      <c r="K102" s="92"/>
      <c r="L102" s="200" t="s">
        <v>28</v>
      </c>
      <c r="M102" s="160">
        <f t="shared" ref="M102:V102" si="86">+M99+M100+M101</f>
        <v>133174</v>
      </c>
      <c r="N102" s="161">
        <f t="shared" si="86"/>
        <v>158312</v>
      </c>
      <c r="O102" s="160">
        <f t="shared" si="86"/>
        <v>291486</v>
      </c>
      <c r="P102" s="160">
        <f t="shared" si="86"/>
        <v>12271</v>
      </c>
      <c r="Q102" s="160">
        <f t="shared" si="86"/>
        <v>303757</v>
      </c>
      <c r="R102" s="160">
        <f t="shared" si="86"/>
        <v>123606</v>
      </c>
      <c r="S102" s="161">
        <f t="shared" si="86"/>
        <v>164082</v>
      </c>
      <c r="T102" s="160">
        <f t="shared" si="86"/>
        <v>287688</v>
      </c>
      <c r="U102" s="160">
        <f t="shared" si="86"/>
        <v>11908</v>
      </c>
      <c r="V102" s="160">
        <f t="shared" si="86"/>
        <v>299596</v>
      </c>
      <c r="W102" s="163">
        <f t="shared" ref="W102" si="87">IF(Q102=0,0,((V102/Q102)-1)*100)</f>
        <v>-1.3698449747660102</v>
      </c>
    </row>
    <row r="103" spans="1:23" s="4" customFormat="1" ht="12.75" customHeight="1" thickTop="1" thickBot="1">
      <c r="A103" s="7"/>
      <c r="B103" s="206"/>
      <c r="C103" s="119"/>
      <c r="D103" s="119"/>
      <c r="E103" s="119"/>
      <c r="F103" s="119"/>
      <c r="G103" s="119"/>
      <c r="H103" s="119"/>
      <c r="I103" s="120"/>
      <c r="J103" s="119"/>
      <c r="K103" s="92"/>
      <c r="L103" s="200" t="s">
        <v>94</v>
      </c>
      <c r="M103" s="160">
        <f t="shared" ref="M103:V103" si="88">M94+M98+M102</f>
        <v>399256</v>
      </c>
      <c r="N103" s="161">
        <f t="shared" si="88"/>
        <v>476483</v>
      </c>
      <c r="O103" s="160">
        <f t="shared" si="88"/>
        <v>875739</v>
      </c>
      <c r="P103" s="160">
        <f t="shared" si="88"/>
        <v>30150</v>
      </c>
      <c r="Q103" s="160">
        <f t="shared" si="88"/>
        <v>905889</v>
      </c>
      <c r="R103" s="160">
        <f t="shared" si="88"/>
        <v>382363</v>
      </c>
      <c r="S103" s="161">
        <f t="shared" si="88"/>
        <v>494181</v>
      </c>
      <c r="T103" s="160">
        <f t="shared" si="88"/>
        <v>876544</v>
      </c>
      <c r="U103" s="160">
        <f t="shared" si="88"/>
        <v>35325</v>
      </c>
      <c r="V103" s="162">
        <f t="shared" si="88"/>
        <v>911869</v>
      </c>
      <c r="W103" s="163">
        <f>IF(Q103=0,0,((V103/Q103)-1)*100)</f>
        <v>0.66012502635532933</v>
      </c>
    </row>
    <row r="104" spans="1:23" s="4" customFormat="1" ht="12.75" customHeight="1" thickTop="1" thickBot="1">
      <c r="A104" s="7"/>
      <c r="B104" s="206"/>
      <c r="C104" s="119"/>
      <c r="D104" s="119"/>
      <c r="E104" s="119"/>
      <c r="F104" s="119"/>
      <c r="G104" s="119"/>
      <c r="H104" s="119"/>
      <c r="I104" s="120"/>
      <c r="J104" s="119"/>
      <c r="K104" s="92"/>
      <c r="L104" s="200" t="s">
        <v>93</v>
      </c>
      <c r="M104" s="160">
        <f t="shared" ref="M104:V104" si="89">+M90+M94+M98+M102</f>
        <v>538887</v>
      </c>
      <c r="N104" s="161">
        <f t="shared" si="89"/>
        <v>644058</v>
      </c>
      <c r="O104" s="160">
        <f t="shared" si="89"/>
        <v>1182945</v>
      </c>
      <c r="P104" s="160">
        <f t="shared" si="89"/>
        <v>38778</v>
      </c>
      <c r="Q104" s="160">
        <f t="shared" si="89"/>
        <v>1221723</v>
      </c>
      <c r="R104" s="160">
        <f t="shared" si="89"/>
        <v>523622</v>
      </c>
      <c r="S104" s="161">
        <f t="shared" si="89"/>
        <v>666545</v>
      </c>
      <c r="T104" s="160">
        <f t="shared" si="89"/>
        <v>1190167</v>
      </c>
      <c r="U104" s="160">
        <f t="shared" si="89"/>
        <v>48522</v>
      </c>
      <c r="V104" s="162">
        <f t="shared" si="89"/>
        <v>1238689</v>
      </c>
      <c r="W104" s="163">
        <f>IF(Q104=0,0,((V104/Q104)-1)*100)</f>
        <v>1.3886944913044985</v>
      </c>
    </row>
    <row r="105" spans="1:23" ht="15.75" customHeight="1" thickTop="1" thickBot="1">
      <c r="A105" s="3"/>
      <c r="B105" s="206"/>
      <c r="C105" s="119"/>
      <c r="D105" s="119"/>
      <c r="E105" s="119"/>
      <c r="F105" s="119"/>
      <c r="G105" s="119"/>
      <c r="H105" s="119"/>
      <c r="I105" s="120"/>
      <c r="J105" s="119"/>
      <c r="K105" s="92"/>
      <c r="L105" s="199" t="s">
        <v>61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J106" s="92"/>
      <c r="K106" s="92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J107" s="92"/>
      <c r="K107" s="92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J108" s="92"/>
      <c r="K108" s="92"/>
      <c r="L108" s="1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J109" s="92"/>
      <c r="K109" s="92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3.5" thickTop="1">
      <c r="B110" s="206"/>
      <c r="C110" s="119"/>
      <c r="D110" s="119"/>
      <c r="E110" s="119"/>
      <c r="F110" s="119"/>
      <c r="G110" s="119"/>
      <c r="H110" s="119"/>
      <c r="I110" s="120"/>
      <c r="J110" s="92"/>
      <c r="K110" s="92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J111" s="92"/>
      <c r="K111" s="92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65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65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J112" s="92"/>
      <c r="K112" s="92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 ht="12.75">
      <c r="B113" s="206"/>
      <c r="C113" s="119"/>
      <c r="D113" s="119"/>
      <c r="E113" s="119"/>
      <c r="F113" s="119"/>
      <c r="G113" s="119"/>
      <c r="H113" s="119"/>
      <c r="I113" s="120"/>
      <c r="J113" s="92"/>
      <c r="K113" s="92"/>
      <c r="L113" s="220" t="s">
        <v>14</v>
      </c>
      <c r="M113" s="242">
        <v>1452</v>
      </c>
      <c r="N113" s="243">
        <v>2950</v>
      </c>
      <c r="O113" s="154">
        <f>M113+N113</f>
        <v>4402</v>
      </c>
      <c r="P113" s="98">
        <v>0</v>
      </c>
      <c r="Q113" s="157">
        <f>O113+P113</f>
        <v>4402</v>
      </c>
      <c r="R113" s="242">
        <v>1725</v>
      </c>
      <c r="S113" s="243">
        <v>2152</v>
      </c>
      <c r="T113" s="154">
        <f>R113+S113</f>
        <v>3877</v>
      </c>
      <c r="U113" s="98">
        <v>0</v>
      </c>
      <c r="V113" s="159">
        <f>T113+U113</f>
        <v>3877</v>
      </c>
      <c r="W113" s="216">
        <f t="shared" ref="W113:W128" si="90">IF(Q113=0,0,((V113/Q113)-1)*100)</f>
        <v>-11.9263970922308</v>
      </c>
    </row>
    <row r="114" spans="2:23" ht="12.75">
      <c r="B114" s="206"/>
      <c r="C114" s="119"/>
      <c r="D114" s="119"/>
      <c r="E114" s="119"/>
      <c r="F114" s="119"/>
      <c r="G114" s="119"/>
      <c r="H114" s="119"/>
      <c r="I114" s="120"/>
      <c r="J114" s="92"/>
      <c r="K114" s="92"/>
      <c r="L114" s="220" t="s">
        <v>15</v>
      </c>
      <c r="M114" s="242">
        <v>1578</v>
      </c>
      <c r="N114" s="243">
        <v>3000</v>
      </c>
      <c r="O114" s="154">
        <f>M114+N114</f>
        <v>4578</v>
      </c>
      <c r="P114" s="98">
        <v>0</v>
      </c>
      <c r="Q114" s="157">
        <f>O114+P114</f>
        <v>4578</v>
      </c>
      <c r="R114" s="242">
        <v>1852</v>
      </c>
      <c r="S114" s="243">
        <v>2118</v>
      </c>
      <c r="T114" s="154">
        <f>R114+S114</f>
        <v>3970</v>
      </c>
      <c r="U114" s="98">
        <v>14</v>
      </c>
      <c r="V114" s="159">
        <f>T114+U114</f>
        <v>3984</v>
      </c>
      <c r="W114" s="216">
        <f t="shared" si="90"/>
        <v>-12.975098296199217</v>
      </c>
    </row>
    <row r="115" spans="2:23" ht="13.5" thickBot="1">
      <c r="B115" s="206"/>
      <c r="C115" s="119"/>
      <c r="D115" s="119"/>
      <c r="E115" s="119"/>
      <c r="F115" s="119"/>
      <c r="G115" s="119"/>
      <c r="H115" s="119"/>
      <c r="I115" s="120"/>
      <c r="J115" s="92"/>
      <c r="K115" s="92"/>
      <c r="L115" s="226" t="s">
        <v>16</v>
      </c>
      <c r="M115" s="242">
        <v>1680</v>
      </c>
      <c r="N115" s="243">
        <v>2908</v>
      </c>
      <c r="O115" s="154">
        <f>M115+N115</f>
        <v>4588</v>
      </c>
      <c r="P115" s="98">
        <v>0</v>
      </c>
      <c r="Q115" s="157">
        <f>O115+P115</f>
        <v>4588</v>
      </c>
      <c r="R115" s="242">
        <v>1653</v>
      </c>
      <c r="S115" s="243">
        <v>1976</v>
      </c>
      <c r="T115" s="154">
        <f>R115+S115</f>
        <v>3629</v>
      </c>
      <c r="U115" s="98">
        <v>0</v>
      </c>
      <c r="V115" s="159">
        <f>T115+U115</f>
        <v>3629</v>
      </c>
      <c r="W115" s="216">
        <f t="shared" si="90"/>
        <v>-20.902353966870091</v>
      </c>
    </row>
    <row r="116" spans="2:23" ht="14.25" thickTop="1" thickBot="1">
      <c r="B116" s="206"/>
      <c r="C116" s="119"/>
      <c r="D116" s="119"/>
      <c r="E116" s="119"/>
      <c r="F116" s="119"/>
      <c r="G116" s="119"/>
      <c r="H116" s="119"/>
      <c r="I116" s="120"/>
      <c r="J116" s="92"/>
      <c r="K116" s="92"/>
      <c r="L116" s="200" t="s">
        <v>17</v>
      </c>
      <c r="M116" s="160">
        <f t="shared" ref="M116:V116" si="91">+M113+M114+M115</f>
        <v>4710</v>
      </c>
      <c r="N116" s="161">
        <f t="shared" si="91"/>
        <v>8858</v>
      </c>
      <c r="O116" s="160">
        <f t="shared" si="91"/>
        <v>13568</v>
      </c>
      <c r="P116" s="160">
        <f t="shared" si="91"/>
        <v>0</v>
      </c>
      <c r="Q116" s="160">
        <f t="shared" si="91"/>
        <v>13568</v>
      </c>
      <c r="R116" s="160">
        <f t="shared" si="91"/>
        <v>5230</v>
      </c>
      <c r="S116" s="161">
        <f t="shared" si="91"/>
        <v>6246</v>
      </c>
      <c r="T116" s="160">
        <f t="shared" si="91"/>
        <v>11476</v>
      </c>
      <c r="U116" s="160">
        <f t="shared" si="91"/>
        <v>14</v>
      </c>
      <c r="V116" s="162">
        <f t="shared" si="91"/>
        <v>11490</v>
      </c>
      <c r="W116" s="163">
        <f t="shared" si="90"/>
        <v>-15.315448113207552</v>
      </c>
    </row>
    <row r="117" spans="2:23" ht="13.5" thickTop="1">
      <c r="B117" s="206"/>
      <c r="C117" s="119"/>
      <c r="D117" s="119"/>
      <c r="E117" s="119"/>
      <c r="F117" s="119"/>
      <c r="G117" s="119"/>
      <c r="H117" s="119"/>
      <c r="I117" s="120"/>
      <c r="J117" s="92"/>
      <c r="K117" s="92"/>
      <c r="L117" s="220" t="s">
        <v>18</v>
      </c>
      <c r="M117" s="242">
        <v>1640</v>
      </c>
      <c r="N117" s="243">
        <v>2904</v>
      </c>
      <c r="O117" s="154">
        <f>M117+N117</f>
        <v>4544</v>
      </c>
      <c r="P117" s="98">
        <v>0</v>
      </c>
      <c r="Q117" s="157">
        <f>O117+P117</f>
        <v>4544</v>
      </c>
      <c r="R117" s="242">
        <v>1693</v>
      </c>
      <c r="S117" s="243">
        <v>1906</v>
      </c>
      <c r="T117" s="154">
        <f>R117+S117</f>
        <v>3599</v>
      </c>
      <c r="U117" s="98">
        <v>3</v>
      </c>
      <c r="V117" s="159">
        <f>T117+U117</f>
        <v>3602</v>
      </c>
      <c r="W117" s="216">
        <f t="shared" si="90"/>
        <v>-20.7306338028169</v>
      </c>
    </row>
    <row r="118" spans="2:23" ht="12.75">
      <c r="B118" s="206"/>
      <c r="C118" s="119"/>
      <c r="D118" s="119"/>
      <c r="E118" s="119"/>
      <c r="F118" s="119"/>
      <c r="G118" s="119"/>
      <c r="H118" s="119"/>
      <c r="I118" s="120"/>
      <c r="J118" s="92"/>
      <c r="K118" s="92"/>
      <c r="L118" s="220" t="s">
        <v>19</v>
      </c>
      <c r="M118" s="242">
        <v>1691</v>
      </c>
      <c r="N118" s="243">
        <v>2415</v>
      </c>
      <c r="O118" s="154">
        <f>M118+N118</f>
        <v>4106</v>
      </c>
      <c r="P118" s="98">
        <v>3</v>
      </c>
      <c r="Q118" s="157">
        <f>O118+P118</f>
        <v>4109</v>
      </c>
      <c r="R118" s="242">
        <v>1735</v>
      </c>
      <c r="S118" s="243">
        <v>1706</v>
      </c>
      <c r="T118" s="154">
        <f>R118+S118</f>
        <v>3441</v>
      </c>
      <c r="U118" s="98">
        <v>2</v>
      </c>
      <c r="V118" s="159">
        <f>T118+U118</f>
        <v>3443</v>
      </c>
      <c r="W118" s="216">
        <f>IF(Q118=0,0,((V118/Q118)-1)*100)</f>
        <v>-16.208323192990992</v>
      </c>
    </row>
    <row r="119" spans="2:23" ht="13.5" thickBot="1">
      <c r="B119" s="206"/>
      <c r="C119" s="119"/>
      <c r="D119" s="119"/>
      <c r="E119" s="119"/>
      <c r="F119" s="119"/>
      <c r="G119" s="119"/>
      <c r="H119" s="119"/>
      <c r="I119" s="120"/>
      <c r="J119" s="92"/>
      <c r="K119" s="92"/>
      <c r="L119" s="220" t="s">
        <v>20</v>
      </c>
      <c r="M119" s="242">
        <v>1549</v>
      </c>
      <c r="N119" s="243">
        <v>2746</v>
      </c>
      <c r="O119" s="154">
        <f>M119+N119</f>
        <v>4295</v>
      </c>
      <c r="P119" s="98">
        <v>2</v>
      </c>
      <c r="Q119" s="157">
        <f>O119+P119</f>
        <v>4297</v>
      </c>
      <c r="R119" s="242">
        <v>2112</v>
      </c>
      <c r="S119" s="243">
        <v>1795</v>
      </c>
      <c r="T119" s="154">
        <f>R119+S119</f>
        <v>3907</v>
      </c>
      <c r="U119" s="98">
        <v>10</v>
      </c>
      <c r="V119" s="159">
        <f>T119+U119</f>
        <v>3917</v>
      </c>
      <c r="W119" s="216">
        <f t="shared" si="90"/>
        <v>-8.8433791016988561</v>
      </c>
    </row>
    <row r="120" spans="2:23" ht="14.25" thickTop="1" thickBot="1">
      <c r="B120" s="206"/>
      <c r="C120" s="119"/>
      <c r="D120" s="119"/>
      <c r="E120" s="119"/>
      <c r="F120" s="119"/>
      <c r="G120" s="119"/>
      <c r="H120" s="119"/>
      <c r="I120" s="120"/>
      <c r="J120" s="92"/>
      <c r="K120" s="92"/>
      <c r="L120" s="200" t="s">
        <v>90</v>
      </c>
      <c r="M120" s="160">
        <f t="shared" ref="M120:V120" si="92">+M117+M118+M119</f>
        <v>4880</v>
      </c>
      <c r="N120" s="161">
        <f t="shared" si="92"/>
        <v>8065</v>
      </c>
      <c r="O120" s="160">
        <f t="shared" si="92"/>
        <v>12945</v>
      </c>
      <c r="P120" s="160">
        <f t="shared" si="92"/>
        <v>5</v>
      </c>
      <c r="Q120" s="160">
        <f t="shared" si="92"/>
        <v>12950</v>
      </c>
      <c r="R120" s="160">
        <f t="shared" si="92"/>
        <v>5540</v>
      </c>
      <c r="S120" s="161">
        <f t="shared" si="92"/>
        <v>5407</v>
      </c>
      <c r="T120" s="160">
        <f t="shared" si="92"/>
        <v>10947</v>
      </c>
      <c r="U120" s="160">
        <f t="shared" si="92"/>
        <v>15</v>
      </c>
      <c r="V120" s="162">
        <f t="shared" si="92"/>
        <v>10962</v>
      </c>
      <c r="W120" s="163">
        <f t="shared" ref="W120" si="93">IF(Q120=0,0,((V120/Q120)-1)*100)</f>
        <v>-15.351351351351351</v>
      </c>
    </row>
    <row r="121" spans="2:23" ht="13.5" thickTop="1">
      <c r="B121" s="206"/>
      <c r="C121" s="119"/>
      <c r="D121" s="119"/>
      <c r="E121" s="119"/>
      <c r="F121" s="119"/>
      <c r="G121" s="119"/>
      <c r="H121" s="119"/>
      <c r="I121" s="120"/>
      <c r="J121" s="92"/>
      <c r="K121" s="92"/>
      <c r="L121" s="220" t="s">
        <v>21</v>
      </c>
      <c r="M121" s="242">
        <v>1349</v>
      </c>
      <c r="N121" s="243">
        <v>2299</v>
      </c>
      <c r="O121" s="154">
        <f>M121+N121</f>
        <v>3648</v>
      </c>
      <c r="P121" s="98">
        <v>0</v>
      </c>
      <c r="Q121" s="157">
        <f>O121+P121</f>
        <v>3648</v>
      </c>
      <c r="R121" s="242">
        <v>1298</v>
      </c>
      <c r="S121" s="243">
        <v>1614</v>
      </c>
      <c r="T121" s="154">
        <f>R121+S121</f>
        <v>2912</v>
      </c>
      <c r="U121" s="98">
        <v>1</v>
      </c>
      <c r="V121" s="159">
        <f>T121+U121</f>
        <v>2913</v>
      </c>
      <c r="W121" s="216">
        <f t="shared" si="90"/>
        <v>-20.148026315789469</v>
      </c>
    </row>
    <row r="122" spans="2:23" ht="12.75">
      <c r="B122" s="206"/>
      <c r="C122" s="119"/>
      <c r="D122" s="119"/>
      <c r="E122" s="119"/>
      <c r="F122" s="119"/>
      <c r="G122" s="119"/>
      <c r="H122" s="119"/>
      <c r="I122" s="120"/>
      <c r="J122" s="92"/>
      <c r="K122" s="92"/>
      <c r="L122" s="220" t="s">
        <v>91</v>
      </c>
      <c r="M122" s="242">
        <v>1366</v>
      </c>
      <c r="N122" s="243">
        <v>2133</v>
      </c>
      <c r="O122" s="154">
        <f>+M122+N122</f>
        <v>3499</v>
      </c>
      <c r="P122" s="98">
        <v>0</v>
      </c>
      <c r="Q122" s="157">
        <f>O122+P122</f>
        <v>3499</v>
      </c>
      <c r="R122" s="242">
        <v>1459</v>
      </c>
      <c r="S122" s="243">
        <v>1561</v>
      </c>
      <c r="T122" s="154">
        <f>+R122+S122</f>
        <v>3020</v>
      </c>
      <c r="U122" s="98">
        <v>0</v>
      </c>
      <c r="V122" s="159">
        <f>+T122+U122</f>
        <v>3020</v>
      </c>
      <c r="W122" s="216">
        <f t="shared" si="90"/>
        <v>-13.68962560731638</v>
      </c>
    </row>
    <row r="123" spans="2:23" ht="13.5" thickBot="1">
      <c r="B123" s="206"/>
      <c r="C123" s="119"/>
      <c r="D123" s="119"/>
      <c r="E123" s="119"/>
      <c r="F123" s="119"/>
      <c r="G123" s="119"/>
      <c r="H123" s="119"/>
      <c r="I123" s="120"/>
      <c r="J123" s="92"/>
      <c r="K123" s="92"/>
      <c r="L123" s="220" t="s">
        <v>22</v>
      </c>
      <c r="M123" s="242">
        <v>1398</v>
      </c>
      <c r="N123" s="243">
        <v>2004</v>
      </c>
      <c r="O123" s="155">
        <f>+M123+N123</f>
        <v>3402</v>
      </c>
      <c r="P123" s="249">
        <v>14</v>
      </c>
      <c r="Q123" s="157">
        <f>O123+P123</f>
        <v>3416</v>
      </c>
      <c r="R123" s="242">
        <v>1501</v>
      </c>
      <c r="S123" s="243">
        <v>1472</v>
      </c>
      <c r="T123" s="155">
        <f>+R123+S123</f>
        <v>2973</v>
      </c>
      <c r="U123" s="249">
        <v>0</v>
      </c>
      <c r="V123" s="159">
        <f>+T123+U123</f>
        <v>2973</v>
      </c>
      <c r="W123" s="216">
        <f t="shared" si="90"/>
        <v>-12.968384074941453</v>
      </c>
    </row>
    <row r="124" spans="2:23" ht="14.25" thickTop="1" thickBot="1">
      <c r="B124" s="206"/>
      <c r="C124" s="119"/>
      <c r="D124" s="119"/>
      <c r="E124" s="119"/>
      <c r="F124" s="119"/>
      <c r="G124" s="119"/>
      <c r="H124" s="119"/>
      <c r="I124" s="120"/>
      <c r="J124" s="92"/>
      <c r="K124" s="92"/>
      <c r="L124" s="201" t="s">
        <v>23</v>
      </c>
      <c r="M124" s="164">
        <f t="shared" ref="M124:V124" si="94">+M121+M122+M123</f>
        <v>4113</v>
      </c>
      <c r="N124" s="164">
        <f t="shared" si="94"/>
        <v>6436</v>
      </c>
      <c r="O124" s="165">
        <f t="shared" si="94"/>
        <v>10549</v>
      </c>
      <c r="P124" s="165">
        <f t="shared" si="94"/>
        <v>14</v>
      </c>
      <c r="Q124" s="165">
        <f t="shared" si="94"/>
        <v>10563</v>
      </c>
      <c r="R124" s="164">
        <f t="shared" si="94"/>
        <v>4258</v>
      </c>
      <c r="S124" s="164">
        <f t="shared" si="94"/>
        <v>4647</v>
      </c>
      <c r="T124" s="165">
        <f t="shared" si="94"/>
        <v>8905</v>
      </c>
      <c r="U124" s="165">
        <f t="shared" si="94"/>
        <v>1</v>
      </c>
      <c r="V124" s="165">
        <f t="shared" si="94"/>
        <v>8906</v>
      </c>
      <c r="W124" s="166">
        <f t="shared" si="90"/>
        <v>-15.686831392596801</v>
      </c>
    </row>
    <row r="125" spans="2:23" s="4" customFormat="1" ht="12.75" customHeight="1" thickTop="1">
      <c r="B125" s="207"/>
      <c r="C125" s="126"/>
      <c r="D125" s="126"/>
      <c r="E125" s="126"/>
      <c r="F125" s="126"/>
      <c r="G125" s="126"/>
      <c r="H125" s="126"/>
      <c r="I125" s="127"/>
      <c r="J125" s="125"/>
      <c r="K125" s="125"/>
      <c r="L125" s="220" t="s">
        <v>25</v>
      </c>
      <c r="M125" s="242">
        <v>1316</v>
      </c>
      <c r="N125" s="243">
        <v>2204</v>
      </c>
      <c r="O125" s="155">
        <f>+M125+N125</f>
        <v>3520</v>
      </c>
      <c r="P125" s="250">
        <v>1</v>
      </c>
      <c r="Q125" s="157">
        <f>O125+P125</f>
        <v>3521</v>
      </c>
      <c r="R125" s="242">
        <v>1473</v>
      </c>
      <c r="S125" s="243">
        <v>1561</v>
      </c>
      <c r="T125" s="155">
        <f>+R125+S125</f>
        <v>3034</v>
      </c>
      <c r="U125" s="250">
        <v>1</v>
      </c>
      <c r="V125" s="159">
        <f>+T125+U125</f>
        <v>3035</v>
      </c>
      <c r="W125" s="216">
        <f t="shared" si="90"/>
        <v>-13.802896904288552</v>
      </c>
    </row>
    <row r="126" spans="2:23" s="4" customFormat="1" ht="12.75" customHeight="1">
      <c r="B126" s="208"/>
      <c r="C126" s="128"/>
      <c r="D126" s="128"/>
      <c r="E126" s="128"/>
      <c r="F126" s="128"/>
      <c r="G126" s="128"/>
      <c r="H126" s="128"/>
      <c r="I126" s="129"/>
      <c r="J126" s="125"/>
      <c r="K126" s="125"/>
      <c r="L126" s="220" t="s">
        <v>26</v>
      </c>
      <c r="M126" s="242">
        <v>1394</v>
      </c>
      <c r="N126" s="243">
        <v>2150</v>
      </c>
      <c r="O126" s="155">
        <f>+M126+N126</f>
        <v>3544</v>
      </c>
      <c r="P126" s="98">
        <v>14</v>
      </c>
      <c r="Q126" s="157">
        <f>O126+P126</f>
        <v>3558</v>
      </c>
      <c r="R126" s="242">
        <v>1303</v>
      </c>
      <c r="S126" s="243">
        <v>997</v>
      </c>
      <c r="T126" s="155">
        <f>+R126+S126</f>
        <v>2300</v>
      </c>
      <c r="U126" s="98">
        <v>0</v>
      </c>
      <c r="V126" s="159">
        <f>+T126+U126</f>
        <v>2300</v>
      </c>
      <c r="W126" s="216">
        <f>IF(Q126=0,0,((V126/Q126)-1)*100)</f>
        <v>-35.356942102304664</v>
      </c>
    </row>
    <row r="127" spans="2:23" s="4" customFormat="1" ht="12.75" customHeight="1" thickBot="1">
      <c r="B127" s="208"/>
      <c r="C127" s="128"/>
      <c r="D127" s="128"/>
      <c r="E127" s="128"/>
      <c r="F127" s="128"/>
      <c r="G127" s="128"/>
      <c r="H127" s="128"/>
      <c r="I127" s="129"/>
      <c r="J127" s="125"/>
      <c r="K127" s="125"/>
      <c r="L127" s="220" t="s">
        <v>27</v>
      </c>
      <c r="M127" s="242">
        <v>1519</v>
      </c>
      <c r="N127" s="243">
        <v>1938</v>
      </c>
      <c r="O127" s="155">
        <f>+M127+N127</f>
        <v>3457</v>
      </c>
      <c r="P127" s="98">
        <v>1</v>
      </c>
      <c r="Q127" s="157">
        <f>O127+P127</f>
        <v>3458</v>
      </c>
      <c r="R127" s="242">
        <v>1454</v>
      </c>
      <c r="S127" s="243">
        <v>1614</v>
      </c>
      <c r="T127" s="155">
        <f>+R127+S127</f>
        <v>3068</v>
      </c>
      <c r="U127" s="98">
        <v>0</v>
      </c>
      <c r="V127" s="159">
        <f>T127+U127</f>
        <v>3068</v>
      </c>
      <c r="W127" s="216">
        <f t="shared" si="90"/>
        <v>-11.27819548872181</v>
      </c>
    </row>
    <row r="128" spans="2:23" ht="14.25" thickTop="1" thickBot="1">
      <c r="B128" s="206"/>
      <c r="C128" s="119"/>
      <c r="D128" s="119"/>
      <c r="E128" s="119"/>
      <c r="F128" s="119"/>
      <c r="G128" s="119"/>
      <c r="H128" s="119"/>
      <c r="I128" s="120"/>
      <c r="J128" s="92"/>
      <c r="K128" s="92"/>
      <c r="L128" s="200" t="s">
        <v>28</v>
      </c>
      <c r="M128" s="160">
        <f t="shared" ref="M128:V128" si="95">+M125+M126+M127</f>
        <v>4229</v>
      </c>
      <c r="N128" s="161">
        <f t="shared" si="95"/>
        <v>6292</v>
      </c>
      <c r="O128" s="160">
        <f t="shared" si="95"/>
        <v>10521</v>
      </c>
      <c r="P128" s="160">
        <f t="shared" si="95"/>
        <v>16</v>
      </c>
      <c r="Q128" s="160">
        <f t="shared" si="95"/>
        <v>10537</v>
      </c>
      <c r="R128" s="160">
        <f t="shared" si="95"/>
        <v>4230</v>
      </c>
      <c r="S128" s="161">
        <f t="shared" si="95"/>
        <v>4172</v>
      </c>
      <c r="T128" s="160">
        <f t="shared" si="95"/>
        <v>8402</v>
      </c>
      <c r="U128" s="160">
        <f t="shared" si="95"/>
        <v>1</v>
      </c>
      <c r="V128" s="160">
        <f t="shared" si="95"/>
        <v>8403</v>
      </c>
      <c r="W128" s="163">
        <f t="shared" si="90"/>
        <v>-20.25244376957388</v>
      </c>
    </row>
    <row r="129" spans="2:23" ht="14.25" thickTop="1" thickBot="1">
      <c r="B129" s="206"/>
      <c r="C129" s="119"/>
      <c r="D129" s="119"/>
      <c r="E129" s="119"/>
      <c r="F129" s="119"/>
      <c r="G129" s="119"/>
      <c r="H129" s="119"/>
      <c r="I129" s="120"/>
      <c r="J129" s="92"/>
      <c r="K129" s="92"/>
      <c r="L129" s="200" t="s">
        <v>94</v>
      </c>
      <c r="M129" s="160">
        <f t="shared" ref="M129:V129" si="96">M120+M124+M128</f>
        <v>13222</v>
      </c>
      <c r="N129" s="161">
        <f t="shared" si="96"/>
        <v>20793</v>
      </c>
      <c r="O129" s="160">
        <f t="shared" si="96"/>
        <v>34015</v>
      </c>
      <c r="P129" s="160">
        <f t="shared" si="96"/>
        <v>35</v>
      </c>
      <c r="Q129" s="160">
        <f t="shared" si="96"/>
        <v>34050</v>
      </c>
      <c r="R129" s="160">
        <f t="shared" si="96"/>
        <v>14028</v>
      </c>
      <c r="S129" s="161">
        <f t="shared" si="96"/>
        <v>14226</v>
      </c>
      <c r="T129" s="160">
        <f t="shared" si="96"/>
        <v>28254</v>
      </c>
      <c r="U129" s="160">
        <f t="shared" si="96"/>
        <v>17</v>
      </c>
      <c r="V129" s="162">
        <f t="shared" si="96"/>
        <v>28271</v>
      </c>
      <c r="W129" s="163">
        <f>IF(Q129=0,0,((V129/Q129)-1)*100)</f>
        <v>-16.972099853157118</v>
      </c>
    </row>
    <row r="130" spans="2:23" ht="14.25" thickTop="1" thickBot="1">
      <c r="B130" s="206"/>
      <c r="C130" s="119"/>
      <c r="D130" s="119"/>
      <c r="E130" s="119"/>
      <c r="F130" s="119"/>
      <c r="G130" s="119"/>
      <c r="H130" s="119"/>
      <c r="I130" s="120"/>
      <c r="J130" s="92"/>
      <c r="K130" s="92"/>
      <c r="L130" s="200" t="s">
        <v>93</v>
      </c>
      <c r="M130" s="160">
        <f t="shared" ref="M130:V130" si="97">+M116+M120+M124+M128</f>
        <v>17932</v>
      </c>
      <c r="N130" s="161">
        <f t="shared" si="97"/>
        <v>29651</v>
      </c>
      <c r="O130" s="160">
        <f t="shared" si="97"/>
        <v>47583</v>
      </c>
      <c r="P130" s="160">
        <f t="shared" si="97"/>
        <v>35</v>
      </c>
      <c r="Q130" s="160">
        <f t="shared" si="97"/>
        <v>47618</v>
      </c>
      <c r="R130" s="160">
        <f t="shared" si="97"/>
        <v>19258</v>
      </c>
      <c r="S130" s="161">
        <f t="shared" si="97"/>
        <v>20472</v>
      </c>
      <c r="T130" s="160">
        <f t="shared" si="97"/>
        <v>39730</v>
      </c>
      <c r="U130" s="160">
        <f t="shared" si="97"/>
        <v>31</v>
      </c>
      <c r="V130" s="162">
        <f t="shared" si="97"/>
        <v>39761</v>
      </c>
      <c r="W130" s="163">
        <f>IF(Q130=0,0,((V130/Q130)-1)*100)</f>
        <v>-16.500063001386035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J131" s="92"/>
      <c r="K131" s="92"/>
      <c r="L131" s="199" t="s">
        <v>61</v>
      </c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J132" s="92"/>
      <c r="K132" s="92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J133" s="92"/>
      <c r="K133" s="92"/>
      <c r="L133" s="283" t="s">
        <v>48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4.25" thickTop="1" thickBot="1">
      <c r="B134" s="206"/>
      <c r="C134" s="119"/>
      <c r="D134" s="119"/>
      <c r="E134" s="119"/>
      <c r="F134" s="119"/>
      <c r="G134" s="119"/>
      <c r="H134" s="119"/>
      <c r="I134" s="120"/>
      <c r="J134" s="92"/>
      <c r="K134" s="92"/>
      <c r="L134" s="1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118" t="s">
        <v>41</v>
      </c>
    </row>
    <row r="135" spans="2:23" ht="14.25" thickTop="1" thickBot="1">
      <c r="B135" s="206"/>
      <c r="C135" s="119"/>
      <c r="D135" s="119"/>
      <c r="E135" s="119"/>
      <c r="F135" s="119"/>
      <c r="G135" s="119"/>
      <c r="H135" s="119"/>
      <c r="I135" s="120"/>
      <c r="J135" s="92"/>
      <c r="K135" s="92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J136" s="92"/>
      <c r="K136" s="92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J137" s="92"/>
      <c r="K137" s="92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65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65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J138" s="92"/>
      <c r="K138" s="92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 ht="12.75">
      <c r="B139" s="206"/>
      <c r="C139" s="119"/>
      <c r="D139" s="119"/>
      <c r="E139" s="119"/>
      <c r="F139" s="119"/>
      <c r="G139" s="119"/>
      <c r="H139" s="119"/>
      <c r="I139" s="120"/>
      <c r="J139" s="92"/>
      <c r="K139" s="92"/>
      <c r="L139" s="220" t="s">
        <v>14</v>
      </c>
      <c r="M139" s="242">
        <f t="shared" ref="M139:N141" si="98">+M87+M113</f>
        <v>49492</v>
      </c>
      <c r="N139" s="243">
        <f t="shared" si="98"/>
        <v>58683</v>
      </c>
      <c r="O139" s="154">
        <f>+M139+N139</f>
        <v>108175</v>
      </c>
      <c r="P139" s="98">
        <f>+P87+P113</f>
        <v>2641</v>
      </c>
      <c r="Q139" s="157">
        <f>+O139+P139</f>
        <v>110816</v>
      </c>
      <c r="R139" s="242">
        <f t="shared" ref="R139:S141" si="99">+R87+R113</f>
        <v>49605</v>
      </c>
      <c r="S139" s="243">
        <f t="shared" si="99"/>
        <v>59484</v>
      </c>
      <c r="T139" s="154">
        <f>+R139+S139</f>
        <v>109089</v>
      </c>
      <c r="U139" s="98">
        <f>+U87+U113</f>
        <v>4370</v>
      </c>
      <c r="V139" s="159">
        <f>+T139+U139</f>
        <v>113459</v>
      </c>
      <c r="W139" s="216">
        <f t="shared" ref="W139:W151" si="100">IF(Q139=0,0,((V139/Q139)-1)*100)</f>
        <v>2.3850346520358112</v>
      </c>
    </row>
    <row r="140" spans="2:23" ht="12.75">
      <c r="B140" s="206"/>
      <c r="C140" s="119"/>
      <c r="D140" s="119"/>
      <c r="E140" s="119"/>
      <c r="F140" s="119"/>
      <c r="G140" s="119"/>
      <c r="H140" s="119"/>
      <c r="I140" s="120"/>
      <c r="J140" s="92"/>
      <c r="K140" s="92"/>
      <c r="L140" s="220" t="s">
        <v>15</v>
      </c>
      <c r="M140" s="242">
        <f t="shared" si="98"/>
        <v>47841</v>
      </c>
      <c r="N140" s="243">
        <f t="shared" si="98"/>
        <v>59064</v>
      </c>
      <c r="O140" s="154">
        <f t="shared" ref="O140:O141" si="101">+M140+N140</f>
        <v>106905</v>
      </c>
      <c r="P140" s="98">
        <f>+P88+P114</f>
        <v>2702</v>
      </c>
      <c r="Q140" s="157">
        <f t="shared" ref="Q140:Q141" si="102">+O140+P140</f>
        <v>109607</v>
      </c>
      <c r="R140" s="242">
        <f t="shared" si="99"/>
        <v>50432</v>
      </c>
      <c r="S140" s="243">
        <f t="shared" si="99"/>
        <v>61393</v>
      </c>
      <c r="T140" s="154">
        <f t="shared" ref="T140:T141" si="103">+R140+S140</f>
        <v>111825</v>
      </c>
      <c r="U140" s="98">
        <f>+U88+U114</f>
        <v>4482</v>
      </c>
      <c r="V140" s="159">
        <f t="shared" ref="V140:V141" si="104">+T140+U140</f>
        <v>116307</v>
      </c>
      <c r="W140" s="216">
        <f t="shared" si="100"/>
        <v>6.1127482733767113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J141" s="92"/>
      <c r="K141" s="92"/>
      <c r="L141" s="226" t="s">
        <v>16</v>
      </c>
      <c r="M141" s="242">
        <f t="shared" si="98"/>
        <v>47008</v>
      </c>
      <c r="N141" s="243">
        <f t="shared" si="98"/>
        <v>58686</v>
      </c>
      <c r="O141" s="154">
        <f t="shared" si="101"/>
        <v>105694</v>
      </c>
      <c r="P141" s="98">
        <f>+P89+P115</f>
        <v>3285</v>
      </c>
      <c r="Q141" s="157">
        <f t="shared" si="102"/>
        <v>108979</v>
      </c>
      <c r="R141" s="242">
        <f t="shared" si="99"/>
        <v>46452</v>
      </c>
      <c r="S141" s="243">
        <f t="shared" si="99"/>
        <v>57733</v>
      </c>
      <c r="T141" s="154">
        <f t="shared" si="103"/>
        <v>104185</v>
      </c>
      <c r="U141" s="98">
        <f>+U89+U115</f>
        <v>4359</v>
      </c>
      <c r="V141" s="159">
        <f t="shared" si="104"/>
        <v>108544</v>
      </c>
      <c r="W141" s="216">
        <f t="shared" si="100"/>
        <v>-0.39915947109075978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J142" s="92"/>
      <c r="K142" s="92"/>
      <c r="L142" s="200" t="s">
        <v>17</v>
      </c>
      <c r="M142" s="160">
        <f t="shared" ref="M142:V142" si="105">+M139+M140+M141</f>
        <v>144341</v>
      </c>
      <c r="N142" s="161">
        <f t="shared" si="105"/>
        <v>176433</v>
      </c>
      <c r="O142" s="160">
        <f t="shared" si="105"/>
        <v>320774</v>
      </c>
      <c r="P142" s="160">
        <f t="shared" si="105"/>
        <v>8628</v>
      </c>
      <c r="Q142" s="160">
        <f t="shared" si="105"/>
        <v>329402</v>
      </c>
      <c r="R142" s="160">
        <f t="shared" si="105"/>
        <v>146489</v>
      </c>
      <c r="S142" s="161">
        <f t="shared" si="105"/>
        <v>178610</v>
      </c>
      <c r="T142" s="160">
        <f t="shared" si="105"/>
        <v>325099</v>
      </c>
      <c r="U142" s="160">
        <f t="shared" si="105"/>
        <v>13211</v>
      </c>
      <c r="V142" s="162">
        <f t="shared" si="105"/>
        <v>338310</v>
      </c>
      <c r="W142" s="163">
        <f t="shared" si="100"/>
        <v>2.704294448728306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J143" s="92"/>
      <c r="K143" s="92"/>
      <c r="L143" s="220" t="s">
        <v>18</v>
      </c>
      <c r="M143" s="242">
        <f t="shared" ref="M143:N145" si="106">+M91+M117</f>
        <v>44588</v>
      </c>
      <c r="N143" s="243">
        <f t="shared" si="106"/>
        <v>52985</v>
      </c>
      <c r="O143" s="154">
        <f t="shared" ref="O143:O145" si="107">+M143+N143</f>
        <v>97573</v>
      </c>
      <c r="P143" s="98">
        <f>+P91+P117</f>
        <v>2933</v>
      </c>
      <c r="Q143" s="157">
        <f t="shared" ref="Q143:Q145" si="108">+O143+P143</f>
        <v>100506</v>
      </c>
      <c r="R143" s="242">
        <f t="shared" ref="R143:S145" si="109">+R91+R117</f>
        <v>44842</v>
      </c>
      <c r="S143" s="243">
        <f t="shared" si="109"/>
        <v>54861</v>
      </c>
      <c r="T143" s="154">
        <f t="shared" ref="T143:T145" si="110">+R143+S143</f>
        <v>99703</v>
      </c>
      <c r="U143" s="98">
        <f>+U91+U117</f>
        <v>3715</v>
      </c>
      <c r="V143" s="159">
        <f t="shared" ref="V143:V145" si="111">+T143+U143</f>
        <v>103418</v>
      </c>
      <c r="W143" s="216">
        <f t="shared" si="100"/>
        <v>2.8973394623206472</v>
      </c>
    </row>
    <row r="144" spans="2:23" ht="12.75">
      <c r="B144" s="206"/>
      <c r="C144" s="119"/>
      <c r="D144" s="119"/>
      <c r="E144" s="119"/>
      <c r="F144" s="119"/>
      <c r="G144" s="119"/>
      <c r="H144" s="119"/>
      <c r="I144" s="120"/>
      <c r="J144" s="92"/>
      <c r="K144" s="92"/>
      <c r="L144" s="220" t="s">
        <v>19</v>
      </c>
      <c r="M144" s="242">
        <f t="shared" si="106"/>
        <v>42040</v>
      </c>
      <c r="N144" s="243">
        <f t="shared" si="106"/>
        <v>52165</v>
      </c>
      <c r="O144" s="154">
        <f t="shared" si="107"/>
        <v>94205</v>
      </c>
      <c r="P144" s="98">
        <f>+P92+P118</f>
        <v>2327</v>
      </c>
      <c r="Q144" s="157">
        <f t="shared" si="108"/>
        <v>96532</v>
      </c>
      <c r="R144" s="242">
        <f t="shared" si="109"/>
        <v>38846</v>
      </c>
      <c r="S144" s="243">
        <f t="shared" si="109"/>
        <v>50963</v>
      </c>
      <c r="T144" s="154">
        <f t="shared" si="110"/>
        <v>89809</v>
      </c>
      <c r="U144" s="98">
        <f>+U92+U118</f>
        <v>3480</v>
      </c>
      <c r="V144" s="159">
        <f t="shared" si="111"/>
        <v>93289</v>
      </c>
      <c r="W144" s="216">
        <f t="shared" si="100"/>
        <v>-3.3595077280072938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J145" s="92"/>
      <c r="K145" s="92"/>
      <c r="L145" s="220" t="s">
        <v>20</v>
      </c>
      <c r="M145" s="242">
        <f t="shared" si="106"/>
        <v>52594</v>
      </c>
      <c r="N145" s="243">
        <f t="shared" si="106"/>
        <v>62107</v>
      </c>
      <c r="O145" s="154">
        <f t="shared" si="107"/>
        <v>114701</v>
      </c>
      <c r="P145" s="98">
        <f>+P93+P119</f>
        <v>3367</v>
      </c>
      <c r="Q145" s="157">
        <f t="shared" si="108"/>
        <v>118068</v>
      </c>
      <c r="R145" s="242">
        <f t="shared" si="109"/>
        <v>50826</v>
      </c>
      <c r="S145" s="243">
        <f t="shared" si="109"/>
        <v>62408</v>
      </c>
      <c r="T145" s="154">
        <f t="shared" si="110"/>
        <v>113234</v>
      </c>
      <c r="U145" s="98">
        <f>+U93+U119</f>
        <v>4620</v>
      </c>
      <c r="V145" s="159">
        <f t="shared" si="111"/>
        <v>117854</v>
      </c>
      <c r="W145" s="216">
        <f t="shared" si="100"/>
        <v>-0.18125148219669818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J146" s="92"/>
      <c r="K146" s="92"/>
      <c r="L146" s="200" t="s">
        <v>90</v>
      </c>
      <c r="M146" s="160">
        <f t="shared" ref="M146:V146" si="112">+M143+M144+M145</f>
        <v>139222</v>
      </c>
      <c r="N146" s="161">
        <f t="shared" si="112"/>
        <v>167257</v>
      </c>
      <c r="O146" s="160">
        <f t="shared" si="112"/>
        <v>306479</v>
      </c>
      <c r="P146" s="160">
        <f t="shared" si="112"/>
        <v>8627</v>
      </c>
      <c r="Q146" s="160">
        <f t="shared" si="112"/>
        <v>315106</v>
      </c>
      <c r="R146" s="160">
        <f t="shared" si="112"/>
        <v>134514</v>
      </c>
      <c r="S146" s="161">
        <f t="shared" si="112"/>
        <v>168232</v>
      </c>
      <c r="T146" s="160">
        <f t="shared" si="112"/>
        <v>302746</v>
      </c>
      <c r="U146" s="160">
        <f t="shared" si="112"/>
        <v>11815</v>
      </c>
      <c r="V146" s="162">
        <f t="shared" si="112"/>
        <v>314561</v>
      </c>
      <c r="W146" s="163">
        <f>IF(Q146=0,0,((V146/Q146)-1)*100)</f>
        <v>-0.17295767138677531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J147" s="92"/>
      <c r="K147" s="92"/>
      <c r="L147" s="220" t="s">
        <v>21</v>
      </c>
      <c r="M147" s="242">
        <f t="shared" ref="M147:N149" si="113">+M95+M121</f>
        <v>45431</v>
      </c>
      <c r="N147" s="243">
        <f t="shared" si="113"/>
        <v>53174</v>
      </c>
      <c r="O147" s="154">
        <f t="shared" ref="O147:O149" si="114">+M147+N147</f>
        <v>98605</v>
      </c>
      <c r="P147" s="98">
        <f>+P95+P121</f>
        <v>3048</v>
      </c>
      <c r="Q147" s="157">
        <f t="shared" ref="Q147:Q149" si="115">+O147+P147</f>
        <v>101653</v>
      </c>
      <c r="R147" s="242">
        <f t="shared" ref="R147:S149" si="116">+R95+R121</f>
        <v>44471</v>
      </c>
      <c r="S147" s="243">
        <f t="shared" si="116"/>
        <v>55210</v>
      </c>
      <c r="T147" s="154">
        <f t="shared" ref="T147:T149" si="117">+R147+S147</f>
        <v>99681</v>
      </c>
      <c r="U147" s="98">
        <f>+U95+U121</f>
        <v>4004</v>
      </c>
      <c r="V147" s="159">
        <f t="shared" ref="V147:V149" si="118">+T147+U147</f>
        <v>103685</v>
      </c>
      <c r="W147" s="216">
        <f t="shared" si="100"/>
        <v>1.9989572368744657</v>
      </c>
    </row>
    <row r="148" spans="2:23" ht="12.75">
      <c r="B148" s="206"/>
      <c r="C148" s="119"/>
      <c r="D148" s="119"/>
      <c r="E148" s="119"/>
      <c r="F148" s="119"/>
      <c r="G148" s="119"/>
      <c r="H148" s="119"/>
      <c r="I148" s="120"/>
      <c r="J148" s="92"/>
      <c r="K148" s="92"/>
      <c r="L148" s="220" t="s">
        <v>91</v>
      </c>
      <c r="M148" s="242">
        <f t="shared" si="113"/>
        <v>44879</v>
      </c>
      <c r="N148" s="243">
        <f t="shared" si="113"/>
        <v>56950</v>
      </c>
      <c r="O148" s="154">
        <f t="shared" si="114"/>
        <v>101829</v>
      </c>
      <c r="P148" s="98">
        <f>+P96+P122</f>
        <v>2874</v>
      </c>
      <c r="Q148" s="157">
        <f t="shared" si="115"/>
        <v>104703</v>
      </c>
      <c r="R148" s="242">
        <f t="shared" si="116"/>
        <v>44205</v>
      </c>
      <c r="S148" s="243">
        <f t="shared" si="116"/>
        <v>60488</v>
      </c>
      <c r="T148" s="154">
        <f t="shared" si="117"/>
        <v>104693</v>
      </c>
      <c r="U148" s="98">
        <f>+U96+U122</f>
        <v>3952</v>
      </c>
      <c r="V148" s="159">
        <f t="shared" si="118"/>
        <v>108645</v>
      </c>
      <c r="W148" s="216">
        <f t="shared" si="100"/>
        <v>3.7649351021460609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J149" s="92"/>
      <c r="K149" s="92"/>
      <c r="L149" s="220" t="s">
        <v>22</v>
      </c>
      <c r="M149" s="242">
        <f t="shared" si="113"/>
        <v>45543</v>
      </c>
      <c r="N149" s="243">
        <f t="shared" si="113"/>
        <v>55291</v>
      </c>
      <c r="O149" s="155">
        <f t="shared" si="114"/>
        <v>100834</v>
      </c>
      <c r="P149" s="249">
        <f>+P97+P123</f>
        <v>3349</v>
      </c>
      <c r="Q149" s="157">
        <f t="shared" si="115"/>
        <v>104183</v>
      </c>
      <c r="R149" s="242">
        <f t="shared" si="116"/>
        <v>45365</v>
      </c>
      <c r="S149" s="243">
        <f t="shared" si="116"/>
        <v>56223</v>
      </c>
      <c r="T149" s="155">
        <f t="shared" si="117"/>
        <v>101588</v>
      </c>
      <c r="U149" s="249">
        <f>+U97+U123</f>
        <v>3662</v>
      </c>
      <c r="V149" s="159">
        <f t="shared" si="118"/>
        <v>105250</v>
      </c>
      <c r="W149" s="216">
        <f t="shared" si="100"/>
        <v>1.0241594118042263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K150" s="92"/>
      <c r="L150" s="201" t="s">
        <v>23</v>
      </c>
      <c r="M150" s="164">
        <f t="shared" ref="M150:V150" si="119">+M147+M148+M149</f>
        <v>135853</v>
      </c>
      <c r="N150" s="164">
        <f t="shared" si="119"/>
        <v>165415</v>
      </c>
      <c r="O150" s="165">
        <f t="shared" si="119"/>
        <v>301268</v>
      </c>
      <c r="P150" s="165">
        <f t="shared" si="119"/>
        <v>9271</v>
      </c>
      <c r="Q150" s="165">
        <f t="shared" si="119"/>
        <v>310539</v>
      </c>
      <c r="R150" s="164">
        <f t="shared" si="119"/>
        <v>134041</v>
      </c>
      <c r="S150" s="164">
        <f t="shared" si="119"/>
        <v>171921</v>
      </c>
      <c r="T150" s="165">
        <f t="shared" si="119"/>
        <v>305962</v>
      </c>
      <c r="U150" s="165">
        <f t="shared" si="119"/>
        <v>11618</v>
      </c>
      <c r="V150" s="165">
        <f t="shared" si="119"/>
        <v>317580</v>
      </c>
      <c r="W150" s="166">
        <f t="shared" si="100"/>
        <v>2.2673480625621911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K151" s="92"/>
      <c r="L151" s="220" t="s">
        <v>25</v>
      </c>
      <c r="M151" s="242">
        <f t="shared" ref="M151:N153" si="120">+M99+M125</f>
        <v>45157</v>
      </c>
      <c r="N151" s="243">
        <f t="shared" si="120"/>
        <v>53928</v>
      </c>
      <c r="O151" s="155">
        <f t="shared" ref="O151:O153" si="121">+M151+N151</f>
        <v>99085</v>
      </c>
      <c r="P151" s="250">
        <f>+P99+P125</f>
        <v>4030</v>
      </c>
      <c r="Q151" s="157">
        <f t="shared" ref="Q151:Q153" si="122">+O151+P151</f>
        <v>103115</v>
      </c>
      <c r="R151" s="242">
        <f t="shared" ref="R151:S153" si="123">+R99+R125</f>
        <v>46420</v>
      </c>
      <c r="S151" s="243">
        <f t="shared" si="123"/>
        <v>56011</v>
      </c>
      <c r="T151" s="155">
        <f t="shared" ref="T151:T153" si="124">+R151+S151</f>
        <v>102431</v>
      </c>
      <c r="U151" s="250">
        <f>+U99+U125</f>
        <v>3966</v>
      </c>
      <c r="V151" s="159">
        <f t="shared" ref="V151:V153" si="125">+T151+U151</f>
        <v>106397</v>
      </c>
      <c r="W151" s="216">
        <f t="shared" si="100"/>
        <v>3.1828540949425443</v>
      </c>
    </row>
    <row r="152" spans="2:23" ht="12.75">
      <c r="B152" s="122"/>
      <c r="C152" s="131"/>
      <c r="D152" s="131"/>
      <c r="E152" s="123"/>
      <c r="F152" s="132"/>
      <c r="G152" s="132"/>
      <c r="H152" s="133"/>
      <c r="I152" s="134"/>
      <c r="J152" s="119"/>
      <c r="K152" s="92"/>
      <c r="L152" s="220" t="s">
        <v>26</v>
      </c>
      <c r="M152" s="242">
        <f t="shared" si="120"/>
        <v>44657</v>
      </c>
      <c r="N152" s="243">
        <f t="shared" si="120"/>
        <v>53806</v>
      </c>
      <c r="O152" s="155">
        <f>+M152+N152</f>
        <v>98463</v>
      </c>
      <c r="P152" s="98">
        <f>+P100+P126</f>
        <v>4069</v>
      </c>
      <c r="Q152" s="157">
        <f>+O152+P152</f>
        <v>102532</v>
      </c>
      <c r="R152" s="242">
        <f t="shared" si="123"/>
        <v>42184</v>
      </c>
      <c r="S152" s="243">
        <f t="shared" si="123"/>
        <v>53064</v>
      </c>
      <c r="T152" s="155">
        <f>+R152+S152</f>
        <v>95248</v>
      </c>
      <c r="U152" s="98">
        <f>+U100+U126</f>
        <v>4130</v>
      </c>
      <c r="V152" s="159">
        <f>+T152+U152</f>
        <v>99378</v>
      </c>
      <c r="W152" s="216">
        <f>IF(Q152=0,0,((V152/Q152)-1)*100)</f>
        <v>-3.0761128233136925</v>
      </c>
    </row>
    <row r="153" spans="2:23" s="4" customFormat="1" ht="12.75" customHeight="1" thickBot="1">
      <c r="B153" s="208"/>
      <c r="C153" s="128"/>
      <c r="D153" s="128"/>
      <c r="E153" s="128"/>
      <c r="F153" s="128"/>
      <c r="G153" s="128"/>
      <c r="H153" s="128"/>
      <c r="I153" s="129"/>
      <c r="J153" s="125"/>
      <c r="K153" s="125"/>
      <c r="L153" s="220" t="s">
        <v>27</v>
      </c>
      <c r="M153" s="242">
        <f t="shared" si="120"/>
        <v>47589</v>
      </c>
      <c r="N153" s="243">
        <f t="shared" si="120"/>
        <v>56870</v>
      </c>
      <c r="O153" s="155">
        <f t="shared" si="121"/>
        <v>104459</v>
      </c>
      <c r="P153" s="98">
        <f>+P101+P127</f>
        <v>4188</v>
      </c>
      <c r="Q153" s="157">
        <f t="shared" si="122"/>
        <v>108647</v>
      </c>
      <c r="R153" s="242">
        <f t="shared" si="123"/>
        <v>39232</v>
      </c>
      <c r="S153" s="243">
        <f t="shared" si="123"/>
        <v>59179</v>
      </c>
      <c r="T153" s="155">
        <f t="shared" si="124"/>
        <v>98411</v>
      </c>
      <c r="U153" s="98">
        <f>+U101+U127</f>
        <v>3813</v>
      </c>
      <c r="V153" s="159">
        <f t="shared" si="125"/>
        <v>102224</v>
      </c>
      <c r="W153" s="216">
        <f>IF(Q153=0,0,((V153/Q153)-1)*100)</f>
        <v>-5.9118061244212932</v>
      </c>
    </row>
    <row r="154" spans="2:23" s="4" customFormat="1" ht="12.75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J154" s="125"/>
      <c r="K154" s="125"/>
      <c r="L154" s="200" t="s">
        <v>28</v>
      </c>
      <c r="M154" s="160">
        <f t="shared" ref="M154:V154" si="126">+M151+M152+M153</f>
        <v>137403</v>
      </c>
      <c r="N154" s="161">
        <f t="shared" si="126"/>
        <v>164604</v>
      </c>
      <c r="O154" s="160">
        <f t="shared" si="126"/>
        <v>302007</v>
      </c>
      <c r="P154" s="160">
        <f t="shared" si="126"/>
        <v>12287</v>
      </c>
      <c r="Q154" s="160">
        <f t="shared" si="126"/>
        <v>314294</v>
      </c>
      <c r="R154" s="160">
        <f t="shared" si="126"/>
        <v>127836</v>
      </c>
      <c r="S154" s="161">
        <f t="shared" si="126"/>
        <v>168254</v>
      </c>
      <c r="T154" s="160">
        <f t="shared" si="126"/>
        <v>296090</v>
      </c>
      <c r="U154" s="160">
        <f t="shared" si="126"/>
        <v>11909</v>
      </c>
      <c r="V154" s="160">
        <f t="shared" si="126"/>
        <v>307999</v>
      </c>
      <c r="W154" s="163">
        <f>IF(Q154=0,0,((V154/Q154)-1)*100)</f>
        <v>-2.002901741681351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J155" s="92"/>
      <c r="K155" s="92"/>
      <c r="L155" s="200" t="s">
        <v>94</v>
      </c>
      <c r="M155" s="160">
        <f t="shared" ref="M155:V155" si="127">M146+M150+M154</f>
        <v>412478</v>
      </c>
      <c r="N155" s="161">
        <f t="shared" si="127"/>
        <v>497276</v>
      </c>
      <c r="O155" s="160">
        <f t="shared" si="127"/>
        <v>909754</v>
      </c>
      <c r="P155" s="160">
        <f t="shared" si="127"/>
        <v>30185</v>
      </c>
      <c r="Q155" s="160">
        <f t="shared" si="127"/>
        <v>939939</v>
      </c>
      <c r="R155" s="160">
        <f t="shared" si="127"/>
        <v>396391</v>
      </c>
      <c r="S155" s="161">
        <f t="shared" si="127"/>
        <v>508407</v>
      </c>
      <c r="T155" s="160">
        <f t="shared" si="127"/>
        <v>904798</v>
      </c>
      <c r="U155" s="160">
        <f t="shared" si="127"/>
        <v>35342</v>
      </c>
      <c r="V155" s="162">
        <f t="shared" si="127"/>
        <v>940140</v>
      </c>
      <c r="W155" s="163">
        <f>IF(Q155=0,0,((V155/Q155)-1)*100)</f>
        <v>2.1384366432286583E-2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J156" s="92"/>
      <c r="K156" s="92"/>
      <c r="L156" s="200" t="s">
        <v>93</v>
      </c>
      <c r="M156" s="160">
        <f t="shared" ref="M156:V156" si="128">+M142+M146+M150+M154</f>
        <v>556819</v>
      </c>
      <c r="N156" s="161">
        <f t="shared" si="128"/>
        <v>673709</v>
      </c>
      <c r="O156" s="160">
        <f t="shared" si="128"/>
        <v>1230528</v>
      </c>
      <c r="P156" s="160">
        <f t="shared" si="128"/>
        <v>38813</v>
      </c>
      <c r="Q156" s="160">
        <f t="shared" si="128"/>
        <v>1269341</v>
      </c>
      <c r="R156" s="160">
        <f t="shared" si="128"/>
        <v>542880</v>
      </c>
      <c r="S156" s="161">
        <f t="shared" si="128"/>
        <v>687017</v>
      </c>
      <c r="T156" s="160">
        <f t="shared" si="128"/>
        <v>1229897</v>
      </c>
      <c r="U156" s="160">
        <f t="shared" si="128"/>
        <v>48553</v>
      </c>
      <c r="V156" s="162">
        <f t="shared" si="128"/>
        <v>1278450</v>
      </c>
      <c r="W156" s="163">
        <f>IF(Q156=0,0,((V156/Q156)-1)*100)</f>
        <v>0.7176164639761895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J157" s="92"/>
      <c r="K157" s="92"/>
      <c r="L157" s="199" t="s">
        <v>61</v>
      </c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3"/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J158" s="92"/>
      <c r="K158" s="92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J159" s="92"/>
      <c r="K159" s="92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14.25" thickTop="1" thickBot="1">
      <c r="B160" s="206"/>
      <c r="C160" s="119"/>
      <c r="D160" s="119"/>
      <c r="E160" s="119"/>
      <c r="F160" s="119"/>
      <c r="G160" s="119"/>
      <c r="H160" s="119"/>
      <c r="I160" s="120"/>
      <c r="J160" s="92"/>
      <c r="K160" s="92"/>
      <c r="L160" s="1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J161" s="92"/>
      <c r="K161" s="92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J162" s="92"/>
      <c r="K162" s="92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J163" s="92"/>
      <c r="K163" s="92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64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64" t="s">
        <v>9</v>
      </c>
      <c r="W163" s="229"/>
    </row>
    <row r="164" spans="2:23" ht="3.75" customHeight="1" thickTop="1">
      <c r="B164" s="206"/>
      <c r="C164" s="119"/>
      <c r="D164" s="119"/>
      <c r="E164" s="119"/>
      <c r="F164" s="119"/>
      <c r="G164" s="119"/>
      <c r="H164" s="119"/>
      <c r="I164" s="120"/>
      <c r="J164" s="92"/>
      <c r="K164" s="92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 ht="12.75">
      <c r="B165" s="206"/>
      <c r="C165" s="119"/>
      <c r="D165" s="119"/>
      <c r="E165" s="119"/>
      <c r="F165" s="119"/>
      <c r="G165" s="119"/>
      <c r="H165" s="119"/>
      <c r="I165" s="120"/>
      <c r="J165" s="92"/>
      <c r="K165" s="92"/>
      <c r="L165" s="220" t="s">
        <v>14</v>
      </c>
      <c r="M165" s="242">
        <v>29</v>
      </c>
      <c r="N165" s="243">
        <v>84</v>
      </c>
      <c r="O165" s="171">
        <f>M165+N165</f>
        <v>113</v>
      </c>
      <c r="P165" s="98">
        <v>0</v>
      </c>
      <c r="Q165" s="177">
        <f>O165+P165</f>
        <v>113</v>
      </c>
      <c r="R165" s="242">
        <v>21</v>
      </c>
      <c r="S165" s="243">
        <v>76</v>
      </c>
      <c r="T165" s="171">
        <f>R165+S165</f>
        <v>97</v>
      </c>
      <c r="U165" s="98">
        <v>1</v>
      </c>
      <c r="V165" s="181">
        <f>T165+U165</f>
        <v>98</v>
      </c>
      <c r="W165" s="216">
        <f t="shared" ref="W165:W180" si="129">IF(Q165=0,0,((V165/Q165)-1)*100)</f>
        <v>-13.274336283185839</v>
      </c>
    </row>
    <row r="166" spans="2:23" ht="12.75">
      <c r="B166" s="206"/>
      <c r="C166" s="119"/>
      <c r="D166" s="119"/>
      <c r="E166" s="119"/>
      <c r="F166" s="119"/>
      <c r="G166" s="119"/>
      <c r="H166" s="119"/>
      <c r="I166" s="120"/>
      <c r="J166" s="92"/>
      <c r="K166" s="92"/>
      <c r="L166" s="220" t="s">
        <v>15</v>
      </c>
      <c r="M166" s="242">
        <v>30</v>
      </c>
      <c r="N166" s="243">
        <v>87</v>
      </c>
      <c r="O166" s="171">
        <f>M166+N166</f>
        <v>117</v>
      </c>
      <c r="P166" s="98">
        <v>0</v>
      </c>
      <c r="Q166" s="177">
        <f>O166+P166</f>
        <v>117</v>
      </c>
      <c r="R166" s="242">
        <v>28</v>
      </c>
      <c r="S166" s="243">
        <v>47</v>
      </c>
      <c r="T166" s="171">
        <f>R166+S166</f>
        <v>75</v>
      </c>
      <c r="U166" s="98">
        <v>1</v>
      </c>
      <c r="V166" s="181">
        <f>T166+U166</f>
        <v>76</v>
      </c>
      <c r="W166" s="216">
        <f t="shared" si="129"/>
        <v>-35.042735042735039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J167" s="92"/>
      <c r="K167" s="92"/>
      <c r="L167" s="226" t="s">
        <v>16</v>
      </c>
      <c r="M167" s="242">
        <v>27</v>
      </c>
      <c r="N167" s="243">
        <v>107</v>
      </c>
      <c r="O167" s="171">
        <f>M167+N167</f>
        <v>134</v>
      </c>
      <c r="P167" s="98">
        <v>1</v>
      </c>
      <c r="Q167" s="177">
        <f>O167+P167</f>
        <v>135</v>
      </c>
      <c r="R167" s="242">
        <v>23</v>
      </c>
      <c r="S167" s="243">
        <v>64</v>
      </c>
      <c r="T167" s="171">
        <f>R167+S167</f>
        <v>87</v>
      </c>
      <c r="U167" s="98">
        <v>1</v>
      </c>
      <c r="V167" s="181">
        <f>T167+U167</f>
        <v>88</v>
      </c>
      <c r="W167" s="216">
        <f t="shared" si="129"/>
        <v>-34.81481481481481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J168" s="92"/>
      <c r="K168" s="92"/>
      <c r="L168" s="202" t="s">
        <v>17</v>
      </c>
      <c r="M168" s="183">
        <f t="shared" ref="M168:V168" si="130">+M165+M166+M167</f>
        <v>86</v>
      </c>
      <c r="N168" s="184">
        <f t="shared" si="130"/>
        <v>278</v>
      </c>
      <c r="O168" s="183">
        <f t="shared" si="130"/>
        <v>364</v>
      </c>
      <c r="P168" s="183">
        <f t="shared" si="130"/>
        <v>1</v>
      </c>
      <c r="Q168" s="183">
        <f t="shared" si="130"/>
        <v>365</v>
      </c>
      <c r="R168" s="183">
        <f t="shared" si="130"/>
        <v>72</v>
      </c>
      <c r="S168" s="184">
        <f t="shared" si="130"/>
        <v>187</v>
      </c>
      <c r="T168" s="183">
        <f t="shared" si="130"/>
        <v>259</v>
      </c>
      <c r="U168" s="183">
        <f t="shared" si="130"/>
        <v>3</v>
      </c>
      <c r="V168" s="185">
        <f t="shared" si="130"/>
        <v>262</v>
      </c>
      <c r="W168" s="186">
        <f t="shared" si="129"/>
        <v>-28.219178082191775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J169" s="92"/>
      <c r="K169" s="92"/>
      <c r="L169" s="220" t="s">
        <v>18</v>
      </c>
      <c r="M169" s="252">
        <v>23</v>
      </c>
      <c r="N169" s="253">
        <v>104</v>
      </c>
      <c r="O169" s="172">
        <f>M169+N169</f>
        <v>127</v>
      </c>
      <c r="P169" s="98">
        <v>0</v>
      </c>
      <c r="Q169" s="178">
        <f>O169+P169</f>
        <v>127</v>
      </c>
      <c r="R169" s="252">
        <v>18</v>
      </c>
      <c r="S169" s="253">
        <v>58</v>
      </c>
      <c r="T169" s="172">
        <f>R169+S169</f>
        <v>76</v>
      </c>
      <c r="U169" s="98">
        <v>1</v>
      </c>
      <c r="V169" s="181">
        <f>T169+U169</f>
        <v>77</v>
      </c>
      <c r="W169" s="216">
        <f t="shared" si="129"/>
        <v>-39.370078740157474</v>
      </c>
    </row>
    <row r="170" spans="2:23" ht="12.75">
      <c r="B170" s="206"/>
      <c r="C170" s="119"/>
      <c r="D170" s="119"/>
      <c r="E170" s="119"/>
      <c r="F170" s="119"/>
      <c r="G170" s="119"/>
      <c r="H170" s="119"/>
      <c r="I170" s="120"/>
      <c r="J170" s="92"/>
      <c r="K170" s="92"/>
      <c r="L170" s="220" t="s">
        <v>19</v>
      </c>
      <c r="M170" s="242">
        <v>24</v>
      </c>
      <c r="N170" s="243">
        <v>87</v>
      </c>
      <c r="O170" s="171">
        <f>M170+N170</f>
        <v>111</v>
      </c>
      <c r="P170" s="98">
        <v>0</v>
      </c>
      <c r="Q170" s="177">
        <f>O170+P170</f>
        <v>111</v>
      </c>
      <c r="R170" s="242">
        <v>15</v>
      </c>
      <c r="S170" s="243">
        <v>47</v>
      </c>
      <c r="T170" s="171">
        <f>R170+S170</f>
        <v>62</v>
      </c>
      <c r="U170" s="98">
        <v>1</v>
      </c>
      <c r="V170" s="181">
        <f>T170+U170</f>
        <v>63</v>
      </c>
      <c r="W170" s="216">
        <f t="shared" si="129"/>
        <v>-43.243243243243242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J171" s="92"/>
      <c r="K171" s="92"/>
      <c r="L171" s="220" t="s">
        <v>20</v>
      </c>
      <c r="M171" s="242">
        <v>23</v>
      </c>
      <c r="N171" s="243">
        <v>107</v>
      </c>
      <c r="O171" s="171">
        <f>M171+N171</f>
        <v>130</v>
      </c>
      <c r="P171" s="98">
        <v>1</v>
      </c>
      <c r="Q171" s="177">
        <f>O171+P171</f>
        <v>131</v>
      </c>
      <c r="R171" s="242">
        <v>32</v>
      </c>
      <c r="S171" s="243">
        <v>74</v>
      </c>
      <c r="T171" s="171">
        <f>R171+S171</f>
        <v>106</v>
      </c>
      <c r="U171" s="98">
        <v>2</v>
      </c>
      <c r="V171" s="181">
        <f>T171+U171</f>
        <v>108</v>
      </c>
      <c r="W171" s="216">
        <f t="shared" si="129"/>
        <v>-17.557251908396942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J172" s="92"/>
      <c r="K172" s="92"/>
      <c r="L172" s="202" t="s">
        <v>90</v>
      </c>
      <c r="M172" s="183">
        <f t="shared" ref="M172:V172" si="131">+M169+M170+M171</f>
        <v>70</v>
      </c>
      <c r="N172" s="184">
        <f t="shared" si="131"/>
        <v>298</v>
      </c>
      <c r="O172" s="183">
        <f t="shared" si="131"/>
        <v>368</v>
      </c>
      <c r="P172" s="183">
        <f t="shared" si="131"/>
        <v>1</v>
      </c>
      <c r="Q172" s="183">
        <f t="shared" si="131"/>
        <v>369</v>
      </c>
      <c r="R172" s="183">
        <f t="shared" si="131"/>
        <v>65</v>
      </c>
      <c r="S172" s="184">
        <f t="shared" si="131"/>
        <v>179</v>
      </c>
      <c r="T172" s="183">
        <f t="shared" si="131"/>
        <v>244</v>
      </c>
      <c r="U172" s="183">
        <f t="shared" si="131"/>
        <v>4</v>
      </c>
      <c r="V172" s="185">
        <f t="shared" si="131"/>
        <v>248</v>
      </c>
      <c r="W172" s="186">
        <f>IF(Q172=0,0,((V172/Q172)-1)*100)</f>
        <v>-32.791327913279133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J173" s="92"/>
      <c r="K173" s="92"/>
      <c r="L173" s="220" t="s">
        <v>21</v>
      </c>
      <c r="M173" s="242">
        <v>31</v>
      </c>
      <c r="N173" s="243">
        <v>83</v>
      </c>
      <c r="O173" s="171">
        <f>M173+N173</f>
        <v>114</v>
      </c>
      <c r="P173" s="98">
        <v>1</v>
      </c>
      <c r="Q173" s="177">
        <f>O173+P173</f>
        <v>115</v>
      </c>
      <c r="R173" s="242">
        <v>28</v>
      </c>
      <c r="S173" s="243">
        <v>49</v>
      </c>
      <c r="T173" s="171">
        <f>R173+S173</f>
        <v>77</v>
      </c>
      <c r="U173" s="98">
        <v>1</v>
      </c>
      <c r="V173" s="181">
        <f>T173+U173</f>
        <v>78</v>
      </c>
      <c r="W173" s="216">
        <f t="shared" si="129"/>
        <v>-32.173913043478265</v>
      </c>
    </row>
    <row r="174" spans="2:23" ht="12.75">
      <c r="B174" s="206"/>
      <c r="C174" s="119"/>
      <c r="D174" s="119"/>
      <c r="E174" s="119"/>
      <c r="F174" s="119"/>
      <c r="G174" s="119"/>
      <c r="H174" s="119"/>
      <c r="I174" s="120"/>
      <c r="J174" s="92"/>
      <c r="K174" s="92"/>
      <c r="L174" s="220" t="s">
        <v>91</v>
      </c>
      <c r="M174" s="242">
        <v>56</v>
      </c>
      <c r="N174" s="243">
        <v>91</v>
      </c>
      <c r="O174" s="171">
        <f>+M174+N174</f>
        <v>147</v>
      </c>
      <c r="P174" s="98">
        <v>1</v>
      </c>
      <c r="Q174" s="177">
        <f>O174+P174</f>
        <v>148</v>
      </c>
      <c r="R174" s="242">
        <v>30</v>
      </c>
      <c r="S174" s="243">
        <v>50</v>
      </c>
      <c r="T174" s="171">
        <f>+R174+S174</f>
        <v>80</v>
      </c>
      <c r="U174" s="98">
        <v>2</v>
      </c>
      <c r="V174" s="181">
        <f>+T174+U174</f>
        <v>82</v>
      </c>
      <c r="W174" s="216">
        <f t="shared" si="129"/>
        <v>-44.594594594594597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J175" s="92"/>
      <c r="K175" s="92"/>
      <c r="L175" s="220" t="s">
        <v>22</v>
      </c>
      <c r="M175" s="242">
        <v>19</v>
      </c>
      <c r="N175" s="243">
        <v>85</v>
      </c>
      <c r="O175" s="173">
        <f>+M175+N175</f>
        <v>104</v>
      </c>
      <c r="P175" s="249">
        <v>1</v>
      </c>
      <c r="Q175" s="177">
        <f>O175+P175</f>
        <v>105</v>
      </c>
      <c r="R175" s="242">
        <v>28</v>
      </c>
      <c r="S175" s="243">
        <v>41</v>
      </c>
      <c r="T175" s="173">
        <f>+R175+S175</f>
        <v>69</v>
      </c>
      <c r="U175" s="249">
        <v>1</v>
      </c>
      <c r="V175" s="181">
        <f>+T175+U175</f>
        <v>70</v>
      </c>
      <c r="W175" s="216">
        <f t="shared" si="129"/>
        <v>-33.333333333333336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J176" s="92"/>
      <c r="K176" s="92"/>
      <c r="L176" s="203" t="s">
        <v>23</v>
      </c>
      <c r="M176" s="187">
        <f t="shared" ref="M176:V176" si="132">+M173+M174+M175</f>
        <v>106</v>
      </c>
      <c r="N176" s="187">
        <f t="shared" si="132"/>
        <v>259</v>
      </c>
      <c r="O176" s="191">
        <f t="shared" si="132"/>
        <v>365</v>
      </c>
      <c r="P176" s="191">
        <f t="shared" si="132"/>
        <v>3</v>
      </c>
      <c r="Q176" s="190">
        <f t="shared" si="132"/>
        <v>368</v>
      </c>
      <c r="R176" s="187">
        <f t="shared" si="132"/>
        <v>86</v>
      </c>
      <c r="S176" s="187">
        <f t="shared" si="132"/>
        <v>140</v>
      </c>
      <c r="T176" s="191">
        <f t="shared" si="132"/>
        <v>226</v>
      </c>
      <c r="U176" s="191">
        <f t="shared" si="132"/>
        <v>4</v>
      </c>
      <c r="V176" s="191">
        <f t="shared" si="132"/>
        <v>230</v>
      </c>
      <c r="W176" s="192">
        <f t="shared" si="129"/>
        <v>-37.5</v>
      </c>
    </row>
    <row r="177" spans="2:23" s="4" customFormat="1" ht="12.75" customHeight="1" thickTop="1">
      <c r="B177" s="207"/>
      <c r="C177" s="126"/>
      <c r="D177" s="126"/>
      <c r="E177" s="126"/>
      <c r="F177" s="126"/>
      <c r="G177" s="126"/>
      <c r="H177" s="126"/>
      <c r="I177" s="127"/>
      <c r="J177" s="125"/>
      <c r="K177" s="125"/>
      <c r="L177" s="254" t="s">
        <v>25</v>
      </c>
      <c r="M177" s="255">
        <v>18</v>
      </c>
      <c r="N177" s="256">
        <v>72</v>
      </c>
      <c r="O177" s="174">
        <f>+M177+N177</f>
        <v>90</v>
      </c>
      <c r="P177" s="257">
        <v>1</v>
      </c>
      <c r="Q177" s="179">
        <f>O177+P177</f>
        <v>91</v>
      </c>
      <c r="R177" s="255">
        <v>31</v>
      </c>
      <c r="S177" s="256">
        <v>42</v>
      </c>
      <c r="T177" s="174">
        <f>+R177+S177</f>
        <v>73</v>
      </c>
      <c r="U177" s="257">
        <v>2</v>
      </c>
      <c r="V177" s="182">
        <f>+T177+U177</f>
        <v>75</v>
      </c>
      <c r="W177" s="258">
        <f t="shared" si="129"/>
        <v>-17.582417582417587</v>
      </c>
    </row>
    <row r="178" spans="2:23" s="4" customFormat="1" ht="12.75" customHeight="1">
      <c r="B178" s="208"/>
      <c r="C178" s="128"/>
      <c r="D178" s="128"/>
      <c r="E178" s="128"/>
      <c r="F178" s="128"/>
      <c r="G178" s="128"/>
      <c r="H178" s="128"/>
      <c r="I178" s="129"/>
      <c r="J178" s="125"/>
      <c r="K178" s="125"/>
      <c r="L178" s="254" t="s">
        <v>26</v>
      </c>
      <c r="M178" s="255">
        <v>23</v>
      </c>
      <c r="N178" s="256">
        <v>72</v>
      </c>
      <c r="O178" s="174">
        <f>+M178+N178</f>
        <v>95</v>
      </c>
      <c r="P178" s="259">
        <v>1</v>
      </c>
      <c r="Q178" s="179">
        <f>O178+P178</f>
        <v>96</v>
      </c>
      <c r="R178" s="255">
        <v>35</v>
      </c>
      <c r="S178" s="256">
        <v>50</v>
      </c>
      <c r="T178" s="174">
        <f>+R178+S178</f>
        <v>85</v>
      </c>
      <c r="U178" s="259">
        <v>3</v>
      </c>
      <c r="V178" s="174">
        <f>+T178+U178</f>
        <v>88</v>
      </c>
      <c r="W178" s="258">
        <f>IF(Q178=0,0,((V178/Q178)-1)*100)</f>
        <v>-8.3333333333333375</v>
      </c>
    </row>
    <row r="179" spans="2:23" s="4" customFormat="1" ht="12.75" customHeight="1" thickBot="1">
      <c r="B179" s="208"/>
      <c r="C179" s="128"/>
      <c r="D179" s="128"/>
      <c r="E179" s="128"/>
      <c r="F179" s="128"/>
      <c r="G179" s="128"/>
      <c r="H179" s="128"/>
      <c r="I179" s="129"/>
      <c r="J179" s="125"/>
      <c r="K179" s="125"/>
      <c r="L179" s="254" t="s">
        <v>27</v>
      </c>
      <c r="M179" s="255">
        <v>20</v>
      </c>
      <c r="N179" s="256">
        <v>65</v>
      </c>
      <c r="O179" s="174">
        <f>+M179+N179</f>
        <v>85</v>
      </c>
      <c r="P179" s="260">
        <v>1</v>
      </c>
      <c r="Q179" s="179">
        <f>O179+P179</f>
        <v>86</v>
      </c>
      <c r="R179" s="255">
        <v>33</v>
      </c>
      <c r="S179" s="256">
        <v>45</v>
      </c>
      <c r="T179" s="174">
        <f>+R179+S179</f>
        <v>78</v>
      </c>
      <c r="U179" s="260">
        <v>19</v>
      </c>
      <c r="V179" s="182">
        <f>T179+U179</f>
        <v>97</v>
      </c>
      <c r="W179" s="258">
        <f t="shared" si="129"/>
        <v>12.790697674418606</v>
      </c>
    </row>
    <row r="180" spans="2:23" ht="14.25" thickTop="1" thickBot="1">
      <c r="B180" s="206"/>
      <c r="C180" s="119"/>
      <c r="D180" s="119"/>
      <c r="E180" s="119"/>
      <c r="F180" s="119"/>
      <c r="G180" s="119"/>
      <c r="H180" s="119"/>
      <c r="I180" s="120"/>
      <c r="J180" s="92"/>
      <c r="K180" s="92"/>
      <c r="L180" s="202" t="s">
        <v>28</v>
      </c>
      <c r="M180" s="183">
        <f t="shared" ref="M180:V180" si="133">+M177+M178+M179</f>
        <v>61</v>
      </c>
      <c r="N180" s="184">
        <f t="shared" si="133"/>
        <v>209</v>
      </c>
      <c r="O180" s="183">
        <f t="shared" si="133"/>
        <v>270</v>
      </c>
      <c r="P180" s="183">
        <f t="shared" si="133"/>
        <v>3</v>
      </c>
      <c r="Q180" s="189">
        <f t="shared" si="133"/>
        <v>273</v>
      </c>
      <c r="R180" s="183">
        <f t="shared" si="133"/>
        <v>99</v>
      </c>
      <c r="S180" s="184">
        <f t="shared" si="133"/>
        <v>137</v>
      </c>
      <c r="T180" s="183">
        <f t="shared" si="133"/>
        <v>236</v>
      </c>
      <c r="U180" s="183">
        <f t="shared" si="133"/>
        <v>24</v>
      </c>
      <c r="V180" s="189">
        <f t="shared" si="133"/>
        <v>260</v>
      </c>
      <c r="W180" s="186">
        <f t="shared" si="129"/>
        <v>-4.7619047619047672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J181" s="92"/>
      <c r="K181" s="92"/>
      <c r="L181" s="202" t="s">
        <v>94</v>
      </c>
      <c r="M181" s="183">
        <f t="shared" ref="M181:V181" si="134">M172+M176+M180</f>
        <v>237</v>
      </c>
      <c r="N181" s="184">
        <f t="shared" si="134"/>
        <v>766</v>
      </c>
      <c r="O181" s="183">
        <f t="shared" si="134"/>
        <v>1003</v>
      </c>
      <c r="P181" s="183">
        <f t="shared" si="134"/>
        <v>7</v>
      </c>
      <c r="Q181" s="183">
        <f t="shared" si="134"/>
        <v>1010</v>
      </c>
      <c r="R181" s="183">
        <f t="shared" si="134"/>
        <v>250</v>
      </c>
      <c r="S181" s="184">
        <f t="shared" si="134"/>
        <v>456</v>
      </c>
      <c r="T181" s="183">
        <f t="shared" si="134"/>
        <v>706</v>
      </c>
      <c r="U181" s="183">
        <f t="shared" si="134"/>
        <v>32</v>
      </c>
      <c r="V181" s="185">
        <f t="shared" si="134"/>
        <v>738</v>
      </c>
      <c r="W181" s="186">
        <f>IF(Q181=0,0,((V181/Q181)-1)*100)</f>
        <v>-26.930693069306933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J182" s="92"/>
      <c r="K182" s="92"/>
      <c r="L182" s="202" t="s">
        <v>93</v>
      </c>
      <c r="M182" s="183">
        <f t="shared" ref="M182:V182" si="135">+M168+M172+M176+M180</f>
        <v>323</v>
      </c>
      <c r="N182" s="184">
        <f t="shared" si="135"/>
        <v>1044</v>
      </c>
      <c r="O182" s="183">
        <f t="shared" si="135"/>
        <v>1367</v>
      </c>
      <c r="P182" s="183">
        <f t="shared" si="135"/>
        <v>8</v>
      </c>
      <c r="Q182" s="183">
        <f t="shared" si="135"/>
        <v>1375</v>
      </c>
      <c r="R182" s="183">
        <f t="shared" si="135"/>
        <v>322</v>
      </c>
      <c r="S182" s="184">
        <f t="shared" si="135"/>
        <v>643</v>
      </c>
      <c r="T182" s="183">
        <f t="shared" si="135"/>
        <v>965</v>
      </c>
      <c r="U182" s="183">
        <f t="shared" si="135"/>
        <v>35</v>
      </c>
      <c r="V182" s="185">
        <f t="shared" si="135"/>
        <v>1000</v>
      </c>
      <c r="W182" s="186">
        <f>IF(Q182=0,0,((V182/Q182)-1)*100)</f>
        <v>-27.27272727272727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J183" s="92"/>
      <c r="K183" s="92"/>
      <c r="L183" s="199" t="s">
        <v>61</v>
      </c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J184" s="92"/>
      <c r="K184" s="92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3.5" thickBot="1">
      <c r="B185" s="206"/>
      <c r="C185" s="119"/>
      <c r="D185" s="119"/>
      <c r="E185" s="119"/>
      <c r="F185" s="119"/>
      <c r="G185" s="119"/>
      <c r="H185" s="119"/>
      <c r="I185" s="120"/>
      <c r="J185" s="92"/>
      <c r="K185" s="92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J186" s="92"/>
      <c r="K186" s="92"/>
      <c r="L186" s="1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J187" s="92"/>
      <c r="K187" s="92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J188" s="92"/>
      <c r="K188" s="92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J189" s="92"/>
      <c r="K189" s="92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64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64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J190" s="92"/>
      <c r="K190" s="92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 ht="12.75">
      <c r="B191" s="206"/>
      <c r="C191" s="119"/>
      <c r="D191" s="119"/>
      <c r="E191" s="119"/>
      <c r="F191" s="119"/>
      <c r="G191" s="119"/>
      <c r="H191" s="119"/>
      <c r="I191" s="120"/>
      <c r="J191" s="92"/>
      <c r="K191" s="92"/>
      <c r="L191" s="220" t="s">
        <v>14</v>
      </c>
      <c r="M191" s="242">
        <v>0</v>
      </c>
      <c r="N191" s="243">
        <v>0</v>
      </c>
      <c r="O191" s="171">
        <f>M191+N191</f>
        <v>0</v>
      </c>
      <c r="P191" s="98">
        <v>0</v>
      </c>
      <c r="Q191" s="177">
        <f>O191+P191</f>
        <v>0</v>
      </c>
      <c r="R191" s="242">
        <v>8</v>
      </c>
      <c r="S191" s="243">
        <v>0</v>
      </c>
      <c r="T191" s="171">
        <f>R191+S191</f>
        <v>8</v>
      </c>
      <c r="U191" s="98">
        <v>0</v>
      </c>
      <c r="V191" s="181">
        <f>T191+U191</f>
        <v>8</v>
      </c>
      <c r="W191" s="216">
        <f t="shared" ref="W191:W203" si="136">IF(Q191=0,0,((V191/Q191)-1)*100)</f>
        <v>0</v>
      </c>
    </row>
    <row r="192" spans="2:23" ht="12.75">
      <c r="B192" s="206"/>
      <c r="C192" s="119"/>
      <c r="D192" s="119"/>
      <c r="E192" s="119"/>
      <c r="F192" s="119"/>
      <c r="G192" s="119"/>
      <c r="H192" s="119"/>
      <c r="I192" s="120"/>
      <c r="J192" s="92"/>
      <c r="K192" s="92"/>
      <c r="L192" s="220" t="s">
        <v>15</v>
      </c>
      <c r="M192" s="242">
        <v>1</v>
      </c>
      <c r="N192" s="243">
        <v>0</v>
      </c>
      <c r="O192" s="171">
        <f>M192+N192</f>
        <v>1</v>
      </c>
      <c r="P192" s="98">
        <v>0</v>
      </c>
      <c r="Q192" s="177">
        <f>O192+P192</f>
        <v>1</v>
      </c>
      <c r="R192" s="242">
        <v>5</v>
      </c>
      <c r="S192" s="243">
        <v>0</v>
      </c>
      <c r="T192" s="171">
        <f>R192+S192</f>
        <v>5</v>
      </c>
      <c r="U192" s="98">
        <v>0</v>
      </c>
      <c r="V192" s="181">
        <f>T192+U192</f>
        <v>5</v>
      </c>
      <c r="W192" s="216">
        <f t="shared" si="136"/>
        <v>400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J193" s="92"/>
      <c r="K193" s="92"/>
      <c r="L193" s="226" t="s">
        <v>16</v>
      </c>
      <c r="M193" s="242">
        <v>7</v>
      </c>
      <c r="N193" s="243">
        <v>6</v>
      </c>
      <c r="O193" s="171">
        <f>M193+N193</f>
        <v>13</v>
      </c>
      <c r="P193" s="98">
        <v>0</v>
      </c>
      <c r="Q193" s="177">
        <f>O193+P193</f>
        <v>13</v>
      </c>
      <c r="R193" s="242">
        <v>2</v>
      </c>
      <c r="S193" s="243">
        <v>0</v>
      </c>
      <c r="T193" s="171">
        <f>R193+S193</f>
        <v>2</v>
      </c>
      <c r="U193" s="98">
        <v>0</v>
      </c>
      <c r="V193" s="181">
        <f>T193+U193</f>
        <v>2</v>
      </c>
      <c r="W193" s="216">
        <f t="shared" si="136"/>
        <v>-84.615384615384613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J194" s="92"/>
      <c r="K194" s="92"/>
      <c r="L194" s="202" t="s">
        <v>17</v>
      </c>
      <c r="M194" s="183">
        <f t="shared" ref="M194:V194" si="137">+M191+M192+M193</f>
        <v>8</v>
      </c>
      <c r="N194" s="184">
        <f t="shared" si="137"/>
        <v>6</v>
      </c>
      <c r="O194" s="183">
        <f t="shared" si="137"/>
        <v>14</v>
      </c>
      <c r="P194" s="183">
        <f t="shared" si="137"/>
        <v>0</v>
      </c>
      <c r="Q194" s="183">
        <f t="shared" si="137"/>
        <v>14</v>
      </c>
      <c r="R194" s="183">
        <f t="shared" si="137"/>
        <v>15</v>
      </c>
      <c r="S194" s="184">
        <f t="shared" si="137"/>
        <v>0</v>
      </c>
      <c r="T194" s="183">
        <f t="shared" si="137"/>
        <v>15</v>
      </c>
      <c r="U194" s="183">
        <f t="shared" si="137"/>
        <v>0</v>
      </c>
      <c r="V194" s="185">
        <f t="shared" si="137"/>
        <v>15</v>
      </c>
      <c r="W194" s="186">
        <f t="shared" si="136"/>
        <v>7.1428571428571397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J195" s="92"/>
      <c r="K195" s="92"/>
      <c r="L195" s="220" t="s">
        <v>18</v>
      </c>
      <c r="M195" s="252">
        <v>11</v>
      </c>
      <c r="N195" s="253">
        <v>1</v>
      </c>
      <c r="O195" s="172">
        <f>M195+N195</f>
        <v>12</v>
      </c>
      <c r="P195" s="98">
        <v>0</v>
      </c>
      <c r="Q195" s="178">
        <f>O195+P195</f>
        <v>12</v>
      </c>
      <c r="R195" s="252">
        <v>3</v>
      </c>
      <c r="S195" s="253">
        <v>0</v>
      </c>
      <c r="T195" s="172">
        <f>R195+S195</f>
        <v>3</v>
      </c>
      <c r="U195" s="98">
        <v>0</v>
      </c>
      <c r="V195" s="181">
        <f>T195+U195</f>
        <v>3</v>
      </c>
      <c r="W195" s="216">
        <f t="shared" si="136"/>
        <v>-75</v>
      </c>
    </row>
    <row r="196" spans="2:23" ht="12.75">
      <c r="B196" s="206"/>
      <c r="C196" s="119"/>
      <c r="D196" s="119"/>
      <c r="E196" s="119"/>
      <c r="F196" s="119"/>
      <c r="G196" s="119"/>
      <c r="H196" s="119"/>
      <c r="I196" s="120"/>
      <c r="J196" s="92"/>
      <c r="K196" s="92"/>
      <c r="L196" s="220" t="s">
        <v>19</v>
      </c>
      <c r="M196" s="242">
        <v>8</v>
      </c>
      <c r="N196" s="243">
        <v>4</v>
      </c>
      <c r="O196" s="171">
        <f>M196+N196</f>
        <v>12</v>
      </c>
      <c r="P196" s="98">
        <v>0</v>
      </c>
      <c r="Q196" s="177">
        <f>O196+P196</f>
        <v>12</v>
      </c>
      <c r="R196" s="242">
        <v>1</v>
      </c>
      <c r="S196" s="243">
        <v>0</v>
      </c>
      <c r="T196" s="171">
        <f>R196+S196</f>
        <v>1</v>
      </c>
      <c r="U196" s="98">
        <v>0</v>
      </c>
      <c r="V196" s="181">
        <f>T196+U196</f>
        <v>1</v>
      </c>
      <c r="W196" s="216">
        <f>IF(Q196=0,0,((V196/Q196)-1)*100)</f>
        <v>-91.666666666666657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J197" s="92"/>
      <c r="K197" s="92"/>
      <c r="L197" s="220" t="s">
        <v>20</v>
      </c>
      <c r="M197" s="242">
        <v>10</v>
      </c>
      <c r="N197" s="243">
        <v>1</v>
      </c>
      <c r="O197" s="171">
        <f>M197+N197</f>
        <v>11</v>
      </c>
      <c r="P197" s="98">
        <v>0</v>
      </c>
      <c r="Q197" s="177">
        <f>O197+P197</f>
        <v>11</v>
      </c>
      <c r="R197" s="242">
        <v>0</v>
      </c>
      <c r="S197" s="243">
        <v>0</v>
      </c>
      <c r="T197" s="171">
        <f>R197+S197</f>
        <v>0</v>
      </c>
      <c r="U197" s="98">
        <v>0</v>
      </c>
      <c r="V197" s="181">
        <f>T197+U197</f>
        <v>0</v>
      </c>
      <c r="W197" s="216">
        <f t="shared" si="136"/>
        <v>-100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J198" s="92"/>
      <c r="K198" s="92"/>
      <c r="L198" s="202" t="s">
        <v>90</v>
      </c>
      <c r="M198" s="183">
        <f t="shared" ref="M198:V198" si="138">+M195+M196+M197</f>
        <v>29</v>
      </c>
      <c r="N198" s="184">
        <f t="shared" si="138"/>
        <v>6</v>
      </c>
      <c r="O198" s="183">
        <f t="shared" si="138"/>
        <v>35</v>
      </c>
      <c r="P198" s="183">
        <f t="shared" si="138"/>
        <v>0</v>
      </c>
      <c r="Q198" s="183">
        <f t="shared" si="138"/>
        <v>35</v>
      </c>
      <c r="R198" s="183">
        <f t="shared" si="138"/>
        <v>4</v>
      </c>
      <c r="S198" s="184">
        <f t="shared" si="138"/>
        <v>0</v>
      </c>
      <c r="T198" s="183">
        <f t="shared" si="138"/>
        <v>4</v>
      </c>
      <c r="U198" s="183">
        <f t="shared" si="138"/>
        <v>0</v>
      </c>
      <c r="V198" s="185">
        <f t="shared" si="138"/>
        <v>4</v>
      </c>
      <c r="W198" s="186">
        <f t="shared" ref="W198" si="139">IF(Q198=0,0,((V198/Q198)-1)*100)</f>
        <v>-88.571428571428569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J199" s="92"/>
      <c r="K199" s="92"/>
      <c r="L199" s="220" t="s">
        <v>21</v>
      </c>
      <c r="M199" s="242">
        <v>10</v>
      </c>
      <c r="N199" s="243">
        <v>0</v>
      </c>
      <c r="O199" s="171">
        <f>M199+N199</f>
        <v>10</v>
      </c>
      <c r="P199" s="98">
        <v>0</v>
      </c>
      <c r="Q199" s="177">
        <f>O199+P199</f>
        <v>10</v>
      </c>
      <c r="R199" s="242">
        <v>0</v>
      </c>
      <c r="S199" s="243">
        <v>0</v>
      </c>
      <c r="T199" s="171">
        <f>R199+S199</f>
        <v>0</v>
      </c>
      <c r="U199" s="98">
        <v>0</v>
      </c>
      <c r="V199" s="181">
        <f>T199+U199</f>
        <v>0</v>
      </c>
      <c r="W199" s="216">
        <f t="shared" si="136"/>
        <v>-100</v>
      </c>
    </row>
    <row r="200" spans="2:23" ht="12.75">
      <c r="B200" s="206"/>
      <c r="C200" s="119"/>
      <c r="D200" s="119"/>
      <c r="E200" s="119"/>
      <c r="F200" s="119"/>
      <c r="G200" s="119"/>
      <c r="H200" s="119"/>
      <c r="I200" s="120"/>
      <c r="J200" s="92"/>
      <c r="K200" s="92"/>
      <c r="L200" s="220" t="s">
        <v>91</v>
      </c>
      <c r="M200" s="242">
        <v>9</v>
      </c>
      <c r="N200" s="243">
        <v>0</v>
      </c>
      <c r="O200" s="171">
        <f>+M200+N200</f>
        <v>9</v>
      </c>
      <c r="P200" s="98">
        <v>0</v>
      </c>
      <c r="Q200" s="177">
        <f>O200+P200</f>
        <v>9</v>
      </c>
      <c r="R200" s="242">
        <v>0</v>
      </c>
      <c r="S200" s="243">
        <v>0</v>
      </c>
      <c r="T200" s="171">
        <f>+R200+S200</f>
        <v>0</v>
      </c>
      <c r="U200" s="98">
        <v>0</v>
      </c>
      <c r="V200" s="181">
        <f>+T200+U200</f>
        <v>0</v>
      </c>
      <c r="W200" s="216">
        <f t="shared" si="136"/>
        <v>-100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J201" s="92"/>
      <c r="K201" s="92"/>
      <c r="L201" s="220" t="s">
        <v>22</v>
      </c>
      <c r="M201" s="242">
        <v>10</v>
      </c>
      <c r="N201" s="243">
        <v>0</v>
      </c>
      <c r="O201" s="173">
        <f>+M201+N201</f>
        <v>10</v>
      </c>
      <c r="P201" s="249">
        <v>0</v>
      </c>
      <c r="Q201" s="177">
        <f>O201+P201</f>
        <v>10</v>
      </c>
      <c r="R201" s="242">
        <v>0</v>
      </c>
      <c r="S201" s="243">
        <v>0</v>
      </c>
      <c r="T201" s="173">
        <f>+R201+S201</f>
        <v>0</v>
      </c>
      <c r="U201" s="249">
        <v>0</v>
      </c>
      <c r="V201" s="181">
        <f>+T201+U201</f>
        <v>0</v>
      </c>
      <c r="W201" s="216">
        <f t="shared" si="136"/>
        <v>-100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J202" s="92"/>
      <c r="K202" s="92"/>
      <c r="L202" s="203" t="s">
        <v>23</v>
      </c>
      <c r="M202" s="187">
        <f t="shared" ref="M202:V202" si="140">+M199+M200+M201</f>
        <v>29</v>
      </c>
      <c r="N202" s="187">
        <f t="shared" si="140"/>
        <v>0</v>
      </c>
      <c r="O202" s="191">
        <f t="shared" si="140"/>
        <v>29</v>
      </c>
      <c r="P202" s="191">
        <f t="shared" si="140"/>
        <v>0</v>
      </c>
      <c r="Q202" s="190">
        <f t="shared" si="140"/>
        <v>29</v>
      </c>
      <c r="R202" s="187">
        <f t="shared" si="140"/>
        <v>0</v>
      </c>
      <c r="S202" s="187">
        <f t="shared" si="140"/>
        <v>0</v>
      </c>
      <c r="T202" s="191">
        <f t="shared" si="140"/>
        <v>0</v>
      </c>
      <c r="U202" s="191">
        <f t="shared" si="140"/>
        <v>0</v>
      </c>
      <c r="V202" s="191">
        <f t="shared" si="140"/>
        <v>0</v>
      </c>
      <c r="W202" s="192">
        <f t="shared" si="136"/>
        <v>-100</v>
      </c>
    </row>
    <row r="203" spans="2:23" s="4" customFormat="1" ht="12.75" customHeight="1" thickTop="1">
      <c r="B203" s="207"/>
      <c r="C203" s="126"/>
      <c r="D203" s="126"/>
      <c r="E203" s="126"/>
      <c r="F203" s="126"/>
      <c r="G203" s="126"/>
      <c r="H203" s="126"/>
      <c r="I203" s="127"/>
      <c r="J203" s="125"/>
      <c r="K203" s="125"/>
      <c r="L203" s="254" t="s">
        <v>25</v>
      </c>
      <c r="M203" s="255">
        <v>9</v>
      </c>
      <c r="N203" s="256">
        <v>0</v>
      </c>
      <c r="O203" s="174">
        <f>+M203+N203</f>
        <v>9</v>
      </c>
      <c r="P203" s="257">
        <v>0</v>
      </c>
      <c r="Q203" s="179">
        <f>O203+P203</f>
        <v>9</v>
      </c>
      <c r="R203" s="255">
        <v>0</v>
      </c>
      <c r="S203" s="256">
        <v>0</v>
      </c>
      <c r="T203" s="174">
        <f>+R203+S203</f>
        <v>0</v>
      </c>
      <c r="U203" s="257">
        <v>0</v>
      </c>
      <c r="V203" s="182">
        <f>+T203+U203</f>
        <v>0</v>
      </c>
      <c r="W203" s="258">
        <f t="shared" si="136"/>
        <v>-100</v>
      </c>
    </row>
    <row r="204" spans="2:23" s="4" customFormat="1" ht="12.75" customHeight="1">
      <c r="B204" s="208"/>
      <c r="C204" s="128"/>
      <c r="D204" s="128"/>
      <c r="E204" s="128"/>
      <c r="F204" s="128"/>
      <c r="G204" s="128"/>
      <c r="H204" s="128"/>
      <c r="I204" s="129"/>
      <c r="J204" s="125"/>
      <c r="K204" s="125"/>
      <c r="L204" s="254" t="s">
        <v>26</v>
      </c>
      <c r="M204" s="255">
        <v>10</v>
      </c>
      <c r="N204" s="256">
        <v>0</v>
      </c>
      <c r="O204" s="174">
        <f>+M204+N204</f>
        <v>10</v>
      </c>
      <c r="P204" s="259">
        <v>0</v>
      </c>
      <c r="Q204" s="179">
        <f>O204+P204</f>
        <v>10</v>
      </c>
      <c r="R204" s="255">
        <v>0</v>
      </c>
      <c r="S204" s="256">
        <v>0</v>
      </c>
      <c r="T204" s="174">
        <f>+R204+S204</f>
        <v>0</v>
      </c>
      <c r="U204" s="259">
        <v>0</v>
      </c>
      <c r="V204" s="174">
        <f>+T204+U204</f>
        <v>0</v>
      </c>
      <c r="W204" s="258">
        <f>IF(Q204=0,0,((V204/Q204)-1)*100)</f>
        <v>-100</v>
      </c>
    </row>
    <row r="205" spans="2:23" s="4" customFormat="1" ht="12.75" customHeight="1" thickBot="1">
      <c r="B205" s="208"/>
      <c r="C205" s="128"/>
      <c r="D205" s="128"/>
      <c r="E205" s="128"/>
      <c r="F205" s="128"/>
      <c r="G205" s="128"/>
      <c r="H205" s="128"/>
      <c r="I205" s="129"/>
      <c r="J205" s="125"/>
      <c r="K205" s="125"/>
      <c r="L205" s="254" t="s">
        <v>27</v>
      </c>
      <c r="M205" s="255">
        <v>10</v>
      </c>
      <c r="N205" s="256">
        <v>0</v>
      </c>
      <c r="O205" s="174">
        <f>+M205+N205</f>
        <v>10</v>
      </c>
      <c r="P205" s="260">
        <v>0</v>
      </c>
      <c r="Q205" s="179">
        <f>O205+P205</f>
        <v>10</v>
      </c>
      <c r="R205" s="255">
        <v>0</v>
      </c>
      <c r="S205" s="256">
        <v>0</v>
      </c>
      <c r="T205" s="174">
        <f>+R205+S205</f>
        <v>0</v>
      </c>
      <c r="U205" s="260">
        <v>0</v>
      </c>
      <c r="V205" s="182">
        <f>T205+U205</f>
        <v>0</v>
      </c>
      <c r="W205" s="258">
        <f t="shared" ref="W205:W206" si="141">IF(Q205=0,0,((V205/Q205)-1)*100)</f>
        <v>-100</v>
      </c>
    </row>
    <row r="206" spans="2:23" s="4" customFormat="1" ht="12.7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J206" s="125"/>
      <c r="K206" s="125"/>
      <c r="L206" s="202" t="s">
        <v>28</v>
      </c>
      <c r="M206" s="183">
        <f t="shared" ref="M206:V206" si="142">+M203+M204+M205</f>
        <v>29</v>
      </c>
      <c r="N206" s="184">
        <f t="shared" si="142"/>
        <v>0</v>
      </c>
      <c r="O206" s="183">
        <f t="shared" si="142"/>
        <v>29</v>
      </c>
      <c r="P206" s="183">
        <f t="shared" si="142"/>
        <v>0</v>
      </c>
      <c r="Q206" s="189">
        <f t="shared" si="142"/>
        <v>29</v>
      </c>
      <c r="R206" s="183">
        <f t="shared" si="142"/>
        <v>0</v>
      </c>
      <c r="S206" s="184">
        <f t="shared" si="142"/>
        <v>0</v>
      </c>
      <c r="T206" s="183">
        <f t="shared" si="142"/>
        <v>0</v>
      </c>
      <c r="U206" s="183">
        <f t="shared" si="142"/>
        <v>0</v>
      </c>
      <c r="V206" s="189">
        <f t="shared" si="142"/>
        <v>0</v>
      </c>
      <c r="W206" s="186">
        <f t="shared" si="141"/>
        <v>-100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J207" s="92"/>
      <c r="K207" s="92"/>
      <c r="L207" s="202" t="s">
        <v>94</v>
      </c>
      <c r="M207" s="183">
        <f t="shared" ref="M207:V207" si="143">M198+M202+M206</f>
        <v>87</v>
      </c>
      <c r="N207" s="184">
        <f t="shared" si="143"/>
        <v>6</v>
      </c>
      <c r="O207" s="183">
        <f t="shared" si="143"/>
        <v>93</v>
      </c>
      <c r="P207" s="183">
        <f t="shared" si="143"/>
        <v>0</v>
      </c>
      <c r="Q207" s="183">
        <f t="shared" si="143"/>
        <v>93</v>
      </c>
      <c r="R207" s="183">
        <f t="shared" si="143"/>
        <v>4</v>
      </c>
      <c r="S207" s="184">
        <f t="shared" si="143"/>
        <v>0</v>
      </c>
      <c r="T207" s="183">
        <f t="shared" si="143"/>
        <v>4</v>
      </c>
      <c r="U207" s="183">
        <f t="shared" si="143"/>
        <v>0</v>
      </c>
      <c r="V207" s="185">
        <f t="shared" si="143"/>
        <v>4</v>
      </c>
      <c r="W207" s="186">
        <f>IF(Q207=0,0,((V207/Q207)-1)*100)</f>
        <v>-95.6989247311828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J208" s="92"/>
      <c r="K208" s="92"/>
      <c r="L208" s="202" t="s">
        <v>93</v>
      </c>
      <c r="M208" s="183">
        <f t="shared" ref="M208:V208" si="144">+M194+M198+M202+M206</f>
        <v>95</v>
      </c>
      <c r="N208" s="184">
        <f t="shared" si="144"/>
        <v>12</v>
      </c>
      <c r="O208" s="183">
        <f t="shared" si="144"/>
        <v>107</v>
      </c>
      <c r="P208" s="183">
        <f t="shared" si="144"/>
        <v>0</v>
      </c>
      <c r="Q208" s="183">
        <f t="shared" si="144"/>
        <v>107</v>
      </c>
      <c r="R208" s="183">
        <f t="shared" si="144"/>
        <v>19</v>
      </c>
      <c r="S208" s="184">
        <f t="shared" si="144"/>
        <v>0</v>
      </c>
      <c r="T208" s="183">
        <f t="shared" si="144"/>
        <v>19</v>
      </c>
      <c r="U208" s="183">
        <f t="shared" si="144"/>
        <v>0</v>
      </c>
      <c r="V208" s="185">
        <f t="shared" si="144"/>
        <v>19</v>
      </c>
      <c r="W208" s="186">
        <f>IF(Q208=0,0,((V208/Q208)-1)*100)</f>
        <v>-82.242990654205599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J209" s="92"/>
      <c r="K209" s="92"/>
      <c r="L209" s="199" t="s">
        <v>61</v>
      </c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3"/>
    </row>
    <row r="210" spans="2:23" ht="13.5" thickTop="1">
      <c r="B210" s="206"/>
      <c r="C210" s="119"/>
      <c r="D210" s="119"/>
      <c r="E210" s="119"/>
      <c r="F210" s="119"/>
      <c r="G210" s="119"/>
      <c r="H210" s="119"/>
      <c r="I210" s="120"/>
      <c r="J210" s="92"/>
      <c r="K210" s="92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J211" s="92"/>
      <c r="K211" s="92"/>
      <c r="L211" s="274" t="s">
        <v>54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J212" s="92"/>
      <c r="K212" s="92"/>
      <c r="L212" s="1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118" t="s">
        <v>41</v>
      </c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J213" s="92"/>
      <c r="K213" s="92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J214" s="92"/>
      <c r="K214" s="92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J215" s="92"/>
      <c r="K215" s="92"/>
      <c r="L215" s="226"/>
      <c r="M215" s="230" t="s">
        <v>42</v>
      </c>
      <c r="N215" s="231" t="s">
        <v>43</v>
      </c>
      <c r="O215" s="195" t="s">
        <v>44</v>
      </c>
      <c r="P215" s="232" t="s">
        <v>13</v>
      </c>
      <c r="Q215" s="264" t="s">
        <v>9</v>
      </c>
      <c r="R215" s="230" t="s">
        <v>42</v>
      </c>
      <c r="S215" s="231" t="s">
        <v>43</v>
      </c>
      <c r="T215" s="195" t="s">
        <v>44</v>
      </c>
      <c r="U215" s="232" t="s">
        <v>13</v>
      </c>
      <c r="V215" s="264" t="s">
        <v>9</v>
      </c>
      <c r="W215" s="229"/>
    </row>
    <row r="216" spans="2:23" ht="5.25" customHeight="1" thickTop="1">
      <c r="B216" s="206"/>
      <c r="C216" s="119"/>
      <c r="D216" s="119"/>
      <c r="E216" s="119"/>
      <c r="F216" s="119"/>
      <c r="G216" s="119"/>
      <c r="H216" s="119"/>
      <c r="I216" s="120"/>
      <c r="J216" s="92"/>
      <c r="K216" s="92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 ht="12.75">
      <c r="B217" s="206"/>
      <c r="C217" s="119"/>
      <c r="D217" s="119"/>
      <c r="E217" s="119"/>
      <c r="F217" s="119"/>
      <c r="G217" s="119"/>
      <c r="H217" s="119"/>
      <c r="I217" s="120"/>
      <c r="J217" s="92"/>
      <c r="K217" s="92"/>
      <c r="L217" s="220" t="s">
        <v>14</v>
      </c>
      <c r="M217" s="242">
        <f t="shared" ref="M217:N219" si="145">+M165+M191</f>
        <v>29</v>
      </c>
      <c r="N217" s="243">
        <f t="shared" si="145"/>
        <v>84</v>
      </c>
      <c r="O217" s="171">
        <f>+M217+N217</f>
        <v>113</v>
      </c>
      <c r="P217" s="98">
        <f>+P165+P191</f>
        <v>0</v>
      </c>
      <c r="Q217" s="177">
        <f>+O217+P217</f>
        <v>113</v>
      </c>
      <c r="R217" s="242">
        <f t="shared" ref="R217:S219" si="146">+R165+R191</f>
        <v>29</v>
      </c>
      <c r="S217" s="243">
        <f t="shared" si="146"/>
        <v>76</v>
      </c>
      <c r="T217" s="171">
        <f>+R217+S217</f>
        <v>105</v>
      </c>
      <c r="U217" s="98">
        <f>+U165+U191</f>
        <v>1</v>
      </c>
      <c r="V217" s="181">
        <f>+T217+U217</f>
        <v>106</v>
      </c>
      <c r="W217" s="216">
        <f t="shared" ref="W217:W229" si="147">IF(Q217=0,0,((V217/Q217)-1)*100)</f>
        <v>-6.1946902654867237</v>
      </c>
    </row>
    <row r="218" spans="2:23" ht="12.75">
      <c r="B218" s="206"/>
      <c r="C218" s="119"/>
      <c r="D218" s="119"/>
      <c r="E218" s="119"/>
      <c r="F218" s="119"/>
      <c r="G218" s="119"/>
      <c r="H218" s="119"/>
      <c r="I218" s="120"/>
      <c r="J218" s="92"/>
      <c r="K218" s="92"/>
      <c r="L218" s="220" t="s">
        <v>15</v>
      </c>
      <c r="M218" s="242">
        <f t="shared" si="145"/>
        <v>31</v>
      </c>
      <c r="N218" s="243">
        <f t="shared" si="145"/>
        <v>87</v>
      </c>
      <c r="O218" s="171">
        <f t="shared" ref="O218:O219" si="148">+M218+N218</f>
        <v>118</v>
      </c>
      <c r="P218" s="98">
        <f>+P166+P192</f>
        <v>0</v>
      </c>
      <c r="Q218" s="177">
        <f t="shared" ref="Q218:Q219" si="149">+O218+P218</f>
        <v>118</v>
      </c>
      <c r="R218" s="242">
        <f t="shared" si="146"/>
        <v>33</v>
      </c>
      <c r="S218" s="243">
        <f t="shared" si="146"/>
        <v>47</v>
      </c>
      <c r="T218" s="171">
        <f t="shared" ref="T218:T219" si="150">+R218+S218</f>
        <v>80</v>
      </c>
      <c r="U218" s="98">
        <f>+U166+U192</f>
        <v>1</v>
      </c>
      <c r="V218" s="181">
        <f t="shared" ref="V218:V219" si="151">+T218+U218</f>
        <v>81</v>
      </c>
      <c r="W218" s="216">
        <f t="shared" si="147"/>
        <v>-31.355932203389834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J219" s="92"/>
      <c r="K219" s="92"/>
      <c r="L219" s="226" t="s">
        <v>16</v>
      </c>
      <c r="M219" s="242">
        <f t="shared" si="145"/>
        <v>34</v>
      </c>
      <c r="N219" s="243">
        <f t="shared" si="145"/>
        <v>113</v>
      </c>
      <c r="O219" s="171">
        <f t="shared" si="148"/>
        <v>147</v>
      </c>
      <c r="P219" s="98">
        <f>+P167+P193</f>
        <v>1</v>
      </c>
      <c r="Q219" s="177">
        <f t="shared" si="149"/>
        <v>148</v>
      </c>
      <c r="R219" s="242">
        <f t="shared" si="146"/>
        <v>25</v>
      </c>
      <c r="S219" s="243">
        <f t="shared" si="146"/>
        <v>64</v>
      </c>
      <c r="T219" s="171">
        <f t="shared" si="150"/>
        <v>89</v>
      </c>
      <c r="U219" s="98">
        <f>+U167+U193</f>
        <v>1</v>
      </c>
      <c r="V219" s="181">
        <f t="shared" si="151"/>
        <v>90</v>
      </c>
      <c r="W219" s="216">
        <f t="shared" si="147"/>
        <v>-39.189189189189186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J220" s="92"/>
      <c r="K220" s="92"/>
      <c r="L220" s="202" t="s">
        <v>17</v>
      </c>
      <c r="M220" s="183">
        <f t="shared" ref="M220:V220" si="152">+M217+M218+M219</f>
        <v>94</v>
      </c>
      <c r="N220" s="184">
        <f t="shared" si="152"/>
        <v>284</v>
      </c>
      <c r="O220" s="183">
        <f t="shared" si="152"/>
        <v>378</v>
      </c>
      <c r="P220" s="183">
        <f t="shared" si="152"/>
        <v>1</v>
      </c>
      <c r="Q220" s="183">
        <f t="shared" si="152"/>
        <v>379</v>
      </c>
      <c r="R220" s="183">
        <f t="shared" si="152"/>
        <v>87</v>
      </c>
      <c r="S220" s="184">
        <f t="shared" si="152"/>
        <v>187</v>
      </c>
      <c r="T220" s="183">
        <f t="shared" si="152"/>
        <v>274</v>
      </c>
      <c r="U220" s="183">
        <f t="shared" si="152"/>
        <v>3</v>
      </c>
      <c r="V220" s="185">
        <f t="shared" si="152"/>
        <v>277</v>
      </c>
      <c r="W220" s="186">
        <f t="shared" si="147"/>
        <v>-26.912928759894463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J221" s="92"/>
      <c r="K221" s="92"/>
      <c r="L221" s="220" t="s">
        <v>18</v>
      </c>
      <c r="M221" s="252">
        <f t="shared" ref="M221:N223" si="153">+M169+M195</f>
        <v>34</v>
      </c>
      <c r="N221" s="253">
        <f t="shared" si="153"/>
        <v>105</v>
      </c>
      <c r="O221" s="172">
        <f t="shared" ref="O221:O223" si="154">+M221+N221</f>
        <v>139</v>
      </c>
      <c r="P221" s="98">
        <f>+P169+P195</f>
        <v>0</v>
      </c>
      <c r="Q221" s="178">
        <f t="shared" ref="Q221:Q223" si="155">+O221+P221</f>
        <v>139</v>
      </c>
      <c r="R221" s="252">
        <f t="shared" ref="R221:S223" si="156">+R169+R195</f>
        <v>21</v>
      </c>
      <c r="S221" s="253">
        <f t="shared" si="156"/>
        <v>58</v>
      </c>
      <c r="T221" s="172">
        <f t="shared" ref="T221:T223" si="157">+R221+S221</f>
        <v>79</v>
      </c>
      <c r="U221" s="98">
        <f>+U169+U195</f>
        <v>1</v>
      </c>
      <c r="V221" s="181">
        <f t="shared" ref="V221:V223" si="158">+T221+U221</f>
        <v>80</v>
      </c>
      <c r="W221" s="216">
        <f t="shared" si="147"/>
        <v>-42.446043165467628</v>
      </c>
    </row>
    <row r="222" spans="2:23" ht="12.75">
      <c r="B222" s="206"/>
      <c r="C222" s="119"/>
      <c r="D222" s="119"/>
      <c r="E222" s="119"/>
      <c r="F222" s="119"/>
      <c r="G222" s="119"/>
      <c r="H222" s="119"/>
      <c r="I222" s="120"/>
      <c r="J222" s="92"/>
      <c r="K222" s="92"/>
      <c r="L222" s="220" t="s">
        <v>19</v>
      </c>
      <c r="M222" s="242">
        <f t="shared" si="153"/>
        <v>32</v>
      </c>
      <c r="N222" s="243">
        <f t="shared" si="153"/>
        <v>91</v>
      </c>
      <c r="O222" s="171">
        <f t="shared" si="154"/>
        <v>123</v>
      </c>
      <c r="P222" s="98">
        <f>+P170+P196</f>
        <v>0</v>
      </c>
      <c r="Q222" s="177">
        <f t="shared" si="155"/>
        <v>123</v>
      </c>
      <c r="R222" s="242">
        <f t="shared" si="156"/>
        <v>16</v>
      </c>
      <c r="S222" s="243">
        <f t="shared" si="156"/>
        <v>47</v>
      </c>
      <c r="T222" s="171">
        <f t="shared" si="157"/>
        <v>63</v>
      </c>
      <c r="U222" s="98">
        <f>+U170+U196</f>
        <v>1</v>
      </c>
      <c r="V222" s="181">
        <f t="shared" si="158"/>
        <v>64</v>
      </c>
      <c r="W222" s="216">
        <f>IF(Q222=0,0,((V222/Q222)-1)*100)</f>
        <v>-47.967479674796742</v>
      </c>
    </row>
    <row r="223" spans="2:23" ht="15" customHeight="1" thickBot="1">
      <c r="B223" s="206"/>
      <c r="C223" s="119"/>
      <c r="D223" s="119"/>
      <c r="E223" s="119"/>
      <c r="F223" s="119"/>
      <c r="G223" s="119"/>
      <c r="H223" s="119"/>
      <c r="I223" s="120"/>
      <c r="J223" s="92"/>
      <c r="K223" s="92"/>
      <c r="L223" s="220" t="s">
        <v>20</v>
      </c>
      <c r="M223" s="242">
        <f t="shared" si="153"/>
        <v>33</v>
      </c>
      <c r="N223" s="243">
        <f t="shared" si="153"/>
        <v>108</v>
      </c>
      <c r="O223" s="171">
        <f t="shared" si="154"/>
        <v>141</v>
      </c>
      <c r="P223" s="98">
        <f>+P171+P197</f>
        <v>1</v>
      </c>
      <c r="Q223" s="177">
        <f t="shared" si="155"/>
        <v>142</v>
      </c>
      <c r="R223" s="242">
        <f t="shared" si="156"/>
        <v>32</v>
      </c>
      <c r="S223" s="243">
        <f t="shared" si="156"/>
        <v>74</v>
      </c>
      <c r="T223" s="171">
        <f t="shared" si="157"/>
        <v>106</v>
      </c>
      <c r="U223" s="98">
        <f>+U171+U197</f>
        <v>2</v>
      </c>
      <c r="V223" s="181">
        <f t="shared" si="158"/>
        <v>108</v>
      </c>
      <c r="W223" s="216">
        <f t="shared" si="147"/>
        <v>-23.943661971830988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J224" s="92"/>
      <c r="K224" s="92"/>
      <c r="L224" s="202" t="s">
        <v>90</v>
      </c>
      <c r="M224" s="183">
        <f t="shared" ref="M224:V224" si="159">+M221+M222+M223</f>
        <v>99</v>
      </c>
      <c r="N224" s="184">
        <f t="shared" si="159"/>
        <v>304</v>
      </c>
      <c r="O224" s="183">
        <f t="shared" si="159"/>
        <v>403</v>
      </c>
      <c r="P224" s="183">
        <f t="shared" si="159"/>
        <v>1</v>
      </c>
      <c r="Q224" s="183">
        <f t="shared" si="159"/>
        <v>404</v>
      </c>
      <c r="R224" s="183">
        <f t="shared" si="159"/>
        <v>69</v>
      </c>
      <c r="S224" s="184">
        <f t="shared" si="159"/>
        <v>179</v>
      </c>
      <c r="T224" s="183">
        <f t="shared" si="159"/>
        <v>248</v>
      </c>
      <c r="U224" s="183">
        <f t="shared" si="159"/>
        <v>4</v>
      </c>
      <c r="V224" s="185">
        <f t="shared" si="159"/>
        <v>252</v>
      </c>
      <c r="W224" s="186">
        <f t="shared" ref="W224" si="160">IF(Q224=0,0,((V224/Q224)-1)*100)</f>
        <v>-37.623762376237622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J225" s="92"/>
      <c r="K225" s="92"/>
      <c r="L225" s="220" t="s">
        <v>21</v>
      </c>
      <c r="M225" s="242">
        <f t="shared" ref="M225:N227" si="161">+M173+M199</f>
        <v>41</v>
      </c>
      <c r="N225" s="243">
        <f t="shared" si="161"/>
        <v>83</v>
      </c>
      <c r="O225" s="171">
        <f t="shared" ref="O225:O227" si="162">+M225+N225</f>
        <v>124</v>
      </c>
      <c r="P225" s="98">
        <f>+P173+P199</f>
        <v>1</v>
      </c>
      <c r="Q225" s="177">
        <f t="shared" ref="Q225:Q227" si="163">+O225+P225</f>
        <v>125</v>
      </c>
      <c r="R225" s="242">
        <f t="shared" ref="R225:S227" si="164">+R173+R199</f>
        <v>28</v>
      </c>
      <c r="S225" s="243">
        <f t="shared" si="164"/>
        <v>49</v>
      </c>
      <c r="T225" s="171">
        <f t="shared" ref="T225:T227" si="165">+R225+S225</f>
        <v>77</v>
      </c>
      <c r="U225" s="98">
        <f>+U173+U199</f>
        <v>1</v>
      </c>
      <c r="V225" s="181">
        <f t="shared" ref="V225:V227" si="166">+T225+U225</f>
        <v>78</v>
      </c>
      <c r="W225" s="216">
        <f t="shared" si="147"/>
        <v>-37.6</v>
      </c>
    </row>
    <row r="226" spans="1:23" ht="12.75">
      <c r="B226" s="206"/>
      <c r="C226" s="119"/>
      <c r="D226" s="119"/>
      <c r="E226" s="119"/>
      <c r="F226" s="119"/>
      <c r="G226" s="119"/>
      <c r="H226" s="119"/>
      <c r="I226" s="120"/>
      <c r="J226" s="92"/>
      <c r="K226" s="92"/>
      <c r="L226" s="220" t="s">
        <v>91</v>
      </c>
      <c r="M226" s="242">
        <f t="shared" si="161"/>
        <v>65</v>
      </c>
      <c r="N226" s="243">
        <f t="shared" si="161"/>
        <v>91</v>
      </c>
      <c r="O226" s="171">
        <f t="shared" si="162"/>
        <v>156</v>
      </c>
      <c r="P226" s="98">
        <f>+P174+P200</f>
        <v>1</v>
      </c>
      <c r="Q226" s="177">
        <f t="shared" si="163"/>
        <v>157</v>
      </c>
      <c r="R226" s="242">
        <f t="shared" si="164"/>
        <v>30</v>
      </c>
      <c r="S226" s="243">
        <f t="shared" si="164"/>
        <v>50</v>
      </c>
      <c r="T226" s="171">
        <f t="shared" si="165"/>
        <v>80</v>
      </c>
      <c r="U226" s="98">
        <f>+U174+U200</f>
        <v>2</v>
      </c>
      <c r="V226" s="181">
        <f t="shared" si="166"/>
        <v>82</v>
      </c>
      <c r="W226" s="216">
        <f t="shared" si="147"/>
        <v>-47.770700636942678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J227" s="92"/>
      <c r="K227" s="92"/>
      <c r="L227" s="220" t="s">
        <v>22</v>
      </c>
      <c r="M227" s="242">
        <f t="shared" si="161"/>
        <v>29</v>
      </c>
      <c r="N227" s="243">
        <f t="shared" si="161"/>
        <v>85</v>
      </c>
      <c r="O227" s="173">
        <f t="shared" si="162"/>
        <v>114</v>
      </c>
      <c r="P227" s="249">
        <f>+P175+P201</f>
        <v>1</v>
      </c>
      <c r="Q227" s="177">
        <f t="shared" si="163"/>
        <v>115</v>
      </c>
      <c r="R227" s="242">
        <f t="shared" si="164"/>
        <v>28</v>
      </c>
      <c r="S227" s="243">
        <f t="shared" si="164"/>
        <v>41</v>
      </c>
      <c r="T227" s="173">
        <f t="shared" si="165"/>
        <v>69</v>
      </c>
      <c r="U227" s="249">
        <f>+U175+U201</f>
        <v>1</v>
      </c>
      <c r="V227" s="181">
        <f t="shared" si="166"/>
        <v>70</v>
      </c>
      <c r="W227" s="216">
        <f t="shared" si="147"/>
        <v>-39.130434782608688</v>
      </c>
    </row>
    <row r="228" spans="1:23" ht="14.25" thickTop="1" thickBot="1">
      <c r="A228" s="6"/>
      <c r="B228" s="122"/>
      <c r="C228" s="123"/>
      <c r="D228" s="123"/>
      <c r="E228" s="123"/>
      <c r="F228" s="123"/>
      <c r="G228" s="123"/>
      <c r="H228" s="123"/>
      <c r="I228" s="124"/>
      <c r="J228" s="121"/>
      <c r="K228" s="92"/>
      <c r="L228" s="203" t="s">
        <v>23</v>
      </c>
      <c r="M228" s="187">
        <f t="shared" ref="M228:V228" si="167">+M225+M226+M227</f>
        <v>135</v>
      </c>
      <c r="N228" s="187">
        <f t="shared" si="167"/>
        <v>259</v>
      </c>
      <c r="O228" s="188">
        <f t="shared" si="167"/>
        <v>394</v>
      </c>
      <c r="P228" s="189">
        <f t="shared" si="167"/>
        <v>3</v>
      </c>
      <c r="Q228" s="190">
        <f t="shared" si="167"/>
        <v>397</v>
      </c>
      <c r="R228" s="187">
        <f t="shared" si="167"/>
        <v>86</v>
      </c>
      <c r="S228" s="187">
        <f t="shared" si="167"/>
        <v>140</v>
      </c>
      <c r="T228" s="191">
        <f t="shared" si="167"/>
        <v>226</v>
      </c>
      <c r="U228" s="191">
        <f t="shared" si="167"/>
        <v>4</v>
      </c>
      <c r="V228" s="191">
        <f t="shared" si="167"/>
        <v>230</v>
      </c>
      <c r="W228" s="192">
        <f t="shared" si="147"/>
        <v>-42.065491183879089</v>
      </c>
    </row>
    <row r="229" spans="1:23" s="4" customFormat="1" ht="12.75" customHeight="1" thickTop="1">
      <c r="B229" s="207"/>
      <c r="C229" s="126"/>
      <c r="D229" s="126"/>
      <c r="E229" s="126"/>
      <c r="F229" s="126"/>
      <c r="G229" s="126"/>
      <c r="H229" s="126"/>
      <c r="I229" s="127"/>
      <c r="J229" s="125"/>
      <c r="K229" s="125"/>
      <c r="L229" s="254" t="s">
        <v>25</v>
      </c>
      <c r="M229" s="255">
        <f t="shared" ref="M229:N231" si="168">+M177+M203</f>
        <v>27</v>
      </c>
      <c r="N229" s="256">
        <f t="shared" si="168"/>
        <v>72</v>
      </c>
      <c r="O229" s="174">
        <f t="shared" ref="O229:O231" si="169">+M229+N229</f>
        <v>99</v>
      </c>
      <c r="P229" s="257">
        <f>+P177+P203</f>
        <v>1</v>
      </c>
      <c r="Q229" s="179">
        <f t="shared" ref="Q229:Q231" si="170">+O229+P229</f>
        <v>100</v>
      </c>
      <c r="R229" s="255">
        <f t="shared" ref="R229:S231" si="171">+R177+R203</f>
        <v>31</v>
      </c>
      <c r="S229" s="256">
        <f t="shared" si="171"/>
        <v>42</v>
      </c>
      <c r="T229" s="174">
        <f t="shared" ref="T229:T231" si="172">+R229+S229</f>
        <v>73</v>
      </c>
      <c r="U229" s="257">
        <f>+U177+U203</f>
        <v>2</v>
      </c>
      <c r="V229" s="182">
        <f t="shared" ref="V229:V231" si="173">+T229+U229</f>
        <v>75</v>
      </c>
      <c r="W229" s="258">
        <f t="shared" si="147"/>
        <v>-25</v>
      </c>
    </row>
    <row r="230" spans="1:23" s="4" customFormat="1" ht="12.75" customHeight="1">
      <c r="B230" s="208"/>
      <c r="C230" s="128"/>
      <c r="D230" s="128"/>
      <c r="E230" s="128"/>
      <c r="F230" s="128"/>
      <c r="G230" s="128"/>
      <c r="H230" s="128"/>
      <c r="I230" s="129"/>
      <c r="J230" s="125"/>
      <c r="K230" s="125"/>
      <c r="L230" s="254" t="s">
        <v>26</v>
      </c>
      <c r="M230" s="255">
        <f t="shared" si="168"/>
        <v>33</v>
      </c>
      <c r="N230" s="256">
        <f t="shared" si="168"/>
        <v>72</v>
      </c>
      <c r="O230" s="174">
        <f>+M230+N230</f>
        <v>105</v>
      </c>
      <c r="P230" s="259">
        <f>+P178+P204</f>
        <v>1</v>
      </c>
      <c r="Q230" s="179">
        <f>+O230+P230</f>
        <v>106</v>
      </c>
      <c r="R230" s="255">
        <f t="shared" si="171"/>
        <v>35</v>
      </c>
      <c r="S230" s="256">
        <f t="shared" si="171"/>
        <v>50</v>
      </c>
      <c r="T230" s="174">
        <f>+R230+S230</f>
        <v>85</v>
      </c>
      <c r="U230" s="259">
        <f>+U178+U204</f>
        <v>3</v>
      </c>
      <c r="V230" s="174">
        <f>+T230+U230</f>
        <v>88</v>
      </c>
      <c r="W230" s="258">
        <f>IF(Q230=0,0,((V230/Q230)-1)*100)</f>
        <v>-16.981132075471695</v>
      </c>
    </row>
    <row r="231" spans="1:23" s="4" customFormat="1" ht="12.75" customHeight="1" thickBot="1">
      <c r="B231" s="208"/>
      <c r="C231" s="128"/>
      <c r="D231" s="128"/>
      <c r="E231" s="128"/>
      <c r="F231" s="128"/>
      <c r="G231" s="128"/>
      <c r="H231" s="128"/>
      <c r="I231" s="129"/>
      <c r="J231" s="125"/>
      <c r="K231" s="125"/>
      <c r="L231" s="254" t="s">
        <v>27</v>
      </c>
      <c r="M231" s="255">
        <f t="shared" si="168"/>
        <v>30</v>
      </c>
      <c r="N231" s="256">
        <f t="shared" si="168"/>
        <v>65</v>
      </c>
      <c r="O231" s="175">
        <f t="shared" si="169"/>
        <v>95</v>
      </c>
      <c r="P231" s="260">
        <f>+P179+P205</f>
        <v>1</v>
      </c>
      <c r="Q231" s="179">
        <f t="shared" si="170"/>
        <v>96</v>
      </c>
      <c r="R231" s="255">
        <f t="shared" si="171"/>
        <v>33</v>
      </c>
      <c r="S231" s="256">
        <f t="shared" si="171"/>
        <v>45</v>
      </c>
      <c r="T231" s="174">
        <f t="shared" si="172"/>
        <v>78</v>
      </c>
      <c r="U231" s="260">
        <f>+U179+U205</f>
        <v>19</v>
      </c>
      <c r="V231" s="182">
        <f t="shared" si="173"/>
        <v>97</v>
      </c>
      <c r="W231" s="258">
        <f t="shared" ref="W231:W232" si="174">IF(Q231=0,0,((V231/Q231)-1)*100)</f>
        <v>1.0416666666666741</v>
      </c>
    </row>
    <row r="232" spans="1:23" ht="14.25" thickTop="1" thickBot="1">
      <c r="B232" s="206"/>
      <c r="C232" s="119"/>
      <c r="D232" s="119"/>
      <c r="E232" s="119"/>
      <c r="F232" s="119"/>
      <c r="G232" s="119"/>
      <c r="H232" s="119"/>
      <c r="I232" s="120"/>
      <c r="J232" s="92"/>
      <c r="K232" s="92"/>
      <c r="L232" s="202" t="s">
        <v>28</v>
      </c>
      <c r="M232" s="183">
        <f t="shared" ref="M232:V232" si="175">+M229+M230+M231</f>
        <v>90</v>
      </c>
      <c r="N232" s="184">
        <f t="shared" si="175"/>
        <v>209</v>
      </c>
      <c r="O232" s="183">
        <f t="shared" si="175"/>
        <v>299</v>
      </c>
      <c r="P232" s="183">
        <f t="shared" si="175"/>
        <v>3</v>
      </c>
      <c r="Q232" s="189">
        <f t="shared" si="175"/>
        <v>302</v>
      </c>
      <c r="R232" s="183">
        <f t="shared" si="175"/>
        <v>99</v>
      </c>
      <c r="S232" s="184">
        <f t="shared" si="175"/>
        <v>137</v>
      </c>
      <c r="T232" s="183">
        <f t="shared" si="175"/>
        <v>236</v>
      </c>
      <c r="U232" s="183">
        <f t="shared" si="175"/>
        <v>24</v>
      </c>
      <c r="V232" s="189">
        <f t="shared" si="175"/>
        <v>260</v>
      </c>
      <c r="W232" s="186">
        <f t="shared" si="174"/>
        <v>-13.907284768211925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J233" s="92"/>
      <c r="K233" s="92"/>
      <c r="L233" s="202" t="s">
        <v>94</v>
      </c>
      <c r="M233" s="183">
        <f t="shared" ref="M233:V233" si="176">M224+M228+M232</f>
        <v>324</v>
      </c>
      <c r="N233" s="184">
        <f t="shared" si="176"/>
        <v>772</v>
      </c>
      <c r="O233" s="183">
        <f t="shared" si="176"/>
        <v>1096</v>
      </c>
      <c r="P233" s="183">
        <f t="shared" si="176"/>
        <v>7</v>
      </c>
      <c r="Q233" s="183">
        <f t="shared" si="176"/>
        <v>1103</v>
      </c>
      <c r="R233" s="183">
        <f t="shared" si="176"/>
        <v>254</v>
      </c>
      <c r="S233" s="184">
        <f t="shared" si="176"/>
        <v>456</v>
      </c>
      <c r="T233" s="183">
        <f t="shared" si="176"/>
        <v>710</v>
      </c>
      <c r="U233" s="183">
        <f t="shared" si="176"/>
        <v>32</v>
      </c>
      <c r="V233" s="185">
        <f t="shared" si="176"/>
        <v>742</v>
      </c>
      <c r="W233" s="186">
        <f>IF(Q233=0,0,((V233/Q233)-1)*100)</f>
        <v>-32.728921124206714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J234" s="92"/>
      <c r="K234" s="92"/>
      <c r="L234" s="202" t="s">
        <v>93</v>
      </c>
      <c r="M234" s="183">
        <f t="shared" ref="M234:V234" si="177">+M220+M224+M228+M232</f>
        <v>418</v>
      </c>
      <c r="N234" s="184">
        <f t="shared" si="177"/>
        <v>1056</v>
      </c>
      <c r="O234" s="183">
        <f t="shared" si="177"/>
        <v>1474</v>
      </c>
      <c r="P234" s="183">
        <f t="shared" si="177"/>
        <v>8</v>
      </c>
      <c r="Q234" s="183">
        <f t="shared" si="177"/>
        <v>1482</v>
      </c>
      <c r="R234" s="183">
        <f t="shared" si="177"/>
        <v>341</v>
      </c>
      <c r="S234" s="184">
        <f t="shared" si="177"/>
        <v>643</v>
      </c>
      <c r="T234" s="183">
        <f t="shared" si="177"/>
        <v>984</v>
      </c>
      <c r="U234" s="183">
        <f t="shared" si="177"/>
        <v>35</v>
      </c>
      <c r="V234" s="185">
        <f t="shared" si="177"/>
        <v>1019</v>
      </c>
      <c r="W234" s="186">
        <f>IF(Q234=0,0,((V234/Q234)-1)*100)</f>
        <v>-31.24156545209177</v>
      </c>
    </row>
    <row r="235" spans="1:23" ht="13.5" thickTop="1">
      <c r="B235" s="196"/>
      <c r="C235" s="92"/>
      <c r="D235" s="92"/>
      <c r="E235" s="92"/>
      <c r="F235" s="92"/>
      <c r="G235" s="92"/>
      <c r="H235" s="92"/>
      <c r="I235" s="93"/>
      <c r="J235" s="92"/>
      <c r="K235" s="92"/>
      <c r="L235" s="199" t="s">
        <v>61</v>
      </c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3"/>
    </row>
  </sheetData>
  <sheetProtection password="CF53" sheet="1" objects="1" scenarios="1"/>
  <customSheetViews>
    <customSheetView guid="{ED529B84-E379-4C9B-A677-BE1D384436B0}">
      <selection activeCell="X126" sqref="X126"/>
      <rowBreaks count="2" manualBreakCount="2">
        <brk id="82" min="11" max="22" man="1"/>
        <brk id="163" min="11" max="22" man="1"/>
      </rowBreaks>
      <pageMargins left="0.74803149606299213" right="0.74803149606299213" top="0.98425196850393704" bottom="0.98425196850393704" header="0.51181102362204722" footer="0.51181102362204722"/>
      <printOptions horizontalCentered="1"/>
      <pageSetup paperSize="9" scale="63" fitToHeight="4" orientation="portrait" r:id="rId1"/>
      <headerFooter alignWithMargins="0">
        <oddHeader>&amp;LMonthly Air Transport Statistics : Suvarnabhumi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1" fitToHeight="4" orientation="landscape" r:id="rId2"/>
  <headerFooter alignWithMargins="0">
    <oddHeader>&amp;LMonthly Air Transport Statistics : Suvarnabhumi Airport</oddHeader>
    <oddFooter>&amp;LAir Transport Information Division, Corporate Strategy Department&amp;C&amp;D&amp;R&amp;T</oddFooter>
  </headerFooter>
  <rowBreaks count="2" manualBreakCount="2">
    <brk id="79" max="16383" man="1"/>
    <brk id="1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W235"/>
  <sheetViews>
    <sheetView topLeftCell="H59" zoomScaleNormal="100" workbookViewId="0">
      <selection activeCell="J139" sqref="J139:J157"/>
    </sheetView>
  </sheetViews>
  <sheetFormatPr defaultRowHeight="12.75"/>
  <cols>
    <col min="1" max="1" width="9.140625" style="1"/>
    <col min="2" max="2" width="13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10.7109375" style="5" bestFit="1" customWidth="1"/>
    <col min="10" max="11" width="9.140625" style="1"/>
    <col min="12" max="12" width="12.140625" style="1" customWidth="1"/>
    <col min="13" max="14" width="12.5703125" style="1" customWidth="1"/>
    <col min="15" max="15" width="14.140625" style="1" bestFit="1" customWidth="1"/>
    <col min="16" max="16" width="10.42578125" style="1" customWidth="1"/>
    <col min="17" max="17" width="13" style="1" customWidth="1"/>
    <col min="18" max="19" width="13.140625" style="1" customWidth="1"/>
    <col min="20" max="20" width="14.140625" style="1" bestFit="1" customWidth="1"/>
    <col min="21" max="21" width="10.42578125" style="1" customWidth="1"/>
    <col min="22" max="22" width="13.140625" style="1" customWidth="1"/>
    <col min="23" max="23" width="12.28515625" style="5" bestFit="1" customWidth="1"/>
    <col min="24" max="16384" width="9.140625" style="1"/>
  </cols>
  <sheetData>
    <row r="1" spans="2:23" ht="13.5" thickBot="1"/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J2" s="92"/>
      <c r="K2" s="92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J3" s="92"/>
      <c r="K3" s="92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>
      <c r="B4" s="196"/>
      <c r="C4" s="92"/>
      <c r="D4" s="92"/>
      <c r="E4" s="92"/>
      <c r="F4" s="92"/>
      <c r="G4" s="92"/>
      <c r="H4" s="92"/>
      <c r="I4" s="93"/>
      <c r="J4" s="92"/>
      <c r="K4" s="92"/>
      <c r="L4" s="196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</row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J5" s="92"/>
      <c r="K5" s="92"/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J6" s="92"/>
      <c r="K6" s="92"/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12" t="s">
        <v>9</v>
      </c>
      <c r="F7" s="227" t="s">
        <v>7</v>
      </c>
      <c r="G7" s="228" t="s">
        <v>8</v>
      </c>
      <c r="H7" s="212" t="s">
        <v>9</v>
      </c>
      <c r="I7" s="229"/>
      <c r="J7" s="92"/>
      <c r="K7" s="92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13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J8" s="92"/>
      <c r="K8" s="92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>
      <c r="B9" s="220" t="s">
        <v>14</v>
      </c>
      <c r="C9" s="240">
        <v>1408</v>
      </c>
      <c r="D9" s="241">
        <v>1412</v>
      </c>
      <c r="E9" s="96">
        <f>C9+D9</f>
        <v>2820</v>
      </c>
      <c r="F9" s="240">
        <v>1810</v>
      </c>
      <c r="G9" s="241">
        <v>1805</v>
      </c>
      <c r="H9" s="96">
        <f>F9+G9</f>
        <v>3615</v>
      </c>
      <c r="I9" s="216">
        <f t="shared" ref="I9:I21" si="0">IF(E9=0,0,((H9/E9)-1)*100)</f>
        <v>28.191489361702125</v>
      </c>
      <c r="J9" s="92"/>
      <c r="K9" s="97"/>
      <c r="L9" s="220" t="s">
        <v>14</v>
      </c>
      <c r="M9" s="242">
        <v>161981</v>
      </c>
      <c r="N9" s="243">
        <v>168536</v>
      </c>
      <c r="O9" s="136">
        <f>M9+N9</f>
        <v>330517</v>
      </c>
      <c r="P9" s="98">
        <v>15</v>
      </c>
      <c r="Q9" s="139">
        <f>O9+P9</f>
        <v>330532</v>
      </c>
      <c r="R9" s="242">
        <v>212505</v>
      </c>
      <c r="S9" s="243">
        <v>223022</v>
      </c>
      <c r="T9" s="136">
        <f>R9+S9</f>
        <v>435527</v>
      </c>
      <c r="U9" s="98">
        <v>399</v>
      </c>
      <c r="V9" s="141">
        <f>T9+U9</f>
        <v>435926</v>
      </c>
      <c r="W9" s="216">
        <f t="shared" ref="W9:W21" si="1">IF(Q9=0,0,((V9/Q9)-1)*100)</f>
        <v>31.886171384313776</v>
      </c>
    </row>
    <row r="10" spans="2:23">
      <c r="B10" s="220" t="s">
        <v>15</v>
      </c>
      <c r="C10" s="240">
        <v>1430</v>
      </c>
      <c r="D10" s="241">
        <v>1421</v>
      </c>
      <c r="E10" s="96">
        <f>C10+D10</f>
        <v>2851</v>
      </c>
      <c r="F10" s="240">
        <v>1750</v>
      </c>
      <c r="G10" s="241">
        <v>1739</v>
      </c>
      <c r="H10" s="96">
        <f>F10+G10</f>
        <v>3489</v>
      </c>
      <c r="I10" s="216">
        <f t="shared" si="0"/>
        <v>22.378112942827077</v>
      </c>
      <c r="J10" s="92"/>
      <c r="K10" s="97"/>
      <c r="L10" s="220" t="s">
        <v>15</v>
      </c>
      <c r="M10" s="242">
        <v>180391</v>
      </c>
      <c r="N10" s="243">
        <v>174748</v>
      </c>
      <c r="O10" s="136">
        <f>M10+N10</f>
        <v>355139</v>
      </c>
      <c r="P10" s="98">
        <v>210</v>
      </c>
      <c r="Q10" s="139">
        <f>O10+P10</f>
        <v>355349</v>
      </c>
      <c r="R10" s="242">
        <v>211700</v>
      </c>
      <c r="S10" s="243">
        <v>205220</v>
      </c>
      <c r="T10" s="136">
        <f>R10+S10</f>
        <v>416920</v>
      </c>
      <c r="U10" s="98">
        <v>78</v>
      </c>
      <c r="V10" s="141">
        <f>T10+U10</f>
        <v>416998</v>
      </c>
      <c r="W10" s="216">
        <f t="shared" si="1"/>
        <v>17.348859853271016</v>
      </c>
    </row>
    <row r="11" spans="2:23" ht="13.5" thickBot="1">
      <c r="B11" s="226" t="s">
        <v>16</v>
      </c>
      <c r="C11" s="244">
        <v>1541</v>
      </c>
      <c r="D11" s="245">
        <v>1544</v>
      </c>
      <c r="E11" s="96">
        <f>C11+D11</f>
        <v>3085</v>
      </c>
      <c r="F11" s="244">
        <v>1918</v>
      </c>
      <c r="G11" s="245">
        <v>1911</v>
      </c>
      <c r="H11" s="96">
        <f>F11+G11</f>
        <v>3829</v>
      </c>
      <c r="I11" s="216">
        <f t="shared" si="0"/>
        <v>24.116693679092393</v>
      </c>
      <c r="J11" s="92"/>
      <c r="K11" s="97"/>
      <c r="L11" s="226" t="s">
        <v>16</v>
      </c>
      <c r="M11" s="242">
        <v>197258</v>
      </c>
      <c r="N11" s="243">
        <v>192649</v>
      </c>
      <c r="O11" s="136">
        <f>M11+N11</f>
        <v>389907</v>
      </c>
      <c r="P11" s="98">
        <v>1957</v>
      </c>
      <c r="Q11" s="139">
        <f>O11+P11</f>
        <v>391864</v>
      </c>
      <c r="R11" s="242">
        <v>225318</v>
      </c>
      <c r="S11" s="243">
        <v>227641</v>
      </c>
      <c r="T11" s="136">
        <f>R11+S11</f>
        <v>452959</v>
      </c>
      <c r="U11" s="98">
        <v>928</v>
      </c>
      <c r="V11" s="141">
        <f>T11+U11</f>
        <v>453887</v>
      </c>
      <c r="W11" s="216">
        <f t="shared" si="1"/>
        <v>15.827685115244062</v>
      </c>
    </row>
    <row r="12" spans="2:23" ht="14.25" thickTop="1" thickBot="1">
      <c r="B12" s="204" t="s">
        <v>17</v>
      </c>
      <c r="C12" s="99">
        <f t="shared" ref="C12:D12" si="2">+C9+C10+C11</f>
        <v>4379</v>
      </c>
      <c r="D12" s="100">
        <f t="shared" si="2"/>
        <v>4377</v>
      </c>
      <c r="E12" s="101">
        <f t="shared" ref="E12:H12" si="3">+E9+E10+E11</f>
        <v>8756</v>
      </c>
      <c r="F12" s="99">
        <f t="shared" si="3"/>
        <v>5478</v>
      </c>
      <c r="G12" s="100">
        <f t="shared" si="3"/>
        <v>5455</v>
      </c>
      <c r="H12" s="101">
        <f t="shared" si="3"/>
        <v>10933</v>
      </c>
      <c r="I12" s="102">
        <f t="shared" si="0"/>
        <v>24.862951119232534</v>
      </c>
      <c r="J12" s="92"/>
      <c r="K12" s="92"/>
      <c r="L12" s="197" t="s">
        <v>17</v>
      </c>
      <c r="M12" s="142">
        <f t="shared" ref="M12:P12" si="4">+M9+M10+M11</f>
        <v>539630</v>
      </c>
      <c r="N12" s="143">
        <f t="shared" si="4"/>
        <v>535933</v>
      </c>
      <c r="O12" s="142">
        <f t="shared" si="4"/>
        <v>1075563</v>
      </c>
      <c r="P12" s="142">
        <f t="shared" si="4"/>
        <v>2182</v>
      </c>
      <c r="Q12" s="142">
        <f t="shared" ref="Q12:V12" si="5">+Q9+Q10+Q11</f>
        <v>1077745</v>
      </c>
      <c r="R12" s="142">
        <f t="shared" si="5"/>
        <v>649523</v>
      </c>
      <c r="S12" s="143">
        <f t="shared" si="5"/>
        <v>655883</v>
      </c>
      <c r="T12" s="142">
        <f t="shared" si="5"/>
        <v>1305406</v>
      </c>
      <c r="U12" s="142">
        <f t="shared" si="5"/>
        <v>1405</v>
      </c>
      <c r="V12" s="144">
        <f t="shared" si="5"/>
        <v>1306811</v>
      </c>
      <c r="W12" s="145">
        <f t="shared" si="1"/>
        <v>21.254192782151616</v>
      </c>
    </row>
    <row r="13" spans="2:23" ht="13.5" thickTop="1">
      <c r="B13" s="220" t="s">
        <v>18</v>
      </c>
      <c r="C13" s="240">
        <v>1659</v>
      </c>
      <c r="D13" s="241">
        <v>1662</v>
      </c>
      <c r="E13" s="96">
        <f>C13+D13</f>
        <v>3321</v>
      </c>
      <c r="F13" s="240">
        <v>1953</v>
      </c>
      <c r="G13" s="241">
        <v>1961</v>
      </c>
      <c r="H13" s="96">
        <f>F13+G13</f>
        <v>3914</v>
      </c>
      <c r="I13" s="216">
        <f t="shared" si="0"/>
        <v>17.856067449563383</v>
      </c>
      <c r="J13" s="92"/>
      <c r="K13" s="92"/>
      <c r="L13" s="220" t="s">
        <v>18</v>
      </c>
      <c r="M13" s="242">
        <v>200457</v>
      </c>
      <c r="N13" s="243">
        <v>203551</v>
      </c>
      <c r="O13" s="136">
        <f>M13+N13</f>
        <v>404008</v>
      </c>
      <c r="P13" s="98">
        <v>2198</v>
      </c>
      <c r="Q13" s="139">
        <f>O13+P13</f>
        <v>406206</v>
      </c>
      <c r="R13" s="242">
        <v>216709</v>
      </c>
      <c r="S13" s="243">
        <v>207935</v>
      </c>
      <c r="T13" s="136">
        <f>R13+S13</f>
        <v>424644</v>
      </c>
      <c r="U13" s="98">
        <v>1537</v>
      </c>
      <c r="V13" s="141">
        <f>T13+U13</f>
        <v>426181</v>
      </c>
      <c r="W13" s="216">
        <f t="shared" si="1"/>
        <v>4.9174556751992782</v>
      </c>
    </row>
    <row r="14" spans="2:23">
      <c r="B14" s="220" t="s">
        <v>19</v>
      </c>
      <c r="C14" s="242">
        <v>1607</v>
      </c>
      <c r="D14" s="246">
        <v>1599</v>
      </c>
      <c r="E14" s="96">
        <f>C14+D14</f>
        <v>3206</v>
      </c>
      <c r="F14" s="242">
        <v>1731</v>
      </c>
      <c r="G14" s="246">
        <v>1722</v>
      </c>
      <c r="H14" s="103">
        <f>F14+G14</f>
        <v>3453</v>
      </c>
      <c r="I14" s="216">
        <f t="shared" si="0"/>
        <v>7.7043044291952523</v>
      </c>
      <c r="J14" s="92"/>
      <c r="K14" s="92"/>
      <c r="L14" s="220" t="s">
        <v>19</v>
      </c>
      <c r="M14" s="242">
        <v>196082</v>
      </c>
      <c r="N14" s="243">
        <v>202025</v>
      </c>
      <c r="O14" s="136">
        <f>M14+N14</f>
        <v>398107</v>
      </c>
      <c r="P14" s="98">
        <v>1852</v>
      </c>
      <c r="Q14" s="139">
        <f>O14+P14</f>
        <v>399959</v>
      </c>
      <c r="R14" s="242">
        <v>186530</v>
      </c>
      <c r="S14" s="243">
        <v>196615</v>
      </c>
      <c r="T14" s="136">
        <f>R14+S14</f>
        <v>383145</v>
      </c>
      <c r="U14" s="98">
        <v>555</v>
      </c>
      <c r="V14" s="141">
        <f>T14+U14</f>
        <v>383700</v>
      </c>
      <c r="W14" s="216">
        <f t="shared" si="1"/>
        <v>-4.0651666795846531</v>
      </c>
    </row>
    <row r="15" spans="2:23" ht="13.5" thickBot="1">
      <c r="B15" s="220" t="s">
        <v>20</v>
      </c>
      <c r="C15" s="242">
        <v>1722</v>
      </c>
      <c r="D15" s="246">
        <v>1722</v>
      </c>
      <c r="E15" s="96">
        <f>C15+D15</f>
        <v>3444</v>
      </c>
      <c r="F15" s="242">
        <v>1804</v>
      </c>
      <c r="G15" s="246">
        <v>1803</v>
      </c>
      <c r="H15" s="103">
        <f>F15+G15</f>
        <v>3607</v>
      </c>
      <c r="I15" s="216">
        <f t="shared" si="0"/>
        <v>4.7328687572590011</v>
      </c>
      <c r="J15" s="104"/>
      <c r="K15" s="92"/>
      <c r="L15" s="220" t="s">
        <v>20</v>
      </c>
      <c r="M15" s="242">
        <v>226163</v>
      </c>
      <c r="N15" s="243">
        <v>225063</v>
      </c>
      <c r="O15" s="136">
        <f>M15+N15</f>
        <v>451226</v>
      </c>
      <c r="P15" s="98">
        <v>404</v>
      </c>
      <c r="Q15" s="139">
        <f>O15+P15</f>
        <v>451630</v>
      </c>
      <c r="R15" s="242">
        <v>218554</v>
      </c>
      <c r="S15" s="243">
        <v>215396</v>
      </c>
      <c r="T15" s="136">
        <f>R15+S15</f>
        <v>433950</v>
      </c>
      <c r="U15" s="98">
        <v>787</v>
      </c>
      <c r="V15" s="141">
        <f>T15+U15</f>
        <v>434737</v>
      </c>
      <c r="W15" s="216">
        <f t="shared" si="1"/>
        <v>-3.7404512543453672</v>
      </c>
    </row>
    <row r="16" spans="2:23" ht="14.25" thickTop="1" thickBot="1">
      <c r="B16" s="204" t="s">
        <v>90</v>
      </c>
      <c r="C16" s="99">
        <f>+C13+C14+C15</f>
        <v>4988</v>
      </c>
      <c r="D16" s="100">
        <f t="shared" ref="D16:H16" si="6">+D13+D14+D15</f>
        <v>4983</v>
      </c>
      <c r="E16" s="101">
        <f t="shared" si="6"/>
        <v>9971</v>
      </c>
      <c r="F16" s="99">
        <f t="shared" si="6"/>
        <v>5488</v>
      </c>
      <c r="G16" s="100">
        <f t="shared" si="6"/>
        <v>5486</v>
      </c>
      <c r="H16" s="101">
        <f t="shared" si="6"/>
        <v>10974</v>
      </c>
      <c r="I16" s="102">
        <f>IF(E16=0,0,((H16/E16)-1)*100)</f>
        <v>10.059171597633142</v>
      </c>
      <c r="J16" s="92"/>
      <c r="K16" s="92"/>
      <c r="L16" s="197" t="s">
        <v>90</v>
      </c>
      <c r="M16" s="142">
        <f t="shared" ref="M16:V16" si="7">+M13+M14+M15</f>
        <v>622702</v>
      </c>
      <c r="N16" s="143">
        <f t="shared" si="7"/>
        <v>630639</v>
      </c>
      <c r="O16" s="142">
        <f t="shared" si="7"/>
        <v>1253341</v>
      </c>
      <c r="P16" s="142">
        <f t="shared" si="7"/>
        <v>4454</v>
      </c>
      <c r="Q16" s="142">
        <f t="shared" si="7"/>
        <v>1257795</v>
      </c>
      <c r="R16" s="142">
        <f t="shared" si="7"/>
        <v>621793</v>
      </c>
      <c r="S16" s="143">
        <f t="shared" si="7"/>
        <v>619946</v>
      </c>
      <c r="T16" s="142">
        <f t="shared" si="7"/>
        <v>1241739</v>
      </c>
      <c r="U16" s="142">
        <f t="shared" si="7"/>
        <v>2879</v>
      </c>
      <c r="V16" s="144">
        <f t="shared" si="7"/>
        <v>1244618</v>
      </c>
      <c r="W16" s="145">
        <f>IF(Q16=0,0,((V16/Q16)-1)*100)</f>
        <v>-1.0476269980402186</v>
      </c>
    </row>
    <row r="17" spans="2:23" ht="13.5" thickTop="1">
      <c r="B17" s="220" t="s">
        <v>21</v>
      </c>
      <c r="C17" s="247">
        <v>1694</v>
      </c>
      <c r="D17" s="248">
        <v>1689</v>
      </c>
      <c r="E17" s="96">
        <f>C17+D17</f>
        <v>3383</v>
      </c>
      <c r="F17" s="247">
        <v>1939</v>
      </c>
      <c r="G17" s="248">
        <v>1944</v>
      </c>
      <c r="H17" s="103">
        <f>F17+G17</f>
        <v>3883</v>
      </c>
      <c r="I17" s="216">
        <f t="shared" si="0"/>
        <v>14.779781259237357</v>
      </c>
      <c r="J17" s="92"/>
      <c r="K17" s="92"/>
      <c r="L17" s="220" t="s">
        <v>21</v>
      </c>
      <c r="M17" s="242">
        <v>225666</v>
      </c>
      <c r="N17" s="243">
        <v>223396</v>
      </c>
      <c r="O17" s="136">
        <f>M17+N17</f>
        <v>449062</v>
      </c>
      <c r="P17" s="98">
        <v>342</v>
      </c>
      <c r="Q17" s="139">
        <f>O17+P17</f>
        <v>449404</v>
      </c>
      <c r="R17" s="242">
        <v>243345</v>
      </c>
      <c r="S17" s="243">
        <v>237068</v>
      </c>
      <c r="T17" s="136">
        <f>R17+S17</f>
        <v>480413</v>
      </c>
      <c r="U17" s="98">
        <v>312</v>
      </c>
      <c r="V17" s="141">
        <f>T17+U17</f>
        <v>480725</v>
      </c>
      <c r="W17" s="216">
        <f t="shared" si="1"/>
        <v>6.969452875363813</v>
      </c>
    </row>
    <row r="18" spans="2:23">
      <c r="B18" s="220" t="s">
        <v>91</v>
      </c>
      <c r="C18" s="247">
        <v>1715</v>
      </c>
      <c r="D18" s="248">
        <v>1726</v>
      </c>
      <c r="E18" s="96">
        <f>C18+D18</f>
        <v>3441</v>
      </c>
      <c r="F18" s="247">
        <v>1919</v>
      </c>
      <c r="G18" s="248">
        <v>1917</v>
      </c>
      <c r="H18" s="103">
        <f>F18+G18</f>
        <v>3836</v>
      </c>
      <c r="I18" s="216">
        <f t="shared" si="0"/>
        <v>11.479221156640506</v>
      </c>
      <c r="J18" s="92"/>
      <c r="K18" s="92"/>
      <c r="L18" s="220" t="s">
        <v>91</v>
      </c>
      <c r="M18" s="242">
        <v>220394</v>
      </c>
      <c r="N18" s="243">
        <v>219934</v>
      </c>
      <c r="O18" s="136">
        <f>M18+N18</f>
        <v>440328</v>
      </c>
      <c r="P18" s="98">
        <v>22</v>
      </c>
      <c r="Q18" s="139">
        <f>O18+P18</f>
        <v>440350</v>
      </c>
      <c r="R18" s="242">
        <v>225521</v>
      </c>
      <c r="S18" s="243">
        <v>226067</v>
      </c>
      <c r="T18" s="136">
        <f>R18+S18</f>
        <v>451588</v>
      </c>
      <c r="U18" s="98">
        <v>379</v>
      </c>
      <c r="V18" s="141">
        <f>T18+U18</f>
        <v>451967</v>
      </c>
      <c r="W18" s="216">
        <f t="shared" si="1"/>
        <v>2.6381287612126769</v>
      </c>
    </row>
    <row r="19" spans="2:23" ht="13.5" thickBot="1">
      <c r="B19" s="220" t="s">
        <v>22</v>
      </c>
      <c r="C19" s="247">
        <v>1666</v>
      </c>
      <c r="D19" s="248">
        <v>1670</v>
      </c>
      <c r="E19" s="96">
        <f>C19+D19</f>
        <v>3336</v>
      </c>
      <c r="F19" s="247">
        <v>1641</v>
      </c>
      <c r="G19" s="248">
        <v>1653</v>
      </c>
      <c r="H19" s="103">
        <f>F19+G19</f>
        <v>3294</v>
      </c>
      <c r="I19" s="216">
        <f>IF(E19=0,0,((H19/E19)-1)*100)</f>
        <v>-1.258992805755399</v>
      </c>
      <c r="J19" s="105"/>
      <c r="K19" s="92"/>
      <c r="L19" s="220" t="s">
        <v>22</v>
      </c>
      <c r="M19" s="242">
        <v>213898</v>
      </c>
      <c r="N19" s="243">
        <v>213393</v>
      </c>
      <c r="O19" s="137">
        <f>M19+N19</f>
        <v>427291</v>
      </c>
      <c r="P19" s="249">
        <v>777</v>
      </c>
      <c r="Q19" s="139">
        <f>O19+P19</f>
        <v>428068</v>
      </c>
      <c r="R19" s="242">
        <v>192376</v>
      </c>
      <c r="S19" s="243">
        <v>189298</v>
      </c>
      <c r="T19" s="137">
        <f>R19+S19</f>
        <v>381674</v>
      </c>
      <c r="U19" s="249">
        <v>314</v>
      </c>
      <c r="V19" s="141">
        <f>T19+U19</f>
        <v>381988</v>
      </c>
      <c r="W19" s="216">
        <f>IF(Q19=0,0,((V19/Q19)-1)*100)</f>
        <v>-10.764644869506713</v>
      </c>
    </row>
    <row r="20" spans="2:23" ht="15.75" customHeight="1" thickTop="1" thickBot="1">
      <c r="B20" s="205" t="s">
        <v>23</v>
      </c>
      <c r="C20" s="109">
        <f>+C17+C18+C19</f>
        <v>5075</v>
      </c>
      <c r="D20" s="110">
        <f t="shared" ref="D20:H20" si="8">+D17+D18+D19</f>
        <v>5085</v>
      </c>
      <c r="E20" s="108">
        <f t="shared" si="8"/>
        <v>10160</v>
      </c>
      <c r="F20" s="109">
        <f t="shared" si="8"/>
        <v>5499</v>
      </c>
      <c r="G20" s="110">
        <f t="shared" si="8"/>
        <v>5514</v>
      </c>
      <c r="H20" s="110">
        <f t="shared" si="8"/>
        <v>11013</v>
      </c>
      <c r="I20" s="102">
        <f t="shared" si="0"/>
        <v>8.3956692913385922</v>
      </c>
      <c r="J20" s="111"/>
      <c r="K20" s="112"/>
      <c r="L20" s="198" t="s">
        <v>23</v>
      </c>
      <c r="M20" s="146">
        <f t="shared" ref="M20:V20" si="9">+M17+M18+M19</f>
        <v>659958</v>
      </c>
      <c r="N20" s="146">
        <f t="shared" si="9"/>
        <v>656723</v>
      </c>
      <c r="O20" s="147">
        <f t="shared" si="9"/>
        <v>1316681</v>
      </c>
      <c r="P20" s="147">
        <f t="shared" si="9"/>
        <v>1141</v>
      </c>
      <c r="Q20" s="147">
        <f t="shared" si="9"/>
        <v>1317822</v>
      </c>
      <c r="R20" s="146">
        <f t="shared" si="9"/>
        <v>661242</v>
      </c>
      <c r="S20" s="146">
        <f t="shared" si="9"/>
        <v>652433</v>
      </c>
      <c r="T20" s="147">
        <f t="shared" si="9"/>
        <v>1313675</v>
      </c>
      <c r="U20" s="147">
        <f t="shared" si="9"/>
        <v>1005</v>
      </c>
      <c r="V20" s="147">
        <f t="shared" si="9"/>
        <v>1314680</v>
      </c>
      <c r="W20" s="148">
        <f t="shared" si="1"/>
        <v>-0.23842370213883468</v>
      </c>
    </row>
    <row r="21" spans="2:23" ht="13.5" thickTop="1">
      <c r="B21" s="220" t="s">
        <v>24</v>
      </c>
      <c r="C21" s="242">
        <v>1768</v>
      </c>
      <c r="D21" s="246">
        <v>1768</v>
      </c>
      <c r="E21" s="113">
        <f>C21+D21</f>
        <v>3536</v>
      </c>
      <c r="F21" s="242">
        <v>1784</v>
      </c>
      <c r="G21" s="246">
        <v>1779</v>
      </c>
      <c r="H21" s="114">
        <f>F21+G21</f>
        <v>3563</v>
      </c>
      <c r="I21" s="216">
        <f t="shared" si="0"/>
        <v>0.76357466063348145</v>
      </c>
      <c r="J21" s="92"/>
      <c r="K21" s="92"/>
      <c r="L21" s="220" t="s">
        <v>25</v>
      </c>
      <c r="M21" s="242">
        <v>235101</v>
      </c>
      <c r="N21" s="243">
        <v>232960</v>
      </c>
      <c r="O21" s="137">
        <f>M21+N21</f>
        <v>468061</v>
      </c>
      <c r="P21" s="250">
        <v>527</v>
      </c>
      <c r="Q21" s="139">
        <f>O21+P21</f>
        <v>468588</v>
      </c>
      <c r="R21" s="242">
        <v>237013</v>
      </c>
      <c r="S21" s="243">
        <v>225632</v>
      </c>
      <c r="T21" s="137">
        <f>R21+S21</f>
        <v>462645</v>
      </c>
      <c r="U21" s="250">
        <v>588</v>
      </c>
      <c r="V21" s="141">
        <f>T21+U21</f>
        <v>463233</v>
      </c>
      <c r="W21" s="216">
        <f t="shared" si="1"/>
        <v>-1.1427949499347001</v>
      </c>
    </row>
    <row r="22" spans="2:23">
      <c r="B22" s="220" t="s">
        <v>26</v>
      </c>
      <c r="C22" s="242">
        <v>1890</v>
      </c>
      <c r="D22" s="246">
        <v>1885</v>
      </c>
      <c r="E22" s="115">
        <f>C22+D22</f>
        <v>3775</v>
      </c>
      <c r="F22" s="242">
        <v>1852</v>
      </c>
      <c r="G22" s="246">
        <v>1854</v>
      </c>
      <c r="H22" s="115">
        <f>F22+G22</f>
        <v>3706</v>
      </c>
      <c r="I22" s="216">
        <f>IF(E22=0,0,((H22/E22)-1)*100)</f>
        <v>-1.8278145695364234</v>
      </c>
      <c r="J22" s="92"/>
      <c r="K22" s="92"/>
      <c r="L22" s="220" t="s">
        <v>26</v>
      </c>
      <c r="M22" s="242">
        <v>242284</v>
      </c>
      <c r="N22" s="243">
        <v>247985</v>
      </c>
      <c r="O22" s="137">
        <f>M22+N22</f>
        <v>490269</v>
      </c>
      <c r="P22" s="98">
        <v>488</v>
      </c>
      <c r="Q22" s="139">
        <f>O22+P22</f>
        <v>490757</v>
      </c>
      <c r="R22" s="242">
        <v>250930</v>
      </c>
      <c r="S22" s="243">
        <v>252264</v>
      </c>
      <c r="T22" s="137">
        <f>R22+S22</f>
        <v>503194</v>
      </c>
      <c r="U22" s="98">
        <v>526</v>
      </c>
      <c r="V22" s="141">
        <f>T22+U22</f>
        <v>503720</v>
      </c>
      <c r="W22" s="216">
        <f>IF(Q22=0,0,((V22/Q22)-1)*100)</f>
        <v>2.6414294650916936</v>
      </c>
    </row>
    <row r="23" spans="2:23" ht="13.5" thickBot="1">
      <c r="B23" s="220" t="s">
        <v>27</v>
      </c>
      <c r="C23" s="242">
        <v>1771</v>
      </c>
      <c r="D23" s="251">
        <v>1776</v>
      </c>
      <c r="E23" s="116">
        <f>C23+D23</f>
        <v>3547</v>
      </c>
      <c r="F23" s="242">
        <v>1874</v>
      </c>
      <c r="G23" s="251">
        <v>1874</v>
      </c>
      <c r="H23" s="116">
        <f>F23+G23</f>
        <v>3748</v>
      </c>
      <c r="I23" s="217">
        <f>IF(E23=0,0,((H23/E23)-1)*100)</f>
        <v>5.6667606427967199</v>
      </c>
      <c r="J23" s="92"/>
      <c r="K23" s="92"/>
      <c r="L23" s="220" t="s">
        <v>27</v>
      </c>
      <c r="M23" s="242">
        <v>223621</v>
      </c>
      <c r="N23" s="243">
        <v>222644</v>
      </c>
      <c r="O23" s="137">
        <f>M23+N23</f>
        <v>446265</v>
      </c>
      <c r="P23" s="249">
        <v>406</v>
      </c>
      <c r="Q23" s="139">
        <f>O23+P23</f>
        <v>446671</v>
      </c>
      <c r="R23" s="242">
        <v>254518</v>
      </c>
      <c r="S23" s="243">
        <v>252248</v>
      </c>
      <c r="T23" s="137">
        <f>R23+S23</f>
        <v>506766</v>
      </c>
      <c r="U23" s="249">
        <v>757</v>
      </c>
      <c r="V23" s="141">
        <f>T23+U23</f>
        <v>507523</v>
      </c>
      <c r="W23" s="216">
        <f>IF(Q23=0,0,((V23/Q23)-1)*100)</f>
        <v>13.623449921754482</v>
      </c>
    </row>
    <row r="24" spans="2:23" ht="14.25" thickTop="1" thickBot="1">
      <c r="B24" s="204" t="s">
        <v>28</v>
      </c>
      <c r="C24" s="109">
        <f>+C21+C22+C23</f>
        <v>5429</v>
      </c>
      <c r="D24" s="117">
        <f t="shared" ref="D24:H24" si="10">+D21+D22+D23</f>
        <v>5429</v>
      </c>
      <c r="E24" s="109">
        <f t="shared" si="10"/>
        <v>10858</v>
      </c>
      <c r="F24" s="109">
        <f t="shared" si="10"/>
        <v>5510</v>
      </c>
      <c r="G24" s="117">
        <f t="shared" si="10"/>
        <v>5507</v>
      </c>
      <c r="H24" s="109">
        <f t="shared" si="10"/>
        <v>11017</v>
      </c>
      <c r="I24" s="102">
        <f t="shared" ref="I24" si="11">IF(E24=0,0,((H24/E24)-1)*100)</f>
        <v>1.4643580769939213</v>
      </c>
      <c r="J24" s="92"/>
      <c r="K24" s="92"/>
      <c r="L24" s="197" t="s">
        <v>28</v>
      </c>
      <c r="M24" s="142">
        <f t="shared" ref="M24:V24" si="12">+M21+M22+M23</f>
        <v>701006</v>
      </c>
      <c r="N24" s="143">
        <f t="shared" si="12"/>
        <v>703589</v>
      </c>
      <c r="O24" s="142">
        <f t="shared" si="12"/>
        <v>1404595</v>
      </c>
      <c r="P24" s="142">
        <f t="shared" si="12"/>
        <v>1421</v>
      </c>
      <c r="Q24" s="142">
        <f t="shared" si="12"/>
        <v>1406016</v>
      </c>
      <c r="R24" s="142">
        <f t="shared" si="12"/>
        <v>742461</v>
      </c>
      <c r="S24" s="143">
        <f t="shared" si="12"/>
        <v>730144</v>
      </c>
      <c r="T24" s="142">
        <f t="shared" si="12"/>
        <v>1472605</v>
      </c>
      <c r="U24" s="142">
        <f t="shared" si="12"/>
        <v>1871</v>
      </c>
      <c r="V24" s="142">
        <f t="shared" si="12"/>
        <v>1474476</v>
      </c>
      <c r="W24" s="145">
        <f t="shared" ref="W24" si="13">IF(Q24=0,0,((V24/Q24)-1)*100)</f>
        <v>4.8690768810596641</v>
      </c>
    </row>
    <row r="25" spans="2:23" ht="14.25" thickTop="1" thickBot="1">
      <c r="B25" s="204" t="s">
        <v>94</v>
      </c>
      <c r="C25" s="99">
        <f>C16+C20+C24</f>
        <v>15492</v>
      </c>
      <c r="D25" s="100">
        <f t="shared" ref="D25:H25" si="14">D16+D20+D24</f>
        <v>15497</v>
      </c>
      <c r="E25" s="101">
        <f t="shared" si="14"/>
        <v>30989</v>
      </c>
      <c r="F25" s="99">
        <f t="shared" si="14"/>
        <v>16497</v>
      </c>
      <c r="G25" s="100">
        <f t="shared" si="14"/>
        <v>16507</v>
      </c>
      <c r="H25" s="101">
        <f t="shared" si="14"/>
        <v>33004</v>
      </c>
      <c r="I25" s="102">
        <f>IF(E25=0,0,((H25/E25)-1)*100)</f>
        <v>6.5023072703217277</v>
      </c>
      <c r="J25" s="92"/>
      <c r="K25" s="92"/>
      <c r="L25" s="197" t="s">
        <v>94</v>
      </c>
      <c r="M25" s="142">
        <f t="shared" ref="M25:V25" si="15">M16+M20+M24</f>
        <v>1983666</v>
      </c>
      <c r="N25" s="143">
        <f t="shared" si="15"/>
        <v>1990951</v>
      </c>
      <c r="O25" s="142">
        <f t="shared" si="15"/>
        <v>3974617</v>
      </c>
      <c r="P25" s="142">
        <f t="shared" si="15"/>
        <v>7016</v>
      </c>
      <c r="Q25" s="142">
        <f t="shared" si="15"/>
        <v>3981633</v>
      </c>
      <c r="R25" s="142">
        <f t="shared" si="15"/>
        <v>2025496</v>
      </c>
      <c r="S25" s="143">
        <f t="shared" si="15"/>
        <v>2002523</v>
      </c>
      <c r="T25" s="142">
        <f t="shared" si="15"/>
        <v>4028019</v>
      </c>
      <c r="U25" s="142">
        <f t="shared" si="15"/>
        <v>5755</v>
      </c>
      <c r="V25" s="144">
        <f t="shared" si="15"/>
        <v>4033774</v>
      </c>
      <c r="W25" s="145">
        <f>IF(Q25=0,0,((V25/Q25)-1)*100)</f>
        <v>1.3095380714395422</v>
      </c>
    </row>
    <row r="26" spans="2:23" ht="14.25" thickTop="1" thickBot="1">
      <c r="B26" s="204" t="s">
        <v>93</v>
      </c>
      <c r="C26" s="99">
        <f>+C12+C16+C20+C24</f>
        <v>19871</v>
      </c>
      <c r="D26" s="100">
        <f t="shared" ref="D26:H26" si="16">+D12+D16+D20+D24</f>
        <v>19874</v>
      </c>
      <c r="E26" s="101">
        <f t="shared" si="16"/>
        <v>39745</v>
      </c>
      <c r="F26" s="99">
        <f t="shared" si="16"/>
        <v>21975</v>
      </c>
      <c r="G26" s="100">
        <f t="shared" si="16"/>
        <v>21962</v>
      </c>
      <c r="H26" s="101">
        <f t="shared" si="16"/>
        <v>43937</v>
      </c>
      <c r="I26" s="102">
        <f t="shared" ref="I26" si="17">IF(E26=0,0,((H26/E26)-1)*100)</f>
        <v>10.547238646370616</v>
      </c>
      <c r="J26" s="92"/>
      <c r="K26" s="92"/>
      <c r="L26" s="197" t="s">
        <v>93</v>
      </c>
      <c r="M26" s="142">
        <f t="shared" ref="M26:V26" si="18">+M12+M16+M20+M24</f>
        <v>2523296</v>
      </c>
      <c r="N26" s="143">
        <f t="shared" si="18"/>
        <v>2526884</v>
      </c>
      <c r="O26" s="142">
        <f t="shared" si="18"/>
        <v>5050180</v>
      </c>
      <c r="P26" s="142">
        <f t="shared" si="18"/>
        <v>9198</v>
      </c>
      <c r="Q26" s="142">
        <f t="shared" si="18"/>
        <v>5059378</v>
      </c>
      <c r="R26" s="142">
        <f t="shared" si="18"/>
        <v>2675019</v>
      </c>
      <c r="S26" s="143">
        <f t="shared" si="18"/>
        <v>2658406</v>
      </c>
      <c r="T26" s="142">
        <f t="shared" si="18"/>
        <v>5333425</v>
      </c>
      <c r="U26" s="142">
        <f t="shared" si="18"/>
        <v>7160</v>
      </c>
      <c r="V26" s="144">
        <f t="shared" si="18"/>
        <v>5340585</v>
      </c>
      <c r="W26" s="145">
        <f t="shared" ref="W26" si="19">IF(Q26=0,0,((V26/Q26)-1)*100)</f>
        <v>5.5581338259367064</v>
      </c>
    </row>
    <row r="27" spans="2:23" ht="14.25" thickTop="1" thickBot="1">
      <c r="B27" s="199" t="s">
        <v>61</v>
      </c>
      <c r="C27" s="92"/>
      <c r="D27" s="92"/>
      <c r="E27" s="92"/>
      <c r="F27" s="92"/>
      <c r="G27" s="92"/>
      <c r="H27" s="92"/>
      <c r="I27" s="93"/>
      <c r="J27" s="92"/>
      <c r="K27" s="92"/>
      <c r="L27" s="199" t="s">
        <v>61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J28" s="92"/>
      <c r="K28" s="92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J29" s="92"/>
      <c r="K29" s="92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>
      <c r="B30" s="196"/>
      <c r="C30" s="92"/>
      <c r="D30" s="92"/>
      <c r="E30" s="92"/>
      <c r="F30" s="92"/>
      <c r="G30" s="92"/>
      <c r="H30" s="92"/>
      <c r="I30" s="93"/>
      <c r="J30" s="92"/>
      <c r="K30" s="92"/>
      <c r="L30" s="1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3"/>
    </row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J31" s="92"/>
      <c r="K31" s="92"/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J32" s="92"/>
      <c r="K32" s="92"/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thickBot="1">
      <c r="B33" s="226"/>
      <c r="C33" s="227" t="s">
        <v>7</v>
      </c>
      <c r="D33" s="228" t="s">
        <v>8</v>
      </c>
      <c r="E33" s="212" t="s">
        <v>9</v>
      </c>
      <c r="F33" s="227" t="s">
        <v>7</v>
      </c>
      <c r="G33" s="228" t="s">
        <v>8</v>
      </c>
      <c r="H33" s="212" t="s">
        <v>9</v>
      </c>
      <c r="I33" s="229"/>
      <c r="J33" s="92"/>
      <c r="K33" s="92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13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5.25" customHeight="1" thickTop="1">
      <c r="B34" s="220"/>
      <c r="C34" s="233"/>
      <c r="D34" s="234"/>
      <c r="E34" s="95"/>
      <c r="F34" s="233"/>
      <c r="G34" s="234"/>
      <c r="H34" s="95"/>
      <c r="I34" s="235"/>
      <c r="J34" s="92"/>
      <c r="K34" s="92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>
      <c r="B35" s="220" t="s">
        <v>14</v>
      </c>
      <c r="C35" s="240">
        <v>3679</v>
      </c>
      <c r="D35" s="241">
        <v>3659</v>
      </c>
      <c r="E35" s="96">
        <f>C35+D35</f>
        <v>7338</v>
      </c>
      <c r="F35" s="240">
        <v>4670</v>
      </c>
      <c r="G35" s="241">
        <v>4675</v>
      </c>
      <c r="H35" s="96">
        <f>F35+G35</f>
        <v>9345</v>
      </c>
      <c r="I35" s="216">
        <f t="shared" ref="I35:I47" si="20">IF(E35=0,0,((H35/E35)-1)*100)</f>
        <v>27.350776778413731</v>
      </c>
      <c r="J35" s="92"/>
      <c r="K35" s="97"/>
      <c r="L35" s="220" t="s">
        <v>14</v>
      </c>
      <c r="M35" s="242">
        <v>399523</v>
      </c>
      <c r="N35" s="243">
        <v>404101</v>
      </c>
      <c r="O35" s="136">
        <f>SUM(M35:N35)</f>
        <v>803624</v>
      </c>
      <c r="P35" s="98">
        <v>0</v>
      </c>
      <c r="Q35" s="139">
        <f>O35+P35</f>
        <v>803624</v>
      </c>
      <c r="R35" s="242">
        <v>507465</v>
      </c>
      <c r="S35" s="243">
        <v>511902</v>
      </c>
      <c r="T35" s="136">
        <f>SUM(R35:S35)</f>
        <v>1019367</v>
      </c>
      <c r="U35" s="98">
        <v>2</v>
      </c>
      <c r="V35" s="141">
        <f>T35+U35</f>
        <v>1019369</v>
      </c>
      <c r="W35" s="216">
        <f t="shared" ref="W35:W47" si="21">IF(Q35=0,0,((V35/Q35)-1)*100)</f>
        <v>26.846510308303383</v>
      </c>
    </row>
    <row r="36" spans="2:23">
      <c r="B36" s="220" t="s">
        <v>15</v>
      </c>
      <c r="C36" s="240">
        <v>3681</v>
      </c>
      <c r="D36" s="241">
        <v>3678</v>
      </c>
      <c r="E36" s="96">
        <f>C36+D36</f>
        <v>7359</v>
      </c>
      <c r="F36" s="240">
        <v>4671</v>
      </c>
      <c r="G36" s="241">
        <v>4668</v>
      </c>
      <c r="H36" s="96">
        <f>F36+G36</f>
        <v>9339</v>
      </c>
      <c r="I36" s="216">
        <f t="shared" si="20"/>
        <v>26.905829596412566</v>
      </c>
      <c r="J36" s="92"/>
      <c r="K36" s="97"/>
      <c r="L36" s="220" t="s">
        <v>15</v>
      </c>
      <c r="M36" s="242">
        <v>396078</v>
      </c>
      <c r="N36" s="243">
        <v>395648</v>
      </c>
      <c r="O36" s="136">
        <f>SUM(M36:N36)</f>
        <v>791726</v>
      </c>
      <c r="P36" s="98">
        <v>0</v>
      </c>
      <c r="Q36" s="139">
        <f>O36+P36</f>
        <v>791726</v>
      </c>
      <c r="R36" s="242">
        <v>504010</v>
      </c>
      <c r="S36" s="243">
        <v>505741</v>
      </c>
      <c r="T36" s="136">
        <f>SUM(R36:S36)</f>
        <v>1009751</v>
      </c>
      <c r="U36" s="98">
        <v>1</v>
      </c>
      <c r="V36" s="141">
        <f>T36+U36</f>
        <v>1009752</v>
      </c>
      <c r="W36" s="216">
        <f t="shared" si="21"/>
        <v>27.5380624104804</v>
      </c>
    </row>
    <row r="37" spans="2:23" ht="13.5" thickBot="1">
      <c r="B37" s="226" t="s">
        <v>16</v>
      </c>
      <c r="C37" s="244">
        <v>4163</v>
      </c>
      <c r="D37" s="245">
        <v>4156</v>
      </c>
      <c r="E37" s="96">
        <f>C37+D37</f>
        <v>8319</v>
      </c>
      <c r="F37" s="244">
        <v>5139</v>
      </c>
      <c r="G37" s="245">
        <v>5136</v>
      </c>
      <c r="H37" s="96">
        <f>F37+G37</f>
        <v>10275</v>
      </c>
      <c r="I37" s="216">
        <f t="shared" si="20"/>
        <v>23.512441399206629</v>
      </c>
      <c r="J37" s="92"/>
      <c r="K37" s="97"/>
      <c r="L37" s="226" t="s">
        <v>16</v>
      </c>
      <c r="M37" s="242">
        <v>417992</v>
      </c>
      <c r="N37" s="243">
        <v>463016</v>
      </c>
      <c r="O37" s="136">
        <f>SUM(M37:N37)</f>
        <v>881008</v>
      </c>
      <c r="P37" s="98">
        <v>0</v>
      </c>
      <c r="Q37" s="139">
        <f>O37+P37</f>
        <v>881008</v>
      </c>
      <c r="R37" s="242">
        <v>537083</v>
      </c>
      <c r="S37" s="243">
        <v>596822</v>
      </c>
      <c r="T37" s="136">
        <f>SUM(R37:S37)</f>
        <v>1133905</v>
      </c>
      <c r="U37" s="98">
        <v>739</v>
      </c>
      <c r="V37" s="141">
        <f>T37+U37</f>
        <v>1134644</v>
      </c>
      <c r="W37" s="216">
        <f t="shared" si="21"/>
        <v>28.78929589742658</v>
      </c>
    </row>
    <row r="38" spans="2:23" ht="14.25" thickTop="1" thickBot="1">
      <c r="B38" s="204" t="s">
        <v>17</v>
      </c>
      <c r="C38" s="99">
        <f t="shared" ref="C38:D38" si="22">+C35+C36+C37</f>
        <v>11523</v>
      </c>
      <c r="D38" s="100">
        <f t="shared" si="22"/>
        <v>11493</v>
      </c>
      <c r="E38" s="101">
        <f t="shared" ref="E38:H38" si="23">+E35+E36+E37</f>
        <v>23016</v>
      </c>
      <c r="F38" s="99">
        <f t="shared" si="23"/>
        <v>14480</v>
      </c>
      <c r="G38" s="100">
        <f t="shared" si="23"/>
        <v>14479</v>
      </c>
      <c r="H38" s="101">
        <f t="shared" si="23"/>
        <v>28959</v>
      </c>
      <c r="I38" s="102">
        <f t="shared" si="20"/>
        <v>25.821167883211672</v>
      </c>
      <c r="J38" s="92"/>
      <c r="K38" s="92"/>
      <c r="L38" s="197" t="s">
        <v>17</v>
      </c>
      <c r="M38" s="142">
        <f>+M35+M36+M37</f>
        <v>1213593</v>
      </c>
      <c r="N38" s="143">
        <f>+N35+N36+N37</f>
        <v>1262765</v>
      </c>
      <c r="O38" s="142">
        <f>+O35+O36+O37</f>
        <v>2476358</v>
      </c>
      <c r="P38" s="142">
        <f>+P35+P36+P37</f>
        <v>0</v>
      </c>
      <c r="Q38" s="142">
        <f>Q37+Q35+Q36</f>
        <v>2476358</v>
      </c>
      <c r="R38" s="142">
        <f>+R35+R36+R37</f>
        <v>1548558</v>
      </c>
      <c r="S38" s="143">
        <f>+S35+S36+S37</f>
        <v>1614465</v>
      </c>
      <c r="T38" s="142">
        <f>+T35+T36+T37</f>
        <v>3163023</v>
      </c>
      <c r="U38" s="142">
        <f>+U35+U36+U37</f>
        <v>742</v>
      </c>
      <c r="V38" s="144">
        <f>V37+V35+V36</f>
        <v>3163765</v>
      </c>
      <c r="W38" s="145">
        <f t="shared" si="21"/>
        <v>27.758789318830313</v>
      </c>
    </row>
    <row r="39" spans="2:23" ht="13.5" thickTop="1">
      <c r="B39" s="220" t="s">
        <v>18</v>
      </c>
      <c r="C39" s="240">
        <v>4216</v>
      </c>
      <c r="D39" s="241">
        <v>4219</v>
      </c>
      <c r="E39" s="96">
        <f>C39+D39</f>
        <v>8435</v>
      </c>
      <c r="F39" s="240">
        <v>5428</v>
      </c>
      <c r="G39" s="241">
        <v>5432</v>
      </c>
      <c r="H39" s="96">
        <f>F39+G39</f>
        <v>10860</v>
      </c>
      <c r="I39" s="216">
        <f t="shared" si="20"/>
        <v>28.749259039715479</v>
      </c>
      <c r="J39" s="92"/>
      <c r="K39" s="92"/>
      <c r="L39" s="220" t="s">
        <v>18</v>
      </c>
      <c r="M39" s="242">
        <v>473801</v>
      </c>
      <c r="N39" s="243">
        <v>437233</v>
      </c>
      <c r="O39" s="136">
        <f>M39+N39</f>
        <v>911034</v>
      </c>
      <c r="P39" s="98">
        <v>0</v>
      </c>
      <c r="Q39" s="139">
        <f>O39+P39</f>
        <v>911034</v>
      </c>
      <c r="R39" s="242">
        <v>596735</v>
      </c>
      <c r="S39" s="243">
        <v>563311</v>
      </c>
      <c r="T39" s="136">
        <f>R39+S39</f>
        <v>1160046</v>
      </c>
      <c r="U39" s="98">
        <v>702</v>
      </c>
      <c r="V39" s="141">
        <f>T39+U39</f>
        <v>1160748</v>
      </c>
      <c r="W39" s="216">
        <f t="shared" si="21"/>
        <v>27.409953964396493</v>
      </c>
    </row>
    <row r="40" spans="2:23">
      <c r="B40" s="220" t="s">
        <v>19</v>
      </c>
      <c r="C40" s="242">
        <v>3977</v>
      </c>
      <c r="D40" s="246">
        <v>3981</v>
      </c>
      <c r="E40" s="96">
        <f>C40+D40</f>
        <v>7958</v>
      </c>
      <c r="F40" s="242">
        <v>4836</v>
      </c>
      <c r="G40" s="246">
        <v>4837</v>
      </c>
      <c r="H40" s="103">
        <f>F40+G40</f>
        <v>9673</v>
      </c>
      <c r="I40" s="216">
        <f>IF(E40=0,0,((H40/E40)-1)*100)</f>
        <v>21.550640864538838</v>
      </c>
      <c r="J40" s="92"/>
      <c r="K40" s="92"/>
      <c r="L40" s="220" t="s">
        <v>19</v>
      </c>
      <c r="M40" s="242">
        <v>437491</v>
      </c>
      <c r="N40" s="243">
        <v>426441</v>
      </c>
      <c r="O40" s="136">
        <f>M40+N40</f>
        <v>863932</v>
      </c>
      <c r="P40" s="98">
        <v>0</v>
      </c>
      <c r="Q40" s="139">
        <f>O40+P40</f>
        <v>863932</v>
      </c>
      <c r="R40" s="242">
        <v>543084</v>
      </c>
      <c r="S40" s="243">
        <v>517071</v>
      </c>
      <c r="T40" s="136">
        <f>R40+S40</f>
        <v>1060155</v>
      </c>
      <c r="U40" s="98">
        <v>118</v>
      </c>
      <c r="V40" s="141">
        <f>T40+U40</f>
        <v>1060273</v>
      </c>
      <c r="W40" s="216">
        <f>IF(Q40=0,0,((V40/Q40)-1)*100)</f>
        <v>22.726441432890553</v>
      </c>
    </row>
    <row r="41" spans="2:23" ht="13.5" thickBot="1">
      <c r="B41" s="220" t="s">
        <v>20</v>
      </c>
      <c r="C41" s="242">
        <v>4393</v>
      </c>
      <c r="D41" s="246">
        <v>4380</v>
      </c>
      <c r="E41" s="96">
        <f>C41+D41</f>
        <v>8773</v>
      </c>
      <c r="F41" s="242">
        <v>5509</v>
      </c>
      <c r="G41" s="246">
        <v>5504</v>
      </c>
      <c r="H41" s="103">
        <f>F41+G41</f>
        <v>11013</v>
      </c>
      <c r="I41" s="216">
        <f t="shared" si="20"/>
        <v>25.532884988031455</v>
      </c>
      <c r="J41" s="92"/>
      <c r="K41" s="92"/>
      <c r="L41" s="220" t="s">
        <v>20</v>
      </c>
      <c r="M41" s="242">
        <v>503615</v>
      </c>
      <c r="N41" s="243">
        <v>499439</v>
      </c>
      <c r="O41" s="136">
        <f>M41+N41</f>
        <v>1003054</v>
      </c>
      <c r="P41" s="98">
        <v>0</v>
      </c>
      <c r="Q41" s="139">
        <f>O41+P41</f>
        <v>1003054</v>
      </c>
      <c r="R41" s="242">
        <v>648539</v>
      </c>
      <c r="S41" s="243">
        <v>640850</v>
      </c>
      <c r="T41" s="136">
        <f>R41+S41</f>
        <v>1289389</v>
      </c>
      <c r="U41" s="98">
        <v>615</v>
      </c>
      <c r="V41" s="141">
        <f>T41+U41</f>
        <v>1290004</v>
      </c>
      <c r="W41" s="216">
        <f t="shared" si="21"/>
        <v>28.607632290983332</v>
      </c>
    </row>
    <row r="42" spans="2:23" ht="14.25" thickTop="1" thickBot="1">
      <c r="B42" s="204" t="s">
        <v>90</v>
      </c>
      <c r="C42" s="99">
        <f t="shared" ref="C42:H42" si="24">+C39+C40+C41</f>
        <v>12586</v>
      </c>
      <c r="D42" s="100">
        <f t="shared" si="24"/>
        <v>12580</v>
      </c>
      <c r="E42" s="101">
        <f t="shared" si="24"/>
        <v>25166</v>
      </c>
      <c r="F42" s="99">
        <f t="shared" si="24"/>
        <v>15773</v>
      </c>
      <c r="G42" s="100">
        <f t="shared" si="24"/>
        <v>15773</v>
      </c>
      <c r="H42" s="101">
        <f t="shared" si="24"/>
        <v>31546</v>
      </c>
      <c r="I42" s="102">
        <f t="shared" ref="I42" si="25">IF(E42=0,0,((H42/E42)-1)*100)</f>
        <v>25.35166494476675</v>
      </c>
      <c r="J42" s="92"/>
      <c r="K42" s="92"/>
      <c r="L42" s="197" t="s">
        <v>90</v>
      </c>
      <c r="M42" s="142">
        <f t="shared" ref="M42:V42" si="26">+M39+M40+M41</f>
        <v>1414907</v>
      </c>
      <c r="N42" s="143">
        <f t="shared" si="26"/>
        <v>1363113</v>
      </c>
      <c r="O42" s="142">
        <f t="shared" si="26"/>
        <v>2778020</v>
      </c>
      <c r="P42" s="142">
        <f t="shared" si="26"/>
        <v>0</v>
      </c>
      <c r="Q42" s="142">
        <f t="shared" si="26"/>
        <v>2778020</v>
      </c>
      <c r="R42" s="142">
        <f t="shared" si="26"/>
        <v>1788358</v>
      </c>
      <c r="S42" s="143">
        <f t="shared" si="26"/>
        <v>1721232</v>
      </c>
      <c r="T42" s="142">
        <f t="shared" si="26"/>
        <v>3509590</v>
      </c>
      <c r="U42" s="142">
        <f t="shared" si="26"/>
        <v>1435</v>
      </c>
      <c r="V42" s="144">
        <f t="shared" si="26"/>
        <v>3511025</v>
      </c>
      <c r="W42" s="145">
        <f t="shared" ref="W42" si="27">IF(Q42=0,0,((V42/Q42)-1)*100)</f>
        <v>26.38587915133801</v>
      </c>
    </row>
    <row r="43" spans="2:23" ht="13.5" thickTop="1">
      <c r="B43" s="220" t="s">
        <v>33</v>
      </c>
      <c r="C43" s="247">
        <v>4013</v>
      </c>
      <c r="D43" s="248">
        <v>4017</v>
      </c>
      <c r="E43" s="96">
        <f>C43+D43</f>
        <v>8030</v>
      </c>
      <c r="F43" s="247">
        <v>5047</v>
      </c>
      <c r="G43" s="248">
        <v>5057</v>
      </c>
      <c r="H43" s="103">
        <f>F43+G43</f>
        <v>10104</v>
      </c>
      <c r="I43" s="216">
        <f t="shared" si="20"/>
        <v>25.828144458281454</v>
      </c>
      <c r="J43" s="92"/>
      <c r="K43" s="92"/>
      <c r="L43" s="220" t="s">
        <v>21</v>
      </c>
      <c r="M43" s="242">
        <v>469624</v>
      </c>
      <c r="N43" s="243">
        <v>468173</v>
      </c>
      <c r="O43" s="136">
        <f>M43+N43</f>
        <v>937797</v>
      </c>
      <c r="P43" s="98">
        <v>194</v>
      </c>
      <c r="Q43" s="139">
        <f>O43+P43</f>
        <v>937991</v>
      </c>
      <c r="R43" s="242">
        <v>642392</v>
      </c>
      <c r="S43" s="243">
        <v>646011</v>
      </c>
      <c r="T43" s="136">
        <f>R43+S43</f>
        <v>1288403</v>
      </c>
      <c r="U43" s="98">
        <v>257</v>
      </c>
      <c r="V43" s="141">
        <f>T43+U43</f>
        <v>1288660</v>
      </c>
      <c r="W43" s="216">
        <f t="shared" si="21"/>
        <v>37.385113503221248</v>
      </c>
    </row>
    <row r="44" spans="2:23">
      <c r="B44" s="220" t="s">
        <v>91</v>
      </c>
      <c r="C44" s="247">
        <v>4025</v>
      </c>
      <c r="D44" s="248">
        <v>4027</v>
      </c>
      <c r="E44" s="96">
        <f>C44+D44</f>
        <v>8052</v>
      </c>
      <c r="F44" s="247">
        <v>4910</v>
      </c>
      <c r="G44" s="248">
        <v>4900</v>
      </c>
      <c r="H44" s="103">
        <f>F44+G44</f>
        <v>9810</v>
      </c>
      <c r="I44" s="216">
        <f t="shared" si="20"/>
        <v>21.833084947839044</v>
      </c>
      <c r="J44" s="92"/>
      <c r="K44" s="92"/>
      <c r="L44" s="220" t="s">
        <v>91</v>
      </c>
      <c r="M44" s="242">
        <v>435097</v>
      </c>
      <c r="N44" s="243">
        <v>429768</v>
      </c>
      <c r="O44" s="136">
        <f>M44+N44</f>
        <v>864865</v>
      </c>
      <c r="P44" s="98">
        <v>138</v>
      </c>
      <c r="Q44" s="139">
        <f>O44+P44</f>
        <v>865003</v>
      </c>
      <c r="R44" s="242">
        <v>592070</v>
      </c>
      <c r="S44" s="243">
        <v>591637</v>
      </c>
      <c r="T44" s="136">
        <f>R44+S44</f>
        <v>1183707</v>
      </c>
      <c r="U44" s="98">
        <v>298</v>
      </c>
      <c r="V44" s="141">
        <f>T44+U44</f>
        <v>1184005</v>
      </c>
      <c r="W44" s="216">
        <f t="shared" si="21"/>
        <v>36.878716027574463</v>
      </c>
    </row>
    <row r="45" spans="2:23" ht="13.5" thickBot="1">
      <c r="B45" s="220" t="s">
        <v>22</v>
      </c>
      <c r="C45" s="247">
        <v>3892</v>
      </c>
      <c r="D45" s="248">
        <v>3888</v>
      </c>
      <c r="E45" s="96">
        <f>C45+D45</f>
        <v>7780</v>
      </c>
      <c r="F45" s="247">
        <v>4369</v>
      </c>
      <c r="G45" s="248">
        <v>4370</v>
      </c>
      <c r="H45" s="103">
        <f>F45+G45</f>
        <v>8739</v>
      </c>
      <c r="I45" s="216">
        <f t="shared" si="20"/>
        <v>12.326478149100261</v>
      </c>
      <c r="J45" s="92"/>
      <c r="K45" s="92"/>
      <c r="L45" s="220" t="s">
        <v>22</v>
      </c>
      <c r="M45" s="242">
        <v>396872</v>
      </c>
      <c r="N45" s="243">
        <v>397145</v>
      </c>
      <c r="O45" s="137">
        <f>M45+N45</f>
        <v>794017</v>
      </c>
      <c r="P45" s="249">
        <v>394</v>
      </c>
      <c r="Q45" s="139">
        <f>O45+P45</f>
        <v>794411</v>
      </c>
      <c r="R45" s="242">
        <v>529418</v>
      </c>
      <c r="S45" s="243">
        <v>531099</v>
      </c>
      <c r="T45" s="137">
        <f>R45+S45</f>
        <v>1060517</v>
      </c>
      <c r="U45" s="249">
        <v>144</v>
      </c>
      <c r="V45" s="141">
        <f>T45+U45</f>
        <v>1060661</v>
      </c>
      <c r="W45" s="216">
        <f t="shared" si="21"/>
        <v>33.515396941885257</v>
      </c>
    </row>
    <row r="46" spans="2:23" ht="16.5" thickTop="1" thickBot="1">
      <c r="B46" s="205" t="s">
        <v>23</v>
      </c>
      <c r="C46" s="109">
        <f t="shared" ref="C46:H46" si="28">+C43+C44+C45</f>
        <v>11930</v>
      </c>
      <c r="D46" s="110">
        <f t="shared" si="28"/>
        <v>11932</v>
      </c>
      <c r="E46" s="108">
        <f t="shared" si="28"/>
        <v>23862</v>
      </c>
      <c r="F46" s="109">
        <f t="shared" si="28"/>
        <v>14326</v>
      </c>
      <c r="G46" s="110">
        <f t="shared" si="28"/>
        <v>14327</v>
      </c>
      <c r="H46" s="110">
        <f t="shared" si="28"/>
        <v>28653</v>
      </c>
      <c r="I46" s="102">
        <f t="shared" si="20"/>
        <v>20.077948202162442</v>
      </c>
      <c r="J46" s="111"/>
      <c r="K46" s="112"/>
      <c r="L46" s="198" t="s">
        <v>23</v>
      </c>
      <c r="M46" s="146">
        <f t="shared" ref="M46:V46" si="29">+M43+M44+M45</f>
        <v>1301593</v>
      </c>
      <c r="N46" s="146">
        <f t="shared" si="29"/>
        <v>1295086</v>
      </c>
      <c r="O46" s="147">
        <f t="shared" si="29"/>
        <v>2596679</v>
      </c>
      <c r="P46" s="147">
        <f t="shared" si="29"/>
        <v>726</v>
      </c>
      <c r="Q46" s="147">
        <f t="shared" si="29"/>
        <v>2597405</v>
      </c>
      <c r="R46" s="146">
        <f t="shared" si="29"/>
        <v>1763880</v>
      </c>
      <c r="S46" s="146">
        <f t="shared" si="29"/>
        <v>1768747</v>
      </c>
      <c r="T46" s="147">
        <f t="shared" si="29"/>
        <v>3532627</v>
      </c>
      <c r="U46" s="147">
        <f t="shared" si="29"/>
        <v>699</v>
      </c>
      <c r="V46" s="147">
        <f t="shared" si="29"/>
        <v>3533326</v>
      </c>
      <c r="W46" s="148">
        <f t="shared" si="21"/>
        <v>36.032925169544214</v>
      </c>
    </row>
    <row r="47" spans="2:23" ht="13.5" thickTop="1">
      <c r="B47" s="220" t="s">
        <v>24</v>
      </c>
      <c r="C47" s="242">
        <v>3988</v>
      </c>
      <c r="D47" s="246">
        <v>3985</v>
      </c>
      <c r="E47" s="113">
        <f>C47+D47</f>
        <v>7973</v>
      </c>
      <c r="F47" s="242">
        <v>4616</v>
      </c>
      <c r="G47" s="246">
        <v>4610</v>
      </c>
      <c r="H47" s="114">
        <f>F47+G47</f>
        <v>9226</v>
      </c>
      <c r="I47" s="216">
        <f t="shared" si="20"/>
        <v>15.71553994732222</v>
      </c>
      <c r="J47" s="92"/>
      <c r="K47" s="92"/>
      <c r="L47" s="220" t="s">
        <v>25</v>
      </c>
      <c r="M47" s="242">
        <v>439007</v>
      </c>
      <c r="N47" s="243">
        <v>441307</v>
      </c>
      <c r="O47" s="137">
        <f>M47+N47</f>
        <v>880314</v>
      </c>
      <c r="P47" s="250">
        <v>108</v>
      </c>
      <c r="Q47" s="139">
        <f>O47+P47</f>
        <v>880422</v>
      </c>
      <c r="R47" s="242">
        <v>609356</v>
      </c>
      <c r="S47" s="243">
        <v>619019</v>
      </c>
      <c r="T47" s="137">
        <f>R47+S47</f>
        <v>1228375</v>
      </c>
      <c r="U47" s="250">
        <v>129</v>
      </c>
      <c r="V47" s="141">
        <f>T47+U47</f>
        <v>1228504</v>
      </c>
      <c r="W47" s="216">
        <f t="shared" si="21"/>
        <v>39.535813507613391</v>
      </c>
    </row>
    <row r="48" spans="2:23">
      <c r="B48" s="220" t="s">
        <v>26</v>
      </c>
      <c r="C48" s="242">
        <v>4090</v>
      </c>
      <c r="D48" s="246">
        <v>4088</v>
      </c>
      <c r="E48" s="115">
        <f>C48+D48</f>
        <v>8178</v>
      </c>
      <c r="F48" s="242">
        <v>4973</v>
      </c>
      <c r="G48" s="246">
        <v>4975</v>
      </c>
      <c r="H48" s="115">
        <f>F48+G48</f>
        <v>9948</v>
      </c>
      <c r="I48" s="216">
        <f>IF(E48=0,0,((H48/E48)-1)*100)</f>
        <v>21.643433602347773</v>
      </c>
      <c r="J48" s="92"/>
      <c r="K48" s="92"/>
      <c r="L48" s="220" t="s">
        <v>26</v>
      </c>
      <c r="M48" s="242">
        <v>474910</v>
      </c>
      <c r="N48" s="243">
        <v>463605</v>
      </c>
      <c r="O48" s="137">
        <f>M48+N48</f>
        <v>938515</v>
      </c>
      <c r="P48" s="98">
        <v>968</v>
      </c>
      <c r="Q48" s="139">
        <f>O48+P48</f>
        <v>939483</v>
      </c>
      <c r="R48" s="242">
        <v>684478</v>
      </c>
      <c r="S48" s="243">
        <v>662428</v>
      </c>
      <c r="T48" s="137">
        <f>R48+S48</f>
        <v>1346906</v>
      </c>
      <c r="U48" s="98">
        <v>316</v>
      </c>
      <c r="V48" s="141">
        <f>T48+U48</f>
        <v>1347222</v>
      </c>
      <c r="W48" s="216">
        <f>IF(Q48=0,0,((V48/Q48)-1)*100)</f>
        <v>43.400359559459822</v>
      </c>
    </row>
    <row r="49" spans="2:23" ht="13.5" thickBot="1">
      <c r="B49" s="220" t="s">
        <v>27</v>
      </c>
      <c r="C49" s="242">
        <v>4024</v>
      </c>
      <c r="D49" s="251">
        <v>4024</v>
      </c>
      <c r="E49" s="116">
        <f>C49+D49</f>
        <v>8048</v>
      </c>
      <c r="F49" s="242">
        <v>4782</v>
      </c>
      <c r="G49" s="251">
        <v>4780</v>
      </c>
      <c r="H49" s="116">
        <f>F49+G49</f>
        <v>9562</v>
      </c>
      <c r="I49" s="217">
        <f>IF(E49=0,0,((H49/E49)-1)*100)</f>
        <v>18.812127236580523</v>
      </c>
      <c r="J49" s="92"/>
      <c r="K49" s="92"/>
      <c r="L49" s="220" t="s">
        <v>27</v>
      </c>
      <c r="M49" s="242">
        <v>416603</v>
      </c>
      <c r="N49" s="243">
        <v>414968</v>
      </c>
      <c r="O49" s="137">
        <f>M49+N49</f>
        <v>831571</v>
      </c>
      <c r="P49" s="249">
        <v>116</v>
      </c>
      <c r="Q49" s="139">
        <f>O49+P49</f>
        <v>831687</v>
      </c>
      <c r="R49" s="242">
        <v>609614</v>
      </c>
      <c r="S49" s="243">
        <v>615478</v>
      </c>
      <c r="T49" s="137">
        <f>R49+S49</f>
        <v>1225092</v>
      </c>
      <c r="U49" s="249">
        <v>422</v>
      </c>
      <c r="V49" s="141">
        <f>T49+U49</f>
        <v>1225514</v>
      </c>
      <c r="W49" s="216">
        <f>IF(Q49=0,0,((V49/Q49)-1)*100)</f>
        <v>47.352790172264328</v>
      </c>
    </row>
    <row r="50" spans="2:23" ht="14.25" thickTop="1" thickBot="1">
      <c r="B50" s="204" t="s">
        <v>28</v>
      </c>
      <c r="C50" s="109">
        <f t="shared" ref="C50:H50" si="30">+C47+C48+C49</f>
        <v>12102</v>
      </c>
      <c r="D50" s="117">
        <f t="shared" si="30"/>
        <v>12097</v>
      </c>
      <c r="E50" s="109">
        <f t="shared" si="30"/>
        <v>24199</v>
      </c>
      <c r="F50" s="109">
        <f t="shared" si="30"/>
        <v>14371</v>
      </c>
      <c r="G50" s="117">
        <f t="shared" si="30"/>
        <v>14365</v>
      </c>
      <c r="H50" s="109">
        <f t="shared" si="30"/>
        <v>28736</v>
      </c>
      <c r="I50" s="102">
        <f>IF(E50=0,0,((H50/E50)-1)*100)</f>
        <v>18.748708624323317</v>
      </c>
      <c r="J50" s="92"/>
      <c r="K50" s="92"/>
      <c r="L50" s="197" t="s">
        <v>28</v>
      </c>
      <c r="M50" s="142">
        <f t="shared" ref="M50:V50" si="31">+M47+M48+M49</f>
        <v>1330520</v>
      </c>
      <c r="N50" s="143">
        <f t="shared" si="31"/>
        <v>1319880</v>
      </c>
      <c r="O50" s="142">
        <f t="shared" si="31"/>
        <v>2650400</v>
      </c>
      <c r="P50" s="142">
        <f t="shared" si="31"/>
        <v>1192</v>
      </c>
      <c r="Q50" s="142">
        <f t="shared" si="31"/>
        <v>2651592</v>
      </c>
      <c r="R50" s="142">
        <f t="shared" si="31"/>
        <v>1903448</v>
      </c>
      <c r="S50" s="143">
        <f t="shared" si="31"/>
        <v>1896925</v>
      </c>
      <c r="T50" s="142">
        <f t="shared" si="31"/>
        <v>3800373</v>
      </c>
      <c r="U50" s="142">
        <f t="shared" si="31"/>
        <v>867</v>
      </c>
      <c r="V50" s="142">
        <f t="shared" si="31"/>
        <v>3801240</v>
      </c>
      <c r="W50" s="145">
        <f t="shared" ref="W50" si="32">IF(Q50=0,0,((V50/Q50)-1)*100)</f>
        <v>43.356896536118668</v>
      </c>
    </row>
    <row r="51" spans="2:23" ht="14.25" thickTop="1" thickBot="1">
      <c r="B51" s="204" t="s">
        <v>94</v>
      </c>
      <c r="C51" s="99">
        <f t="shared" ref="C51:H51" si="33">C42+C46+C50</f>
        <v>36618</v>
      </c>
      <c r="D51" s="100">
        <f t="shared" si="33"/>
        <v>36609</v>
      </c>
      <c r="E51" s="101">
        <f t="shared" si="33"/>
        <v>73227</v>
      </c>
      <c r="F51" s="99">
        <f t="shared" si="33"/>
        <v>44470</v>
      </c>
      <c r="G51" s="100">
        <f t="shared" si="33"/>
        <v>44465</v>
      </c>
      <c r="H51" s="101">
        <f t="shared" si="33"/>
        <v>88935</v>
      </c>
      <c r="I51" s="102">
        <f>IF(E51=0,0,((H51/E51)-1)*100)</f>
        <v>21.451104100946374</v>
      </c>
      <c r="J51" s="92"/>
      <c r="K51" s="92"/>
      <c r="L51" s="197" t="s">
        <v>94</v>
      </c>
      <c r="M51" s="142">
        <f t="shared" ref="M51:V51" si="34">M42+M46+M50</f>
        <v>4047020</v>
      </c>
      <c r="N51" s="143">
        <f t="shared" si="34"/>
        <v>3978079</v>
      </c>
      <c r="O51" s="142">
        <f t="shared" si="34"/>
        <v>8025099</v>
      </c>
      <c r="P51" s="142">
        <f t="shared" si="34"/>
        <v>1918</v>
      </c>
      <c r="Q51" s="142">
        <f t="shared" si="34"/>
        <v>8027017</v>
      </c>
      <c r="R51" s="142">
        <f t="shared" si="34"/>
        <v>5455686</v>
      </c>
      <c r="S51" s="143">
        <f t="shared" si="34"/>
        <v>5386904</v>
      </c>
      <c r="T51" s="142">
        <f t="shared" si="34"/>
        <v>10842590</v>
      </c>
      <c r="U51" s="142">
        <f t="shared" si="34"/>
        <v>3001</v>
      </c>
      <c r="V51" s="144">
        <f t="shared" si="34"/>
        <v>10845591</v>
      </c>
      <c r="W51" s="145">
        <f>IF(Q51=0,0,((V51/Q51)-1)*100)</f>
        <v>35.113592010581264</v>
      </c>
    </row>
    <row r="52" spans="2:23" ht="14.25" thickTop="1" thickBot="1">
      <c r="B52" s="204" t="s">
        <v>93</v>
      </c>
      <c r="C52" s="99">
        <f t="shared" ref="C52:H52" si="35">+C38+C42+C46+C50</f>
        <v>48141</v>
      </c>
      <c r="D52" s="100">
        <f t="shared" si="35"/>
        <v>48102</v>
      </c>
      <c r="E52" s="101">
        <f t="shared" si="35"/>
        <v>96243</v>
      </c>
      <c r="F52" s="99">
        <f t="shared" si="35"/>
        <v>58950</v>
      </c>
      <c r="G52" s="100">
        <f t="shared" si="35"/>
        <v>58944</v>
      </c>
      <c r="H52" s="101">
        <f t="shared" si="35"/>
        <v>117894</v>
      </c>
      <c r="I52" s="102">
        <f t="shared" ref="I52" si="36">IF(E52=0,0,((H52/E52)-1)*100)</f>
        <v>22.496181540475678</v>
      </c>
      <c r="J52" s="92"/>
      <c r="K52" s="92"/>
      <c r="L52" s="197" t="s">
        <v>93</v>
      </c>
      <c r="M52" s="142">
        <f t="shared" ref="M52:V52" si="37">+M38+M42+M46+M50</f>
        <v>5260613</v>
      </c>
      <c r="N52" s="143">
        <f t="shared" si="37"/>
        <v>5240844</v>
      </c>
      <c r="O52" s="142">
        <f t="shared" si="37"/>
        <v>10501457</v>
      </c>
      <c r="P52" s="142">
        <f t="shared" si="37"/>
        <v>1918</v>
      </c>
      <c r="Q52" s="142">
        <f t="shared" si="37"/>
        <v>10503375</v>
      </c>
      <c r="R52" s="142">
        <f t="shared" si="37"/>
        <v>7004244</v>
      </c>
      <c r="S52" s="143">
        <f t="shared" si="37"/>
        <v>7001369</v>
      </c>
      <c r="T52" s="142">
        <f t="shared" si="37"/>
        <v>14005613</v>
      </c>
      <c r="U52" s="142">
        <f t="shared" si="37"/>
        <v>3743</v>
      </c>
      <c r="V52" s="144">
        <f t="shared" si="37"/>
        <v>14009356</v>
      </c>
      <c r="W52" s="145">
        <f t="shared" ref="W52" si="38">IF(Q52=0,0,((V52/Q52)-1)*100)</f>
        <v>33.379566091851423</v>
      </c>
    </row>
    <row r="53" spans="2:23" ht="14.25" thickTop="1" thickBot="1">
      <c r="B53" s="199" t="s">
        <v>61</v>
      </c>
      <c r="C53" s="92"/>
      <c r="D53" s="92"/>
      <c r="E53" s="92"/>
      <c r="F53" s="92"/>
      <c r="G53" s="92"/>
      <c r="H53" s="92"/>
      <c r="I53" s="93"/>
      <c r="J53" s="92"/>
      <c r="K53" s="92"/>
      <c r="L53" s="199" t="s">
        <v>61</v>
      </c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3"/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J54" s="92"/>
      <c r="K54" s="92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J55" s="92"/>
      <c r="K55" s="92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>
      <c r="B56" s="196"/>
      <c r="C56" s="92"/>
      <c r="D56" s="92"/>
      <c r="E56" s="92"/>
      <c r="F56" s="92"/>
      <c r="G56" s="92"/>
      <c r="H56" s="92"/>
      <c r="I56" s="93"/>
      <c r="J56" s="92"/>
      <c r="K56" s="92"/>
      <c r="L56" s="1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3"/>
    </row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J57" s="92"/>
      <c r="K57" s="92"/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J58" s="92"/>
      <c r="K58" s="92"/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12" t="s">
        <v>9</v>
      </c>
      <c r="F59" s="227" t="s">
        <v>7</v>
      </c>
      <c r="G59" s="228" t="s">
        <v>8</v>
      </c>
      <c r="H59" s="212" t="s">
        <v>9</v>
      </c>
      <c r="I59" s="229"/>
      <c r="J59" s="92"/>
      <c r="K59" s="92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13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J60" s="92"/>
      <c r="K60" s="92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>
      <c r="B61" s="220" t="s">
        <v>14</v>
      </c>
      <c r="C61" s="240">
        <f t="shared" ref="C61:D63" si="39">+C9+C35</f>
        <v>5087</v>
      </c>
      <c r="D61" s="241">
        <f t="shared" si="39"/>
        <v>5071</v>
      </c>
      <c r="E61" s="96">
        <f>+C61+D61</f>
        <v>10158</v>
      </c>
      <c r="F61" s="240">
        <f t="shared" ref="F61:G63" si="40">+F9+F35</f>
        <v>6480</v>
      </c>
      <c r="G61" s="241">
        <f t="shared" si="40"/>
        <v>6480</v>
      </c>
      <c r="H61" s="96">
        <f>+F61+G61</f>
        <v>12960</v>
      </c>
      <c r="I61" s="216">
        <f t="shared" ref="I61:I73" si="41">IF(E61=0,0,((H61/E61)-1)*100)</f>
        <v>27.584170112226825</v>
      </c>
      <c r="J61" s="92"/>
      <c r="K61" s="97"/>
      <c r="L61" s="220" t="s">
        <v>14</v>
      </c>
      <c r="M61" s="242">
        <f t="shared" ref="M61:N63" si="42">+M9+M35</f>
        <v>561504</v>
      </c>
      <c r="N61" s="243">
        <f t="shared" si="42"/>
        <v>572637</v>
      </c>
      <c r="O61" s="136">
        <f>+M61+N61</f>
        <v>1134141</v>
      </c>
      <c r="P61" s="98">
        <f>+P9+P35</f>
        <v>15</v>
      </c>
      <c r="Q61" s="139">
        <f>+O61+P61</f>
        <v>1134156</v>
      </c>
      <c r="R61" s="242">
        <f t="shared" ref="R61:S63" si="43">+R9+R35</f>
        <v>719970</v>
      </c>
      <c r="S61" s="243">
        <f t="shared" si="43"/>
        <v>734924</v>
      </c>
      <c r="T61" s="136">
        <f>+R61+S61</f>
        <v>1454894</v>
      </c>
      <c r="U61" s="98">
        <f>+U9+U35</f>
        <v>401</v>
      </c>
      <c r="V61" s="141">
        <f>+T61+U61</f>
        <v>1455295</v>
      </c>
      <c r="W61" s="216">
        <f t="shared" ref="W61:W73" si="44">IF(Q61=0,0,((V61/Q61)-1)*100)</f>
        <v>28.315240584187706</v>
      </c>
    </row>
    <row r="62" spans="2:23">
      <c r="B62" s="220" t="s">
        <v>15</v>
      </c>
      <c r="C62" s="240">
        <f t="shared" si="39"/>
        <v>5111</v>
      </c>
      <c r="D62" s="241">
        <f t="shared" si="39"/>
        <v>5099</v>
      </c>
      <c r="E62" s="96">
        <f>+C62+D62</f>
        <v>10210</v>
      </c>
      <c r="F62" s="240">
        <f t="shared" si="40"/>
        <v>6421</v>
      </c>
      <c r="G62" s="241">
        <f t="shared" si="40"/>
        <v>6407</v>
      </c>
      <c r="H62" s="96">
        <f>+F62+G62</f>
        <v>12828</v>
      </c>
      <c r="I62" s="216">
        <f t="shared" si="41"/>
        <v>25.641527913809981</v>
      </c>
      <c r="J62" s="92"/>
      <c r="K62" s="97"/>
      <c r="L62" s="220" t="s">
        <v>15</v>
      </c>
      <c r="M62" s="242">
        <f t="shared" si="42"/>
        <v>576469</v>
      </c>
      <c r="N62" s="243">
        <f t="shared" si="42"/>
        <v>570396</v>
      </c>
      <c r="O62" s="136">
        <f t="shared" ref="O62:O63" si="45">+M62+N62</f>
        <v>1146865</v>
      </c>
      <c r="P62" s="98">
        <f>+P10+P36</f>
        <v>210</v>
      </c>
      <c r="Q62" s="139">
        <f t="shared" ref="Q62:Q63" si="46">+O62+P62</f>
        <v>1147075</v>
      </c>
      <c r="R62" s="242">
        <f t="shared" si="43"/>
        <v>715710</v>
      </c>
      <c r="S62" s="243">
        <f t="shared" si="43"/>
        <v>710961</v>
      </c>
      <c r="T62" s="136">
        <f t="shared" ref="T62:T63" si="47">+R62+S62</f>
        <v>1426671</v>
      </c>
      <c r="U62" s="98">
        <f>+U10+U36</f>
        <v>79</v>
      </c>
      <c r="V62" s="141">
        <f t="shared" ref="V62:V63" si="48">+T62+U62</f>
        <v>1426750</v>
      </c>
      <c r="W62" s="216">
        <f t="shared" si="44"/>
        <v>24.381579234138997</v>
      </c>
    </row>
    <row r="63" spans="2:23" ht="13.5" thickBot="1">
      <c r="B63" s="226" t="s">
        <v>16</v>
      </c>
      <c r="C63" s="244">
        <f t="shared" si="39"/>
        <v>5704</v>
      </c>
      <c r="D63" s="245">
        <f t="shared" si="39"/>
        <v>5700</v>
      </c>
      <c r="E63" s="96">
        <f>+C63+D63</f>
        <v>11404</v>
      </c>
      <c r="F63" s="244">
        <f t="shared" si="40"/>
        <v>7057</v>
      </c>
      <c r="G63" s="245">
        <f t="shared" si="40"/>
        <v>7047</v>
      </c>
      <c r="H63" s="96">
        <f>+F63+G63</f>
        <v>14104</v>
      </c>
      <c r="I63" s="216">
        <f t="shared" si="41"/>
        <v>23.675903191862503</v>
      </c>
      <c r="J63" s="92"/>
      <c r="K63" s="97"/>
      <c r="L63" s="226" t="s">
        <v>16</v>
      </c>
      <c r="M63" s="242">
        <f t="shared" si="42"/>
        <v>615250</v>
      </c>
      <c r="N63" s="243">
        <f t="shared" si="42"/>
        <v>655665</v>
      </c>
      <c r="O63" s="136">
        <f t="shared" si="45"/>
        <v>1270915</v>
      </c>
      <c r="P63" s="98">
        <f>+P11+P37</f>
        <v>1957</v>
      </c>
      <c r="Q63" s="139">
        <f t="shared" si="46"/>
        <v>1272872</v>
      </c>
      <c r="R63" s="242">
        <f t="shared" si="43"/>
        <v>762401</v>
      </c>
      <c r="S63" s="243">
        <f t="shared" si="43"/>
        <v>824463</v>
      </c>
      <c r="T63" s="136">
        <f t="shared" si="47"/>
        <v>1586864</v>
      </c>
      <c r="U63" s="98">
        <f>+U11+U37</f>
        <v>1667</v>
      </c>
      <c r="V63" s="141">
        <f t="shared" si="48"/>
        <v>1588531</v>
      </c>
      <c r="W63" s="216">
        <f t="shared" si="44"/>
        <v>24.798958575567688</v>
      </c>
    </row>
    <row r="64" spans="2:23" ht="14.25" thickTop="1" thickBot="1">
      <c r="B64" s="204" t="s">
        <v>17</v>
      </c>
      <c r="C64" s="99">
        <f>C63+C61+C62</f>
        <v>15902</v>
      </c>
      <c r="D64" s="100">
        <f>D63+D61+D62</f>
        <v>15870</v>
      </c>
      <c r="E64" s="101">
        <f>+E61+E62+E63</f>
        <v>31772</v>
      </c>
      <c r="F64" s="99">
        <f>F63+F61+F62</f>
        <v>19958</v>
      </c>
      <c r="G64" s="100">
        <f>G63+G61+G62</f>
        <v>19934</v>
      </c>
      <c r="H64" s="101">
        <f>+H61+H62+H63</f>
        <v>39892</v>
      </c>
      <c r="I64" s="102">
        <f>IF(E64=0,0,((H64/E64)-1)*100)</f>
        <v>25.557094296865166</v>
      </c>
      <c r="J64" s="92"/>
      <c r="K64" s="92"/>
      <c r="L64" s="197" t="s">
        <v>17</v>
      </c>
      <c r="M64" s="142">
        <f t="shared" ref="M64:U64" si="49">+M61+M62+M63</f>
        <v>1753223</v>
      </c>
      <c r="N64" s="143">
        <f t="shared" si="49"/>
        <v>1798698</v>
      </c>
      <c r="O64" s="142">
        <f t="shared" si="49"/>
        <v>3551921</v>
      </c>
      <c r="P64" s="142">
        <f t="shared" si="49"/>
        <v>2182</v>
      </c>
      <c r="Q64" s="142">
        <f t="shared" si="49"/>
        <v>3554103</v>
      </c>
      <c r="R64" s="142">
        <f t="shared" si="49"/>
        <v>2198081</v>
      </c>
      <c r="S64" s="143">
        <f t="shared" si="49"/>
        <v>2270348</v>
      </c>
      <c r="T64" s="142">
        <f t="shared" ref="T64" si="50">+T61+T62+T63</f>
        <v>4468429</v>
      </c>
      <c r="U64" s="142">
        <f t="shared" si="49"/>
        <v>2147</v>
      </c>
      <c r="V64" s="144">
        <f t="shared" ref="V64" si="51">+V61+V62+V63</f>
        <v>4470576</v>
      </c>
      <c r="W64" s="145">
        <f>IF(Q64=0,0,((V64/Q64)-1)*100)</f>
        <v>25.786337649752976</v>
      </c>
    </row>
    <row r="65" spans="2:23" ht="13.5" thickTop="1">
      <c r="B65" s="220" t="s">
        <v>18</v>
      </c>
      <c r="C65" s="240">
        <f t="shared" ref="C65:D67" si="52">+C13+C39</f>
        <v>5875</v>
      </c>
      <c r="D65" s="241">
        <f t="shared" si="52"/>
        <v>5881</v>
      </c>
      <c r="E65" s="96">
        <f>+C65+D65</f>
        <v>11756</v>
      </c>
      <c r="F65" s="240">
        <f t="shared" ref="F65:G67" si="53">+F13+F39</f>
        <v>7381</v>
      </c>
      <c r="G65" s="241">
        <f t="shared" si="53"/>
        <v>7393</v>
      </c>
      <c r="H65" s="96">
        <f>+F65+G65</f>
        <v>14774</v>
      </c>
      <c r="I65" s="216">
        <f t="shared" si="41"/>
        <v>25.671997277985703</v>
      </c>
      <c r="J65" s="92"/>
      <c r="K65" s="92"/>
      <c r="L65" s="220" t="s">
        <v>18</v>
      </c>
      <c r="M65" s="242">
        <f t="shared" ref="M65:N67" si="54">+M13+M39</f>
        <v>674258</v>
      </c>
      <c r="N65" s="243">
        <f t="shared" si="54"/>
        <v>640784</v>
      </c>
      <c r="O65" s="136">
        <f t="shared" ref="O65:O67" si="55">+M65+N65</f>
        <v>1315042</v>
      </c>
      <c r="P65" s="98">
        <f>+P13+P39</f>
        <v>2198</v>
      </c>
      <c r="Q65" s="139">
        <f t="shared" ref="Q65:Q67" si="56">+O65+P65</f>
        <v>1317240</v>
      </c>
      <c r="R65" s="242">
        <f t="shared" ref="R65:S67" si="57">+R13+R39</f>
        <v>813444</v>
      </c>
      <c r="S65" s="243">
        <f t="shared" si="57"/>
        <v>771246</v>
      </c>
      <c r="T65" s="136">
        <f t="shared" ref="T65:T67" si="58">+R65+S65</f>
        <v>1584690</v>
      </c>
      <c r="U65" s="98">
        <f>+U13+U39</f>
        <v>2239</v>
      </c>
      <c r="V65" s="141">
        <f t="shared" ref="V65:V67" si="59">+T65+U65</f>
        <v>1586929</v>
      </c>
      <c r="W65" s="216">
        <f t="shared" si="44"/>
        <v>20.473793689836327</v>
      </c>
    </row>
    <row r="66" spans="2:23">
      <c r="B66" s="220" t="s">
        <v>19</v>
      </c>
      <c r="C66" s="242">
        <f t="shared" si="52"/>
        <v>5584</v>
      </c>
      <c r="D66" s="246">
        <f t="shared" si="52"/>
        <v>5580</v>
      </c>
      <c r="E66" s="96">
        <f>+C66+D66</f>
        <v>11164</v>
      </c>
      <c r="F66" s="242">
        <f t="shared" si="53"/>
        <v>6567</v>
      </c>
      <c r="G66" s="246">
        <f t="shared" si="53"/>
        <v>6559</v>
      </c>
      <c r="H66" s="103">
        <f>+F66+G66</f>
        <v>13126</v>
      </c>
      <c r="I66" s="216">
        <f t="shared" si="41"/>
        <v>17.574346112504479</v>
      </c>
      <c r="J66" s="104"/>
      <c r="K66" s="92"/>
      <c r="L66" s="220" t="s">
        <v>19</v>
      </c>
      <c r="M66" s="242">
        <f t="shared" si="54"/>
        <v>633573</v>
      </c>
      <c r="N66" s="243">
        <f t="shared" si="54"/>
        <v>628466</v>
      </c>
      <c r="O66" s="136">
        <f t="shared" si="55"/>
        <v>1262039</v>
      </c>
      <c r="P66" s="98">
        <f>+P14+P40</f>
        <v>1852</v>
      </c>
      <c r="Q66" s="139">
        <f t="shared" si="56"/>
        <v>1263891</v>
      </c>
      <c r="R66" s="242">
        <f t="shared" si="57"/>
        <v>729614</v>
      </c>
      <c r="S66" s="243">
        <f t="shared" si="57"/>
        <v>713686</v>
      </c>
      <c r="T66" s="136">
        <f t="shared" si="58"/>
        <v>1443300</v>
      </c>
      <c r="U66" s="98">
        <f>+U14+U40</f>
        <v>673</v>
      </c>
      <c r="V66" s="141">
        <f t="shared" si="59"/>
        <v>1443973</v>
      </c>
      <c r="W66" s="216">
        <f t="shared" si="44"/>
        <v>14.248222354617601</v>
      </c>
    </row>
    <row r="67" spans="2:23" ht="13.5" thickBot="1">
      <c r="B67" s="220" t="s">
        <v>20</v>
      </c>
      <c r="C67" s="242">
        <f t="shared" si="52"/>
        <v>6115</v>
      </c>
      <c r="D67" s="246">
        <f t="shared" si="52"/>
        <v>6102</v>
      </c>
      <c r="E67" s="96">
        <f>+C67+D67</f>
        <v>12217</v>
      </c>
      <c r="F67" s="242">
        <f t="shared" si="53"/>
        <v>7313</v>
      </c>
      <c r="G67" s="246">
        <f t="shared" si="53"/>
        <v>7307</v>
      </c>
      <c r="H67" s="103">
        <f>+F67+G67</f>
        <v>14620</v>
      </c>
      <c r="I67" s="216">
        <f t="shared" si="41"/>
        <v>19.669313252025855</v>
      </c>
      <c r="J67" s="92"/>
      <c r="K67" s="92"/>
      <c r="L67" s="220" t="s">
        <v>20</v>
      </c>
      <c r="M67" s="242">
        <f t="shared" si="54"/>
        <v>729778</v>
      </c>
      <c r="N67" s="243">
        <f t="shared" si="54"/>
        <v>724502</v>
      </c>
      <c r="O67" s="136">
        <f t="shared" si="55"/>
        <v>1454280</v>
      </c>
      <c r="P67" s="98">
        <f>+P15+P41</f>
        <v>404</v>
      </c>
      <c r="Q67" s="139">
        <f t="shared" si="56"/>
        <v>1454684</v>
      </c>
      <c r="R67" s="242">
        <f t="shared" si="57"/>
        <v>867093</v>
      </c>
      <c r="S67" s="243">
        <f t="shared" si="57"/>
        <v>856246</v>
      </c>
      <c r="T67" s="136">
        <f t="shared" si="58"/>
        <v>1723339</v>
      </c>
      <c r="U67" s="98">
        <f>+U15+U41</f>
        <v>1402</v>
      </c>
      <c r="V67" s="141">
        <f t="shared" si="59"/>
        <v>1724741</v>
      </c>
      <c r="W67" s="216">
        <f t="shared" si="44"/>
        <v>18.564650467043009</v>
      </c>
    </row>
    <row r="68" spans="2:23" ht="14.25" thickTop="1" thickBot="1">
      <c r="B68" s="204" t="s">
        <v>90</v>
      </c>
      <c r="C68" s="99">
        <f t="shared" ref="C68:H68" si="60">+C65+C66+C67</f>
        <v>17574</v>
      </c>
      <c r="D68" s="100">
        <f t="shared" si="60"/>
        <v>17563</v>
      </c>
      <c r="E68" s="101">
        <f t="shared" si="60"/>
        <v>35137</v>
      </c>
      <c r="F68" s="99">
        <f t="shared" si="60"/>
        <v>21261</v>
      </c>
      <c r="G68" s="100">
        <f t="shared" si="60"/>
        <v>21259</v>
      </c>
      <c r="H68" s="101">
        <f t="shared" si="60"/>
        <v>42520</v>
      </c>
      <c r="I68" s="102">
        <f>IF(E68=0,0,((H68/E68)-1)*100)</f>
        <v>21.012038591797811</v>
      </c>
      <c r="J68" s="92"/>
      <c r="K68" s="92"/>
      <c r="L68" s="197" t="s">
        <v>90</v>
      </c>
      <c r="M68" s="142">
        <f t="shared" ref="M68:V68" si="61">+M65+M66+M67</f>
        <v>2037609</v>
      </c>
      <c r="N68" s="143">
        <f t="shared" si="61"/>
        <v>1993752</v>
      </c>
      <c r="O68" s="142">
        <f t="shared" si="61"/>
        <v>4031361</v>
      </c>
      <c r="P68" s="142">
        <f t="shared" si="61"/>
        <v>4454</v>
      </c>
      <c r="Q68" s="142">
        <f t="shared" si="61"/>
        <v>4035815</v>
      </c>
      <c r="R68" s="142">
        <f t="shared" si="61"/>
        <v>2410151</v>
      </c>
      <c r="S68" s="143">
        <f t="shared" si="61"/>
        <v>2341178</v>
      </c>
      <c r="T68" s="142">
        <f t="shared" si="61"/>
        <v>4751329</v>
      </c>
      <c r="U68" s="142">
        <f t="shared" si="61"/>
        <v>4314</v>
      </c>
      <c r="V68" s="144">
        <f t="shared" si="61"/>
        <v>4755643</v>
      </c>
      <c r="W68" s="145">
        <f>IF(Q68=0,0,((V68/Q68)-1)*100)</f>
        <v>17.836000906880024</v>
      </c>
    </row>
    <row r="69" spans="2:23" ht="13.5" thickTop="1">
      <c r="B69" s="220" t="s">
        <v>21</v>
      </c>
      <c r="C69" s="247">
        <f t="shared" ref="C69:D71" si="62">+C17+C43</f>
        <v>5707</v>
      </c>
      <c r="D69" s="248">
        <f t="shared" si="62"/>
        <v>5706</v>
      </c>
      <c r="E69" s="96">
        <f>+C69+D69</f>
        <v>11413</v>
      </c>
      <c r="F69" s="247">
        <f t="shared" ref="F69:G71" si="63">+F17+F43</f>
        <v>6986</v>
      </c>
      <c r="G69" s="248">
        <f t="shared" si="63"/>
        <v>7001</v>
      </c>
      <c r="H69" s="103">
        <f>+F69+G69</f>
        <v>13987</v>
      </c>
      <c r="I69" s="216">
        <f t="shared" si="41"/>
        <v>22.553228774204847</v>
      </c>
      <c r="J69" s="92"/>
      <c r="K69" s="92"/>
      <c r="L69" s="220" t="s">
        <v>21</v>
      </c>
      <c r="M69" s="242">
        <f t="shared" ref="M69:N71" si="64">+M17+M43</f>
        <v>695290</v>
      </c>
      <c r="N69" s="243">
        <f t="shared" si="64"/>
        <v>691569</v>
      </c>
      <c r="O69" s="136">
        <f t="shared" ref="O69:O71" si="65">+M69+N69</f>
        <v>1386859</v>
      </c>
      <c r="P69" s="98">
        <f>+P17+P43</f>
        <v>536</v>
      </c>
      <c r="Q69" s="139">
        <f t="shared" ref="Q69:Q71" si="66">+O69+P69</f>
        <v>1387395</v>
      </c>
      <c r="R69" s="242">
        <f t="shared" ref="R69:S71" si="67">+R17+R43</f>
        <v>885737</v>
      </c>
      <c r="S69" s="243">
        <f t="shared" si="67"/>
        <v>883079</v>
      </c>
      <c r="T69" s="136">
        <f t="shared" ref="T69:T71" si="68">+R69+S69</f>
        <v>1768816</v>
      </c>
      <c r="U69" s="98">
        <f>+U17+U43</f>
        <v>569</v>
      </c>
      <c r="V69" s="141">
        <f t="shared" ref="V69:V71" si="69">+T69+U69</f>
        <v>1769385</v>
      </c>
      <c r="W69" s="216">
        <f t="shared" si="44"/>
        <v>27.532894381196414</v>
      </c>
    </row>
    <row r="70" spans="2:23">
      <c r="B70" s="220" t="s">
        <v>91</v>
      </c>
      <c r="C70" s="247">
        <f t="shared" si="62"/>
        <v>5740</v>
      </c>
      <c r="D70" s="248">
        <f t="shared" si="62"/>
        <v>5753</v>
      </c>
      <c r="E70" s="96">
        <f>+C70+D70</f>
        <v>11493</v>
      </c>
      <c r="F70" s="247">
        <f t="shared" si="63"/>
        <v>6829</v>
      </c>
      <c r="G70" s="248">
        <f t="shared" si="63"/>
        <v>6817</v>
      </c>
      <c r="H70" s="103">
        <f>+F70+G70</f>
        <v>13646</v>
      </c>
      <c r="I70" s="216">
        <f t="shared" si="41"/>
        <v>18.733141912468465</v>
      </c>
      <c r="J70" s="92"/>
      <c r="K70" s="92"/>
      <c r="L70" s="220" t="s">
        <v>91</v>
      </c>
      <c r="M70" s="242">
        <f t="shared" si="64"/>
        <v>655491</v>
      </c>
      <c r="N70" s="243">
        <f t="shared" si="64"/>
        <v>649702</v>
      </c>
      <c r="O70" s="136">
        <f t="shared" si="65"/>
        <v>1305193</v>
      </c>
      <c r="P70" s="98">
        <f>+P18+P44</f>
        <v>160</v>
      </c>
      <c r="Q70" s="139">
        <f t="shared" si="66"/>
        <v>1305353</v>
      </c>
      <c r="R70" s="242">
        <f t="shared" si="67"/>
        <v>817591</v>
      </c>
      <c r="S70" s="243">
        <f t="shared" si="67"/>
        <v>817704</v>
      </c>
      <c r="T70" s="136">
        <f t="shared" si="68"/>
        <v>1635295</v>
      </c>
      <c r="U70" s="98">
        <f>+U18+U44</f>
        <v>677</v>
      </c>
      <c r="V70" s="141">
        <f t="shared" si="69"/>
        <v>1635972</v>
      </c>
      <c r="W70" s="216">
        <f t="shared" si="44"/>
        <v>25.327938113291971</v>
      </c>
    </row>
    <row r="71" spans="2:23" ht="13.5" thickBot="1">
      <c r="B71" s="220" t="s">
        <v>22</v>
      </c>
      <c r="C71" s="247">
        <f t="shared" si="62"/>
        <v>5558</v>
      </c>
      <c r="D71" s="248">
        <f t="shared" si="62"/>
        <v>5558</v>
      </c>
      <c r="E71" s="96">
        <f>+C71+D71</f>
        <v>11116</v>
      </c>
      <c r="F71" s="247">
        <f t="shared" si="63"/>
        <v>6010</v>
      </c>
      <c r="G71" s="248">
        <f t="shared" si="63"/>
        <v>6023</v>
      </c>
      <c r="H71" s="103">
        <f>+F71+G71</f>
        <v>12033</v>
      </c>
      <c r="I71" s="216">
        <f t="shared" si="41"/>
        <v>8.2493702770780821</v>
      </c>
      <c r="J71" s="92"/>
      <c r="K71" s="92"/>
      <c r="L71" s="220" t="s">
        <v>22</v>
      </c>
      <c r="M71" s="242">
        <f t="shared" si="64"/>
        <v>610770</v>
      </c>
      <c r="N71" s="243">
        <f t="shared" si="64"/>
        <v>610538</v>
      </c>
      <c r="O71" s="137">
        <f t="shared" si="65"/>
        <v>1221308</v>
      </c>
      <c r="P71" s="249">
        <f>+P19+P45</f>
        <v>1171</v>
      </c>
      <c r="Q71" s="139">
        <f t="shared" si="66"/>
        <v>1222479</v>
      </c>
      <c r="R71" s="242">
        <f t="shared" si="67"/>
        <v>721794</v>
      </c>
      <c r="S71" s="243">
        <f t="shared" si="67"/>
        <v>720397</v>
      </c>
      <c r="T71" s="137">
        <f t="shared" si="68"/>
        <v>1442191</v>
      </c>
      <c r="U71" s="249">
        <f>+U19+U45</f>
        <v>458</v>
      </c>
      <c r="V71" s="141">
        <f t="shared" si="69"/>
        <v>1442649</v>
      </c>
      <c r="W71" s="216">
        <f t="shared" si="44"/>
        <v>18.010125327306238</v>
      </c>
    </row>
    <row r="72" spans="2:23" ht="16.5" thickTop="1" thickBot="1">
      <c r="B72" s="205" t="s">
        <v>23</v>
      </c>
      <c r="C72" s="106">
        <f t="shared" ref="C72:H72" si="70">+C69+C70+C71</f>
        <v>17005</v>
      </c>
      <c r="D72" s="107">
        <f t="shared" si="70"/>
        <v>17017</v>
      </c>
      <c r="E72" s="108">
        <f t="shared" si="70"/>
        <v>34022</v>
      </c>
      <c r="F72" s="109">
        <f t="shared" si="70"/>
        <v>19825</v>
      </c>
      <c r="G72" s="110">
        <f t="shared" si="70"/>
        <v>19841</v>
      </c>
      <c r="H72" s="110">
        <f t="shared" si="70"/>
        <v>39666</v>
      </c>
      <c r="I72" s="102">
        <f t="shared" si="41"/>
        <v>16.589265769208161</v>
      </c>
      <c r="J72" s="111"/>
      <c r="K72" s="112"/>
      <c r="L72" s="198" t="s">
        <v>23</v>
      </c>
      <c r="M72" s="146">
        <f t="shared" ref="M72:V72" si="71">+M69+M70+M71</f>
        <v>1961551</v>
      </c>
      <c r="N72" s="146">
        <f t="shared" si="71"/>
        <v>1951809</v>
      </c>
      <c r="O72" s="147">
        <f t="shared" si="71"/>
        <v>3913360</v>
      </c>
      <c r="P72" s="147">
        <f t="shared" si="71"/>
        <v>1867</v>
      </c>
      <c r="Q72" s="147">
        <f t="shared" si="71"/>
        <v>3915227</v>
      </c>
      <c r="R72" s="146">
        <f t="shared" si="71"/>
        <v>2425122</v>
      </c>
      <c r="S72" s="146">
        <f t="shared" si="71"/>
        <v>2421180</v>
      </c>
      <c r="T72" s="147">
        <f t="shared" si="71"/>
        <v>4846302</v>
      </c>
      <c r="U72" s="147">
        <f t="shared" si="71"/>
        <v>1704</v>
      </c>
      <c r="V72" s="147">
        <f t="shared" si="71"/>
        <v>4848006</v>
      </c>
      <c r="W72" s="148">
        <f t="shared" si="44"/>
        <v>23.824391280505573</v>
      </c>
    </row>
    <row r="73" spans="2:23" ht="13.5" thickTop="1">
      <c r="B73" s="220" t="s">
        <v>25</v>
      </c>
      <c r="C73" s="242">
        <f t="shared" ref="C73:D75" si="72">+C21+C47</f>
        <v>5756</v>
      </c>
      <c r="D73" s="246">
        <f t="shared" si="72"/>
        <v>5753</v>
      </c>
      <c r="E73" s="113">
        <f>+C73+D73</f>
        <v>11509</v>
      </c>
      <c r="F73" s="242">
        <f t="shared" ref="F73:G75" si="73">+F21+F47</f>
        <v>6400</v>
      </c>
      <c r="G73" s="246">
        <f t="shared" si="73"/>
        <v>6389</v>
      </c>
      <c r="H73" s="114">
        <f>+F73+G73</f>
        <v>12789</v>
      </c>
      <c r="I73" s="216">
        <f t="shared" si="41"/>
        <v>11.121730819358767</v>
      </c>
      <c r="J73" s="92"/>
      <c r="K73" s="92"/>
      <c r="L73" s="220" t="s">
        <v>25</v>
      </c>
      <c r="M73" s="242">
        <f t="shared" ref="M73:N75" si="74">+M21+M47</f>
        <v>674108</v>
      </c>
      <c r="N73" s="243">
        <f t="shared" si="74"/>
        <v>674267</v>
      </c>
      <c r="O73" s="137">
        <f t="shared" ref="O73:O75" si="75">+M73+N73</f>
        <v>1348375</v>
      </c>
      <c r="P73" s="250">
        <f>+P21+P47</f>
        <v>635</v>
      </c>
      <c r="Q73" s="139">
        <f t="shared" ref="Q73:Q75" si="76">+O73+P73</f>
        <v>1349010</v>
      </c>
      <c r="R73" s="242">
        <f t="shared" ref="R73:S75" si="77">+R21+R47</f>
        <v>846369</v>
      </c>
      <c r="S73" s="243">
        <f t="shared" si="77"/>
        <v>844651</v>
      </c>
      <c r="T73" s="137">
        <f t="shared" ref="T73:T75" si="78">+R73+S73</f>
        <v>1691020</v>
      </c>
      <c r="U73" s="250">
        <f>+U21+U47</f>
        <v>717</v>
      </c>
      <c r="V73" s="141">
        <f t="shared" ref="V73:V75" si="79">+T73+U73</f>
        <v>1691737</v>
      </c>
      <c r="W73" s="216">
        <f t="shared" si="44"/>
        <v>25.405816117004321</v>
      </c>
    </row>
    <row r="74" spans="2:23">
      <c r="B74" s="220" t="s">
        <v>26</v>
      </c>
      <c r="C74" s="242">
        <f t="shared" si="72"/>
        <v>5980</v>
      </c>
      <c r="D74" s="246">
        <f t="shared" si="72"/>
        <v>5973</v>
      </c>
      <c r="E74" s="115">
        <f>+C74+D74</f>
        <v>11953</v>
      </c>
      <c r="F74" s="242">
        <f t="shared" si="73"/>
        <v>6825</v>
      </c>
      <c r="G74" s="246">
        <f t="shared" si="73"/>
        <v>6829</v>
      </c>
      <c r="H74" s="115">
        <f>+F74+G74</f>
        <v>13654</v>
      </c>
      <c r="I74" s="216">
        <f>IF(E74=0,0,((H74/E74)-1)*100)</f>
        <v>14.230737053459386</v>
      </c>
      <c r="J74" s="92"/>
      <c r="K74" s="92"/>
      <c r="L74" s="220" t="s">
        <v>26</v>
      </c>
      <c r="M74" s="242">
        <f t="shared" si="74"/>
        <v>717194</v>
      </c>
      <c r="N74" s="243">
        <f t="shared" si="74"/>
        <v>711590</v>
      </c>
      <c r="O74" s="137">
        <f>+M74+N74</f>
        <v>1428784</v>
      </c>
      <c r="P74" s="98">
        <f>+P22+P48</f>
        <v>1456</v>
      </c>
      <c r="Q74" s="139">
        <f>+O74+P74</f>
        <v>1430240</v>
      </c>
      <c r="R74" s="242">
        <f t="shared" si="77"/>
        <v>935408</v>
      </c>
      <c r="S74" s="243">
        <f t="shared" si="77"/>
        <v>914692</v>
      </c>
      <c r="T74" s="137">
        <f>+R74+S74</f>
        <v>1850100</v>
      </c>
      <c r="U74" s="98">
        <f>+U22+U48</f>
        <v>842</v>
      </c>
      <c r="V74" s="141">
        <f>+T74+U74</f>
        <v>1850942</v>
      </c>
      <c r="W74" s="216">
        <f>IF(Q74=0,0,((V74/Q74)-1)*100)</f>
        <v>29.414783532833646</v>
      </c>
    </row>
    <row r="75" spans="2:23" ht="13.5" thickBot="1">
      <c r="B75" s="220" t="s">
        <v>27</v>
      </c>
      <c r="C75" s="242">
        <f t="shared" si="72"/>
        <v>5795</v>
      </c>
      <c r="D75" s="251">
        <f t="shared" si="72"/>
        <v>5800</v>
      </c>
      <c r="E75" s="116">
        <f>+C75+D75</f>
        <v>11595</v>
      </c>
      <c r="F75" s="242">
        <f t="shared" si="73"/>
        <v>6656</v>
      </c>
      <c r="G75" s="251">
        <f t="shared" si="73"/>
        <v>6654</v>
      </c>
      <c r="H75" s="116">
        <f>+F75+G75</f>
        <v>13310</v>
      </c>
      <c r="I75" s="217">
        <f>IF(E75=0,0,((H75/E75)-1)*100)</f>
        <v>14.79085812850367</v>
      </c>
      <c r="J75" s="92"/>
      <c r="K75" s="92"/>
      <c r="L75" s="220" t="s">
        <v>27</v>
      </c>
      <c r="M75" s="242">
        <f t="shared" si="74"/>
        <v>640224</v>
      </c>
      <c r="N75" s="243">
        <f t="shared" si="74"/>
        <v>637612</v>
      </c>
      <c r="O75" s="137">
        <f t="shared" si="75"/>
        <v>1277836</v>
      </c>
      <c r="P75" s="249">
        <f>+P23+P49</f>
        <v>522</v>
      </c>
      <c r="Q75" s="139">
        <f t="shared" si="76"/>
        <v>1278358</v>
      </c>
      <c r="R75" s="242">
        <f t="shared" si="77"/>
        <v>864132</v>
      </c>
      <c r="S75" s="243">
        <f t="shared" si="77"/>
        <v>867726</v>
      </c>
      <c r="T75" s="137">
        <f t="shared" si="78"/>
        <v>1731858</v>
      </c>
      <c r="U75" s="249">
        <f>+U23+U49</f>
        <v>1179</v>
      </c>
      <c r="V75" s="141">
        <f t="shared" si="79"/>
        <v>1733037</v>
      </c>
      <c r="W75" s="216">
        <f>IF(Q75=0,0,((V75/Q75)-1)*100)</f>
        <v>35.56742321008668</v>
      </c>
    </row>
    <row r="76" spans="2:23" ht="14.25" thickTop="1" thickBot="1">
      <c r="B76" s="204" t="s">
        <v>28</v>
      </c>
      <c r="C76" s="109">
        <f t="shared" ref="C76:H76" si="80">+C73+C74+C75</f>
        <v>17531</v>
      </c>
      <c r="D76" s="117">
        <f t="shared" si="80"/>
        <v>17526</v>
      </c>
      <c r="E76" s="109">
        <f t="shared" si="80"/>
        <v>35057</v>
      </c>
      <c r="F76" s="109">
        <f t="shared" si="80"/>
        <v>19881</v>
      </c>
      <c r="G76" s="117">
        <f t="shared" si="80"/>
        <v>19872</v>
      </c>
      <c r="H76" s="109">
        <f t="shared" si="80"/>
        <v>39753</v>
      </c>
      <c r="I76" s="102">
        <f t="shared" ref="I76" si="81">IF(E76=0,0,((H76/E76)-1)*100)</f>
        <v>13.39532760932196</v>
      </c>
      <c r="J76" s="92"/>
      <c r="K76" s="92"/>
      <c r="L76" s="197" t="s">
        <v>28</v>
      </c>
      <c r="M76" s="142">
        <f t="shared" ref="M76:V76" si="82">+M73+M74+M75</f>
        <v>2031526</v>
      </c>
      <c r="N76" s="143">
        <f t="shared" si="82"/>
        <v>2023469</v>
      </c>
      <c r="O76" s="142">
        <f t="shared" si="82"/>
        <v>4054995</v>
      </c>
      <c r="P76" s="142">
        <f t="shared" si="82"/>
        <v>2613</v>
      </c>
      <c r="Q76" s="142">
        <f t="shared" si="82"/>
        <v>4057608</v>
      </c>
      <c r="R76" s="142">
        <f t="shared" si="82"/>
        <v>2645909</v>
      </c>
      <c r="S76" s="143">
        <f t="shared" si="82"/>
        <v>2627069</v>
      </c>
      <c r="T76" s="142">
        <f t="shared" si="82"/>
        <v>5272978</v>
      </c>
      <c r="U76" s="142">
        <f t="shared" si="82"/>
        <v>2738</v>
      </c>
      <c r="V76" s="142">
        <f t="shared" si="82"/>
        <v>5275716</v>
      </c>
      <c r="W76" s="145">
        <f t="shared" ref="W76" si="83">IF(Q76=0,0,((V76/Q76)-1)*100)</f>
        <v>30.020346963038325</v>
      </c>
    </row>
    <row r="77" spans="2:23" ht="14.25" thickTop="1" thickBot="1">
      <c r="B77" s="204" t="s">
        <v>94</v>
      </c>
      <c r="C77" s="99">
        <f t="shared" ref="C77:H77" si="84">C68+C72+C76</f>
        <v>52110</v>
      </c>
      <c r="D77" s="100">
        <f t="shared" si="84"/>
        <v>52106</v>
      </c>
      <c r="E77" s="101">
        <f t="shared" si="84"/>
        <v>104216</v>
      </c>
      <c r="F77" s="99">
        <f t="shared" si="84"/>
        <v>60967</v>
      </c>
      <c r="G77" s="100">
        <f t="shared" si="84"/>
        <v>60972</v>
      </c>
      <c r="H77" s="101">
        <f t="shared" si="84"/>
        <v>121939</v>
      </c>
      <c r="I77" s="102">
        <f>IF(E77=0,0,((H77/E77)-1)*100)</f>
        <v>17.006025946111912</v>
      </c>
      <c r="J77" s="92"/>
      <c r="K77" s="92"/>
      <c r="L77" s="197" t="s">
        <v>94</v>
      </c>
      <c r="M77" s="142">
        <f t="shared" ref="M77:V77" si="85">M68+M72+M76</f>
        <v>6030686</v>
      </c>
      <c r="N77" s="143">
        <f t="shared" si="85"/>
        <v>5969030</v>
      </c>
      <c r="O77" s="142">
        <f t="shared" si="85"/>
        <v>11999716</v>
      </c>
      <c r="P77" s="142">
        <f t="shared" si="85"/>
        <v>8934</v>
      </c>
      <c r="Q77" s="142">
        <f t="shared" si="85"/>
        <v>12008650</v>
      </c>
      <c r="R77" s="142">
        <f t="shared" si="85"/>
        <v>7481182</v>
      </c>
      <c r="S77" s="143">
        <f t="shared" si="85"/>
        <v>7389427</v>
      </c>
      <c r="T77" s="142">
        <f t="shared" si="85"/>
        <v>14870609</v>
      </c>
      <c r="U77" s="142">
        <f t="shared" si="85"/>
        <v>8756</v>
      </c>
      <c r="V77" s="144">
        <f t="shared" si="85"/>
        <v>14879365</v>
      </c>
      <c r="W77" s="145">
        <f>IF(Q77=0,0,((V77/Q77)-1)*100)</f>
        <v>23.905393195738078</v>
      </c>
    </row>
    <row r="78" spans="2:23" ht="14.25" thickTop="1" thickBot="1">
      <c r="B78" s="204" t="s">
        <v>93</v>
      </c>
      <c r="C78" s="99">
        <f t="shared" ref="C78:H78" si="86">+C64+C68+C72+C76</f>
        <v>68012</v>
      </c>
      <c r="D78" s="100">
        <f t="shared" si="86"/>
        <v>67976</v>
      </c>
      <c r="E78" s="101">
        <f t="shared" si="86"/>
        <v>135988</v>
      </c>
      <c r="F78" s="99">
        <f t="shared" si="86"/>
        <v>80925</v>
      </c>
      <c r="G78" s="100">
        <f t="shared" si="86"/>
        <v>80906</v>
      </c>
      <c r="H78" s="101">
        <f t="shared" si="86"/>
        <v>161831</v>
      </c>
      <c r="I78" s="102">
        <f>IF(E78=0,0,((H78/E78)-1)*100)</f>
        <v>19.003882695531949</v>
      </c>
      <c r="J78" s="92"/>
      <c r="K78" s="92"/>
      <c r="L78" s="197" t="s">
        <v>93</v>
      </c>
      <c r="M78" s="142">
        <f t="shared" ref="M78:V78" si="87">+M64+M68+M72+M76</f>
        <v>7783909</v>
      </c>
      <c r="N78" s="143">
        <f t="shared" si="87"/>
        <v>7767728</v>
      </c>
      <c r="O78" s="142">
        <f t="shared" si="87"/>
        <v>15551637</v>
      </c>
      <c r="P78" s="142">
        <f t="shared" si="87"/>
        <v>11116</v>
      </c>
      <c r="Q78" s="142">
        <f t="shared" si="87"/>
        <v>15562753</v>
      </c>
      <c r="R78" s="142">
        <f t="shared" si="87"/>
        <v>9679263</v>
      </c>
      <c r="S78" s="143">
        <f t="shared" si="87"/>
        <v>9659775</v>
      </c>
      <c r="T78" s="142">
        <f t="shared" si="87"/>
        <v>19339038</v>
      </c>
      <c r="U78" s="142">
        <f t="shared" si="87"/>
        <v>10903</v>
      </c>
      <c r="V78" s="144">
        <f t="shared" si="87"/>
        <v>19349941</v>
      </c>
      <c r="W78" s="145">
        <f>IF(Q78=0,0,((V78/Q78)-1)*100)</f>
        <v>24.334948964363832</v>
      </c>
    </row>
    <row r="79" spans="2:23" ht="14.25" thickTop="1" thickBot="1">
      <c r="B79" s="199" t="s">
        <v>61</v>
      </c>
      <c r="C79" s="92"/>
      <c r="D79" s="92"/>
      <c r="E79" s="92"/>
      <c r="F79" s="92"/>
      <c r="G79" s="92"/>
      <c r="H79" s="92"/>
      <c r="I79" s="93"/>
      <c r="J79" s="92"/>
      <c r="K79" s="92"/>
      <c r="L79" s="199" t="s">
        <v>61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</row>
    <row r="80" spans="2:23" ht="13.5" thickTop="1">
      <c r="B80" s="196"/>
      <c r="C80" s="92"/>
      <c r="D80" s="92"/>
      <c r="E80" s="92"/>
      <c r="F80" s="92"/>
      <c r="G80" s="92"/>
      <c r="H80" s="92"/>
      <c r="I80" s="93"/>
      <c r="J80" s="92"/>
      <c r="K80" s="92"/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B81" s="196"/>
      <c r="C81" s="92"/>
      <c r="D81" s="92"/>
      <c r="E81" s="92"/>
      <c r="F81" s="92"/>
      <c r="G81" s="92"/>
      <c r="H81" s="92"/>
      <c r="I81" s="93"/>
      <c r="J81" s="92"/>
      <c r="K81" s="92"/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B82" s="196"/>
      <c r="C82" s="92"/>
      <c r="D82" s="92"/>
      <c r="E82" s="92"/>
      <c r="F82" s="92"/>
      <c r="G82" s="92"/>
      <c r="H82" s="92"/>
      <c r="I82" s="93"/>
      <c r="J82" s="92"/>
      <c r="K82" s="92"/>
      <c r="L82" s="1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118" t="s">
        <v>41</v>
      </c>
    </row>
    <row r="83" spans="1:23" ht="14.25" thickTop="1" thickBot="1">
      <c r="B83" s="196"/>
      <c r="C83" s="92"/>
      <c r="D83" s="92"/>
      <c r="E83" s="92"/>
      <c r="F83" s="92"/>
      <c r="G83" s="92"/>
      <c r="H83" s="92"/>
      <c r="I83" s="93"/>
      <c r="J83" s="92"/>
      <c r="K83" s="92"/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B84" s="196"/>
      <c r="C84" s="92"/>
      <c r="D84" s="92"/>
      <c r="E84" s="92"/>
      <c r="F84" s="92"/>
      <c r="G84" s="92"/>
      <c r="H84" s="92"/>
      <c r="I84" s="93"/>
      <c r="J84" s="92"/>
      <c r="K84" s="92"/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3.5" thickBot="1">
      <c r="B85" s="196"/>
      <c r="C85" s="92"/>
      <c r="D85" s="92"/>
      <c r="E85" s="92"/>
      <c r="F85" s="92"/>
      <c r="G85" s="92"/>
      <c r="H85" s="92"/>
      <c r="I85" s="93"/>
      <c r="J85" s="92"/>
      <c r="K85" s="92"/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14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14" t="s">
        <v>9</v>
      </c>
      <c r="W85" s="229"/>
    </row>
    <row r="86" spans="1:23" ht="4.5" customHeight="1" thickTop="1">
      <c r="B86" s="196"/>
      <c r="C86" s="92"/>
      <c r="D86" s="92"/>
      <c r="E86" s="92"/>
      <c r="F86" s="92"/>
      <c r="G86" s="92"/>
      <c r="H86" s="92"/>
      <c r="I86" s="93"/>
      <c r="J86" s="92"/>
      <c r="K86" s="92"/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>
      <c r="A87" s="3"/>
      <c r="B87" s="206"/>
      <c r="C87" s="119"/>
      <c r="D87" s="119"/>
      <c r="E87" s="119"/>
      <c r="F87" s="119"/>
      <c r="G87" s="119"/>
      <c r="H87" s="119"/>
      <c r="I87" s="120"/>
      <c r="J87" s="119"/>
      <c r="K87" s="92"/>
      <c r="L87" s="220" t="s">
        <v>14</v>
      </c>
      <c r="M87" s="242">
        <v>269</v>
      </c>
      <c r="N87" s="243">
        <v>383</v>
      </c>
      <c r="O87" s="154">
        <f>M87+N87</f>
        <v>652</v>
      </c>
      <c r="P87" s="98">
        <v>69</v>
      </c>
      <c r="Q87" s="157">
        <f>O87+P87</f>
        <v>721</v>
      </c>
      <c r="R87" s="242">
        <v>183</v>
      </c>
      <c r="S87" s="243">
        <v>427</v>
      </c>
      <c r="T87" s="154">
        <f>R87+S87</f>
        <v>610</v>
      </c>
      <c r="U87" s="98">
        <v>0</v>
      </c>
      <c r="V87" s="159">
        <f>+U87+T87</f>
        <v>610</v>
      </c>
      <c r="W87" s="216">
        <f t="shared" ref="W87:W99" si="88">IF(Q87=0,0,((V87/Q87)-1)*100)</f>
        <v>-15.395284327323166</v>
      </c>
    </row>
    <row r="88" spans="1:23">
      <c r="A88" s="3"/>
      <c r="B88" s="206"/>
      <c r="C88" s="119"/>
      <c r="D88" s="119"/>
      <c r="E88" s="119"/>
      <c r="F88" s="119"/>
      <c r="G88" s="119"/>
      <c r="H88" s="119"/>
      <c r="I88" s="120"/>
      <c r="J88" s="119"/>
      <c r="K88" s="92"/>
      <c r="L88" s="220" t="s">
        <v>15</v>
      </c>
      <c r="M88" s="242">
        <v>260</v>
      </c>
      <c r="N88" s="243">
        <v>427</v>
      </c>
      <c r="O88" s="154">
        <f>M88+N88</f>
        <v>687</v>
      </c>
      <c r="P88" s="98">
        <v>0</v>
      </c>
      <c r="Q88" s="157">
        <f>P88+O88</f>
        <v>687</v>
      </c>
      <c r="R88" s="242">
        <v>201</v>
      </c>
      <c r="S88" s="243">
        <v>492</v>
      </c>
      <c r="T88" s="154">
        <f>R88+S88</f>
        <v>693</v>
      </c>
      <c r="U88" s="98">
        <v>38</v>
      </c>
      <c r="V88" s="159">
        <f>+U88+T88</f>
        <v>731</v>
      </c>
      <c r="W88" s="216">
        <f t="shared" si="88"/>
        <v>6.4046579330422126</v>
      </c>
    </row>
    <row r="89" spans="1:23" ht="13.5" thickBot="1">
      <c r="A89" s="3"/>
      <c r="B89" s="206"/>
      <c r="C89" s="119"/>
      <c r="D89" s="119"/>
      <c r="E89" s="119"/>
      <c r="F89" s="119"/>
      <c r="G89" s="119"/>
      <c r="H89" s="119"/>
      <c r="I89" s="120"/>
      <c r="J89" s="119"/>
      <c r="K89" s="92"/>
      <c r="L89" s="226" t="s">
        <v>16</v>
      </c>
      <c r="M89" s="242">
        <v>300</v>
      </c>
      <c r="N89" s="243">
        <v>436</v>
      </c>
      <c r="O89" s="154">
        <f>M89+N89</f>
        <v>736</v>
      </c>
      <c r="P89" s="98">
        <v>0</v>
      </c>
      <c r="Q89" s="157">
        <f>O89+P89</f>
        <v>736</v>
      </c>
      <c r="R89" s="242">
        <v>141</v>
      </c>
      <c r="S89" s="243">
        <v>440</v>
      </c>
      <c r="T89" s="154">
        <f>R89+S89</f>
        <v>581</v>
      </c>
      <c r="U89" s="98">
        <v>0</v>
      </c>
      <c r="V89" s="159">
        <f>+U89+T89</f>
        <v>581</v>
      </c>
      <c r="W89" s="216">
        <f t="shared" si="88"/>
        <v>-21.059782608695656</v>
      </c>
    </row>
    <row r="90" spans="1:23" ht="14.25" thickTop="1" thickBot="1">
      <c r="A90" s="3"/>
      <c r="B90" s="206"/>
      <c r="C90" s="119"/>
      <c r="D90" s="119"/>
      <c r="E90" s="119"/>
      <c r="F90" s="119"/>
      <c r="G90" s="119"/>
      <c r="H90" s="119"/>
      <c r="I90" s="120"/>
      <c r="J90" s="119"/>
      <c r="K90" s="92"/>
      <c r="L90" s="200" t="s">
        <v>17</v>
      </c>
      <c r="M90" s="160">
        <f t="shared" ref="M90:P90" si="89">+M87+M88+M89</f>
        <v>829</v>
      </c>
      <c r="N90" s="161">
        <f t="shared" si="89"/>
        <v>1246</v>
      </c>
      <c r="O90" s="160">
        <f t="shared" si="89"/>
        <v>2075</v>
      </c>
      <c r="P90" s="160">
        <f t="shared" si="89"/>
        <v>69</v>
      </c>
      <c r="Q90" s="160">
        <f t="shared" ref="Q90:V90" si="90">+Q87+Q88+Q89</f>
        <v>2144</v>
      </c>
      <c r="R90" s="160">
        <f t="shared" si="90"/>
        <v>525</v>
      </c>
      <c r="S90" s="161">
        <f t="shared" si="90"/>
        <v>1359</v>
      </c>
      <c r="T90" s="160">
        <f t="shared" si="90"/>
        <v>1884</v>
      </c>
      <c r="U90" s="160">
        <f t="shared" si="90"/>
        <v>38</v>
      </c>
      <c r="V90" s="162">
        <f t="shared" si="90"/>
        <v>1922</v>
      </c>
      <c r="W90" s="163">
        <f t="shared" si="88"/>
        <v>-10.354477611940293</v>
      </c>
    </row>
    <row r="91" spans="1:23" ht="13.5" thickTop="1">
      <c r="A91" s="3"/>
      <c r="B91" s="206"/>
      <c r="C91" s="119"/>
      <c r="D91" s="119"/>
      <c r="E91" s="119"/>
      <c r="F91" s="119"/>
      <c r="G91" s="119"/>
      <c r="H91" s="119"/>
      <c r="I91" s="120"/>
      <c r="J91" s="119"/>
      <c r="K91" s="92"/>
      <c r="L91" s="220" t="s">
        <v>18</v>
      </c>
      <c r="M91" s="242">
        <v>245</v>
      </c>
      <c r="N91" s="243">
        <v>470</v>
      </c>
      <c r="O91" s="154">
        <f>M91+N91</f>
        <v>715</v>
      </c>
      <c r="P91" s="98">
        <v>0</v>
      </c>
      <c r="Q91" s="157">
        <f>P91+O91</f>
        <v>715</v>
      </c>
      <c r="R91" s="242">
        <v>106</v>
      </c>
      <c r="S91" s="243">
        <v>357</v>
      </c>
      <c r="T91" s="154">
        <f>R91+S91</f>
        <v>463</v>
      </c>
      <c r="U91" s="98">
        <v>0</v>
      </c>
      <c r="V91" s="159">
        <f>+U91+T91</f>
        <v>463</v>
      </c>
      <c r="W91" s="216">
        <f t="shared" si="88"/>
        <v>-35.244755244755247</v>
      </c>
    </row>
    <row r="92" spans="1:23">
      <c r="A92" s="3"/>
      <c r="B92" s="206"/>
      <c r="C92" s="119"/>
      <c r="D92" s="119"/>
      <c r="E92" s="119"/>
      <c r="F92" s="119"/>
      <c r="G92" s="119"/>
      <c r="H92" s="119"/>
      <c r="I92" s="120"/>
      <c r="J92" s="119"/>
      <c r="K92" s="92"/>
      <c r="L92" s="220" t="s">
        <v>19</v>
      </c>
      <c r="M92" s="242">
        <v>159</v>
      </c>
      <c r="N92" s="243">
        <v>271</v>
      </c>
      <c r="O92" s="154">
        <f>M92+N92</f>
        <v>430</v>
      </c>
      <c r="P92" s="98">
        <v>0</v>
      </c>
      <c r="Q92" s="157">
        <f>P92+O92</f>
        <v>430</v>
      </c>
      <c r="R92" s="242">
        <v>74</v>
      </c>
      <c r="S92" s="243">
        <v>328</v>
      </c>
      <c r="T92" s="154">
        <f>R92+S92</f>
        <v>402</v>
      </c>
      <c r="U92" s="98">
        <v>0</v>
      </c>
      <c r="V92" s="159">
        <f>+U92+T92</f>
        <v>402</v>
      </c>
      <c r="W92" s="216">
        <f>IF(Q92=0,0,((V92/Q92)-1)*100)</f>
        <v>-6.5116279069767469</v>
      </c>
    </row>
    <row r="93" spans="1:23" ht="13.5" thickBot="1">
      <c r="A93" s="3"/>
      <c r="B93" s="206"/>
      <c r="C93" s="119"/>
      <c r="D93" s="119"/>
      <c r="E93" s="119"/>
      <c r="F93" s="119"/>
      <c r="G93" s="119"/>
      <c r="H93" s="119"/>
      <c r="I93" s="120"/>
      <c r="J93" s="119"/>
      <c r="K93" s="92"/>
      <c r="L93" s="220" t="s">
        <v>20</v>
      </c>
      <c r="M93" s="242">
        <v>270</v>
      </c>
      <c r="N93" s="243">
        <v>527</v>
      </c>
      <c r="O93" s="154">
        <f>M93+N93</f>
        <v>797</v>
      </c>
      <c r="P93" s="98">
        <v>0</v>
      </c>
      <c r="Q93" s="157">
        <f>P93+O93</f>
        <v>797</v>
      </c>
      <c r="R93" s="242">
        <v>116</v>
      </c>
      <c r="S93" s="243">
        <v>743</v>
      </c>
      <c r="T93" s="154">
        <f>R93+S93</f>
        <v>859</v>
      </c>
      <c r="U93" s="98">
        <v>0</v>
      </c>
      <c r="V93" s="159">
        <f>+U93+T93</f>
        <v>859</v>
      </c>
      <c r="W93" s="216">
        <f t="shared" si="88"/>
        <v>7.779171894604775</v>
      </c>
    </row>
    <row r="94" spans="1:23" ht="14.25" thickTop="1" thickBot="1">
      <c r="A94" s="3"/>
      <c r="B94" s="206"/>
      <c r="C94" s="119"/>
      <c r="D94" s="119"/>
      <c r="E94" s="119"/>
      <c r="F94" s="119"/>
      <c r="G94" s="119"/>
      <c r="H94" s="119"/>
      <c r="I94" s="120"/>
      <c r="J94" s="119"/>
      <c r="K94" s="92"/>
      <c r="L94" s="200" t="s">
        <v>90</v>
      </c>
      <c r="M94" s="160">
        <f t="shared" ref="M94:V94" si="91">+M91+M92+M93</f>
        <v>674</v>
      </c>
      <c r="N94" s="161">
        <f t="shared" si="91"/>
        <v>1268</v>
      </c>
      <c r="O94" s="160">
        <f t="shared" si="91"/>
        <v>1942</v>
      </c>
      <c r="P94" s="160">
        <f t="shared" si="91"/>
        <v>0</v>
      </c>
      <c r="Q94" s="160">
        <f t="shared" si="91"/>
        <v>1942</v>
      </c>
      <c r="R94" s="160">
        <f t="shared" si="91"/>
        <v>296</v>
      </c>
      <c r="S94" s="161">
        <f t="shared" si="91"/>
        <v>1428</v>
      </c>
      <c r="T94" s="160">
        <f t="shared" si="91"/>
        <v>1724</v>
      </c>
      <c r="U94" s="160">
        <f t="shared" si="91"/>
        <v>0</v>
      </c>
      <c r="V94" s="162">
        <f t="shared" si="91"/>
        <v>1724</v>
      </c>
      <c r="W94" s="163">
        <f t="shared" ref="W94" si="92">IF(Q94=0,0,((V94/Q94)-1)*100)</f>
        <v>-11.225540679711631</v>
      </c>
    </row>
    <row r="95" spans="1:23" ht="13.5" thickTop="1">
      <c r="A95" s="3"/>
      <c r="B95" s="206"/>
      <c r="C95" s="119"/>
      <c r="D95" s="119"/>
      <c r="E95" s="119"/>
      <c r="F95" s="119"/>
      <c r="G95" s="119"/>
      <c r="H95" s="119"/>
      <c r="I95" s="120"/>
      <c r="J95" s="119"/>
      <c r="K95" s="92"/>
      <c r="L95" s="220" t="s">
        <v>21</v>
      </c>
      <c r="M95" s="242">
        <v>251</v>
      </c>
      <c r="N95" s="243">
        <v>413</v>
      </c>
      <c r="O95" s="154">
        <f>M95+N95</f>
        <v>664</v>
      </c>
      <c r="P95" s="98">
        <v>0</v>
      </c>
      <c r="Q95" s="157">
        <f>P95+O95</f>
        <v>664</v>
      </c>
      <c r="R95" s="242">
        <v>218</v>
      </c>
      <c r="S95" s="243">
        <v>659</v>
      </c>
      <c r="T95" s="154">
        <f>R95+S95</f>
        <v>877</v>
      </c>
      <c r="U95" s="98">
        <v>0</v>
      </c>
      <c r="V95" s="159">
        <f>+U95+T95</f>
        <v>877</v>
      </c>
      <c r="W95" s="216">
        <f t="shared" si="88"/>
        <v>32.078313253012048</v>
      </c>
    </row>
    <row r="96" spans="1:23">
      <c r="A96" s="3"/>
      <c r="B96" s="206"/>
      <c r="C96" s="119"/>
      <c r="D96" s="119"/>
      <c r="E96" s="119"/>
      <c r="F96" s="119"/>
      <c r="G96" s="119"/>
      <c r="H96" s="119"/>
      <c r="I96" s="120"/>
      <c r="J96" s="119"/>
      <c r="K96" s="92"/>
      <c r="L96" s="220" t="s">
        <v>91</v>
      </c>
      <c r="M96" s="242">
        <v>263</v>
      </c>
      <c r="N96" s="243">
        <v>526</v>
      </c>
      <c r="O96" s="154">
        <f>M96+N96</f>
        <v>789</v>
      </c>
      <c r="P96" s="98">
        <v>5</v>
      </c>
      <c r="Q96" s="157">
        <f>P96+O96</f>
        <v>794</v>
      </c>
      <c r="R96" s="242">
        <v>118</v>
      </c>
      <c r="S96" s="243">
        <v>699</v>
      </c>
      <c r="T96" s="154">
        <f>R96+S96</f>
        <v>817</v>
      </c>
      <c r="U96" s="98">
        <v>2</v>
      </c>
      <c r="V96" s="159">
        <f>T96+U96</f>
        <v>819</v>
      </c>
      <c r="W96" s="216">
        <f t="shared" si="88"/>
        <v>3.1486146095717871</v>
      </c>
    </row>
    <row r="97" spans="1:23" ht="13.5" thickBot="1">
      <c r="A97" s="3"/>
      <c r="B97" s="206"/>
      <c r="C97" s="119"/>
      <c r="D97" s="119"/>
      <c r="E97" s="119"/>
      <c r="F97" s="119"/>
      <c r="G97" s="119"/>
      <c r="H97" s="119"/>
      <c r="I97" s="120"/>
      <c r="J97" s="119"/>
      <c r="K97" s="92"/>
      <c r="L97" s="220" t="s">
        <v>22</v>
      </c>
      <c r="M97" s="242">
        <v>250</v>
      </c>
      <c r="N97" s="243">
        <v>535</v>
      </c>
      <c r="O97" s="155">
        <f>M97+N97</f>
        <v>785</v>
      </c>
      <c r="P97" s="249">
        <v>21</v>
      </c>
      <c r="Q97" s="157">
        <f>P97+O97</f>
        <v>806</v>
      </c>
      <c r="R97" s="242">
        <v>94</v>
      </c>
      <c r="S97" s="243">
        <v>803</v>
      </c>
      <c r="T97" s="155">
        <f>R97+S97</f>
        <v>897</v>
      </c>
      <c r="U97" s="249">
        <v>51</v>
      </c>
      <c r="V97" s="159">
        <f>T97+U97</f>
        <v>948</v>
      </c>
      <c r="W97" s="216">
        <f t="shared" si="88"/>
        <v>17.617866004962778</v>
      </c>
    </row>
    <row r="98" spans="1:23" ht="14.25" thickTop="1" thickBot="1">
      <c r="A98" s="3"/>
      <c r="B98" s="206"/>
      <c r="C98" s="119"/>
      <c r="D98" s="119"/>
      <c r="E98" s="119"/>
      <c r="F98" s="119"/>
      <c r="G98" s="119"/>
      <c r="H98" s="119"/>
      <c r="I98" s="120"/>
      <c r="J98" s="119"/>
      <c r="K98" s="92"/>
      <c r="L98" s="201" t="s">
        <v>23</v>
      </c>
      <c r="M98" s="164">
        <f t="shared" ref="M98:V98" si="93">+M95+M96+M97</f>
        <v>764</v>
      </c>
      <c r="N98" s="164">
        <f t="shared" si="93"/>
        <v>1474</v>
      </c>
      <c r="O98" s="165">
        <f t="shared" si="93"/>
        <v>2238</v>
      </c>
      <c r="P98" s="165">
        <f t="shared" si="93"/>
        <v>26</v>
      </c>
      <c r="Q98" s="165">
        <f t="shared" si="93"/>
        <v>2264</v>
      </c>
      <c r="R98" s="164">
        <f t="shared" si="93"/>
        <v>430</v>
      </c>
      <c r="S98" s="164">
        <f t="shared" si="93"/>
        <v>2161</v>
      </c>
      <c r="T98" s="165">
        <f t="shared" si="93"/>
        <v>2591</v>
      </c>
      <c r="U98" s="165">
        <f t="shared" si="93"/>
        <v>53</v>
      </c>
      <c r="V98" s="165">
        <f t="shared" si="93"/>
        <v>2644</v>
      </c>
      <c r="W98" s="166">
        <f t="shared" si="88"/>
        <v>16.784452296819797</v>
      </c>
    </row>
    <row r="99" spans="1:23" ht="13.5" thickTop="1">
      <c r="A99" s="3"/>
      <c r="B99" s="206"/>
      <c r="C99" s="119"/>
      <c r="D99" s="119"/>
      <c r="E99" s="119"/>
      <c r="F99" s="119"/>
      <c r="G99" s="119"/>
      <c r="H99" s="119"/>
      <c r="I99" s="120"/>
      <c r="J99" s="119"/>
      <c r="K99" s="92"/>
      <c r="L99" s="220" t="s">
        <v>25</v>
      </c>
      <c r="M99" s="242">
        <v>234</v>
      </c>
      <c r="N99" s="243">
        <v>519</v>
      </c>
      <c r="O99" s="155">
        <f>M99+N99</f>
        <v>753</v>
      </c>
      <c r="P99" s="250">
        <v>1</v>
      </c>
      <c r="Q99" s="157">
        <f>P99+O99</f>
        <v>754</v>
      </c>
      <c r="R99" s="242">
        <v>171</v>
      </c>
      <c r="S99" s="243">
        <v>784</v>
      </c>
      <c r="T99" s="155">
        <f>R99+S99</f>
        <v>955</v>
      </c>
      <c r="U99" s="250">
        <v>0</v>
      </c>
      <c r="V99" s="159">
        <f>T99+U99</f>
        <v>955</v>
      </c>
      <c r="W99" s="216">
        <f t="shared" si="88"/>
        <v>26.657824933687003</v>
      </c>
    </row>
    <row r="100" spans="1:23">
      <c r="A100" s="3"/>
      <c r="B100" s="206"/>
      <c r="C100" s="119"/>
      <c r="D100" s="119"/>
      <c r="E100" s="119"/>
      <c r="F100" s="119"/>
      <c r="G100" s="119"/>
      <c r="H100" s="119"/>
      <c r="I100" s="120"/>
      <c r="J100" s="119"/>
      <c r="K100" s="92"/>
      <c r="L100" s="220" t="s">
        <v>26</v>
      </c>
      <c r="M100" s="242">
        <v>249</v>
      </c>
      <c r="N100" s="243">
        <v>389</v>
      </c>
      <c r="O100" s="155">
        <f>M100+N100</f>
        <v>638</v>
      </c>
      <c r="P100" s="98">
        <v>0</v>
      </c>
      <c r="Q100" s="157">
        <f>P100+O100</f>
        <v>638</v>
      </c>
      <c r="R100" s="242">
        <v>73</v>
      </c>
      <c r="S100" s="243">
        <v>851</v>
      </c>
      <c r="T100" s="155">
        <f>R100+S100</f>
        <v>924</v>
      </c>
      <c r="U100" s="98">
        <v>0</v>
      </c>
      <c r="V100" s="159">
        <f>T100+U100</f>
        <v>924</v>
      </c>
      <c r="W100" s="216">
        <f>IF(Q100=0,0,((V100/Q100)-1)*100)</f>
        <v>44.827586206896555</v>
      </c>
    </row>
    <row r="101" spans="1:23" ht="13.5" thickBot="1">
      <c r="A101" s="2"/>
      <c r="B101" s="206"/>
      <c r="C101" s="119"/>
      <c r="D101" s="119"/>
      <c r="E101" s="119"/>
      <c r="F101" s="119"/>
      <c r="G101" s="119"/>
      <c r="H101" s="119"/>
      <c r="I101" s="120"/>
      <c r="J101" s="94"/>
      <c r="K101" s="92"/>
      <c r="L101" s="220" t="s">
        <v>27</v>
      </c>
      <c r="M101" s="242">
        <v>330</v>
      </c>
      <c r="N101" s="243">
        <v>479</v>
      </c>
      <c r="O101" s="155">
        <f>M101+N101</f>
        <v>809</v>
      </c>
      <c r="P101" s="98">
        <v>0</v>
      </c>
      <c r="Q101" s="157">
        <f>P101+O101</f>
        <v>809</v>
      </c>
      <c r="R101" s="242">
        <v>111</v>
      </c>
      <c r="S101" s="243">
        <v>933</v>
      </c>
      <c r="T101" s="155">
        <f>R101+S101</f>
        <v>1044</v>
      </c>
      <c r="U101" s="98">
        <v>0</v>
      </c>
      <c r="V101" s="159">
        <f>U101+T101</f>
        <v>1044</v>
      </c>
      <c r="W101" s="216">
        <f>IF(Q101=0,0,((V101/Q101)-1)*100)</f>
        <v>29.048207663782442</v>
      </c>
    </row>
    <row r="102" spans="1:23" ht="14.25" thickTop="1" thickBot="1">
      <c r="A102" s="3"/>
      <c r="B102" s="206"/>
      <c r="C102" s="119"/>
      <c r="D102" s="119"/>
      <c r="E102" s="119"/>
      <c r="F102" s="119"/>
      <c r="G102" s="119"/>
      <c r="H102" s="119"/>
      <c r="I102" s="120"/>
      <c r="J102" s="119"/>
      <c r="K102" s="92"/>
      <c r="L102" s="200" t="s">
        <v>28</v>
      </c>
      <c r="M102" s="160">
        <f t="shared" ref="M102:V102" si="94">+M99+M100+M101</f>
        <v>813</v>
      </c>
      <c r="N102" s="161">
        <f t="shared" si="94"/>
        <v>1387</v>
      </c>
      <c r="O102" s="160">
        <f t="shared" si="94"/>
        <v>2200</v>
      </c>
      <c r="P102" s="160">
        <f t="shared" si="94"/>
        <v>1</v>
      </c>
      <c r="Q102" s="160">
        <f t="shared" si="94"/>
        <v>2201</v>
      </c>
      <c r="R102" s="160">
        <f t="shared" si="94"/>
        <v>355</v>
      </c>
      <c r="S102" s="161">
        <f t="shared" si="94"/>
        <v>2568</v>
      </c>
      <c r="T102" s="160">
        <f t="shared" si="94"/>
        <v>2923</v>
      </c>
      <c r="U102" s="160">
        <f t="shared" si="94"/>
        <v>0</v>
      </c>
      <c r="V102" s="160">
        <f t="shared" si="94"/>
        <v>2923</v>
      </c>
      <c r="W102" s="163">
        <f t="shared" ref="W102" si="95">IF(Q102=0,0,((V102/Q102)-1)*100)</f>
        <v>32.803271240345296</v>
      </c>
    </row>
    <row r="103" spans="1:23" ht="14.25" thickTop="1" thickBot="1">
      <c r="A103" s="3"/>
      <c r="B103" s="206"/>
      <c r="C103" s="119"/>
      <c r="D103" s="119"/>
      <c r="E103" s="119"/>
      <c r="F103" s="119"/>
      <c r="G103" s="119"/>
      <c r="H103" s="119"/>
      <c r="I103" s="120"/>
      <c r="J103" s="119"/>
      <c r="K103" s="92"/>
      <c r="L103" s="200" t="s">
        <v>94</v>
      </c>
      <c r="M103" s="160">
        <f t="shared" ref="M103:V103" si="96">M94+M98+M102</f>
        <v>2251</v>
      </c>
      <c r="N103" s="161">
        <f t="shared" si="96"/>
        <v>4129</v>
      </c>
      <c r="O103" s="160">
        <f t="shared" si="96"/>
        <v>6380</v>
      </c>
      <c r="P103" s="160">
        <f t="shared" si="96"/>
        <v>27</v>
      </c>
      <c r="Q103" s="160">
        <f t="shared" si="96"/>
        <v>6407</v>
      </c>
      <c r="R103" s="160">
        <f t="shared" si="96"/>
        <v>1081</v>
      </c>
      <c r="S103" s="161">
        <f t="shared" si="96"/>
        <v>6157</v>
      </c>
      <c r="T103" s="160">
        <f t="shared" si="96"/>
        <v>7238</v>
      </c>
      <c r="U103" s="160">
        <f t="shared" si="96"/>
        <v>53</v>
      </c>
      <c r="V103" s="162">
        <f t="shared" si="96"/>
        <v>7291</v>
      </c>
      <c r="W103" s="163">
        <f>IF(Q103=0,0,((V103/Q103)-1)*100)</f>
        <v>13.797409083814571</v>
      </c>
    </row>
    <row r="104" spans="1:23" ht="14.25" thickTop="1" thickBot="1">
      <c r="A104" s="3"/>
      <c r="B104" s="206"/>
      <c r="C104" s="119"/>
      <c r="D104" s="119"/>
      <c r="E104" s="119"/>
      <c r="F104" s="119"/>
      <c r="G104" s="119"/>
      <c r="H104" s="119"/>
      <c r="I104" s="120"/>
      <c r="J104" s="119"/>
      <c r="K104" s="92"/>
      <c r="L104" s="200" t="s">
        <v>93</v>
      </c>
      <c r="M104" s="160">
        <f t="shared" ref="M104:V104" si="97">+M90+M94+M98+M102</f>
        <v>3080</v>
      </c>
      <c r="N104" s="161">
        <f t="shared" si="97"/>
        <v>5375</v>
      </c>
      <c r="O104" s="160">
        <f t="shared" si="97"/>
        <v>8455</v>
      </c>
      <c r="P104" s="160">
        <f t="shared" si="97"/>
        <v>96</v>
      </c>
      <c r="Q104" s="160">
        <f t="shared" si="97"/>
        <v>8551</v>
      </c>
      <c r="R104" s="160">
        <f t="shared" si="97"/>
        <v>1606</v>
      </c>
      <c r="S104" s="161">
        <f t="shared" si="97"/>
        <v>7516</v>
      </c>
      <c r="T104" s="160">
        <f t="shared" si="97"/>
        <v>9122</v>
      </c>
      <c r="U104" s="160">
        <f t="shared" si="97"/>
        <v>91</v>
      </c>
      <c r="V104" s="162">
        <f t="shared" si="97"/>
        <v>9213</v>
      </c>
      <c r="W104" s="163">
        <f t="shared" ref="W104" si="98">IF(Q104=0,0,((V104/Q104)-1)*100)</f>
        <v>7.7417845865980661</v>
      </c>
    </row>
    <row r="105" spans="1:23" ht="14.25" thickTop="1" thickBot="1">
      <c r="A105" s="3"/>
      <c r="B105" s="206"/>
      <c r="C105" s="119"/>
      <c r="D105" s="119"/>
      <c r="E105" s="119"/>
      <c r="F105" s="119"/>
      <c r="G105" s="119"/>
      <c r="H105" s="119"/>
      <c r="I105" s="120"/>
      <c r="J105" s="119"/>
      <c r="K105" s="92"/>
      <c r="L105" s="199" t="s">
        <v>61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J106" s="92"/>
      <c r="K106" s="92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J107" s="92"/>
      <c r="K107" s="92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J108" s="92"/>
      <c r="K108" s="92"/>
      <c r="L108" s="1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J109" s="92"/>
      <c r="K109" s="92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3.5" thickTop="1">
      <c r="B110" s="206"/>
      <c r="C110" s="119"/>
      <c r="D110" s="119"/>
      <c r="E110" s="119"/>
      <c r="F110" s="119"/>
      <c r="G110" s="119"/>
      <c r="H110" s="119"/>
      <c r="I110" s="120"/>
      <c r="J110" s="92"/>
      <c r="K110" s="92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J111" s="92"/>
      <c r="K111" s="92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14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14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J112" s="92"/>
      <c r="K112" s="92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>
      <c r="B113" s="206"/>
      <c r="C113" s="119"/>
      <c r="D113" s="119"/>
      <c r="E113" s="119"/>
      <c r="F113" s="119"/>
      <c r="G113" s="119"/>
      <c r="H113" s="119"/>
      <c r="I113" s="120"/>
      <c r="J113" s="92"/>
      <c r="K113" s="92"/>
      <c r="L113" s="220" t="s">
        <v>14</v>
      </c>
      <c r="M113" s="242">
        <v>145</v>
      </c>
      <c r="N113" s="243">
        <v>404</v>
      </c>
      <c r="O113" s="154">
        <f>M113+N113</f>
        <v>549</v>
      </c>
      <c r="P113" s="98">
        <v>0</v>
      </c>
      <c r="Q113" s="157">
        <f>O113+P113</f>
        <v>549</v>
      </c>
      <c r="R113" s="242">
        <v>290</v>
      </c>
      <c r="S113" s="243">
        <v>619</v>
      </c>
      <c r="T113" s="154">
        <f>R113+S113</f>
        <v>909</v>
      </c>
      <c r="U113" s="98">
        <v>0</v>
      </c>
      <c r="V113" s="159">
        <f>T113+U113</f>
        <v>909</v>
      </c>
      <c r="W113" s="216">
        <f t="shared" ref="W113:W128" si="99">IF(Q113=0,0,((V113/Q113)-1)*100)</f>
        <v>65.573770491803288</v>
      </c>
    </row>
    <row r="114" spans="2:23">
      <c r="B114" s="206"/>
      <c r="C114" s="119"/>
      <c r="D114" s="119"/>
      <c r="E114" s="119"/>
      <c r="F114" s="119"/>
      <c r="G114" s="119"/>
      <c r="H114" s="119"/>
      <c r="I114" s="120"/>
      <c r="J114" s="92"/>
      <c r="K114" s="92"/>
      <c r="L114" s="220" t="s">
        <v>15</v>
      </c>
      <c r="M114" s="242">
        <v>188</v>
      </c>
      <c r="N114" s="243">
        <v>470</v>
      </c>
      <c r="O114" s="154">
        <f>M114+N114</f>
        <v>658</v>
      </c>
      <c r="P114" s="98">
        <v>0</v>
      </c>
      <c r="Q114" s="157">
        <f>O114+P114</f>
        <v>658</v>
      </c>
      <c r="R114" s="242">
        <v>279</v>
      </c>
      <c r="S114" s="243">
        <v>596</v>
      </c>
      <c r="T114" s="154">
        <f>R114+S114</f>
        <v>875</v>
      </c>
      <c r="U114" s="98">
        <v>0</v>
      </c>
      <c r="V114" s="159">
        <f>T114+U114</f>
        <v>875</v>
      </c>
      <c r="W114" s="216">
        <f t="shared" si="99"/>
        <v>32.978723404255319</v>
      </c>
    </row>
    <row r="115" spans="2:23" ht="13.5" thickBot="1">
      <c r="B115" s="206"/>
      <c r="C115" s="119"/>
      <c r="D115" s="119"/>
      <c r="E115" s="119"/>
      <c r="F115" s="119"/>
      <c r="G115" s="119"/>
      <c r="H115" s="119"/>
      <c r="I115" s="120"/>
      <c r="J115" s="92"/>
      <c r="K115" s="92"/>
      <c r="L115" s="226" t="s">
        <v>16</v>
      </c>
      <c r="M115" s="242">
        <v>219</v>
      </c>
      <c r="N115" s="243">
        <v>482</v>
      </c>
      <c r="O115" s="154">
        <f>M115+N115</f>
        <v>701</v>
      </c>
      <c r="P115" s="98">
        <v>0</v>
      </c>
      <c r="Q115" s="157">
        <f>O115+P115</f>
        <v>701</v>
      </c>
      <c r="R115" s="242">
        <v>297</v>
      </c>
      <c r="S115" s="243">
        <v>597</v>
      </c>
      <c r="T115" s="154">
        <f>R115+S115</f>
        <v>894</v>
      </c>
      <c r="U115" s="98">
        <v>1</v>
      </c>
      <c r="V115" s="159">
        <f>T115+U115</f>
        <v>895</v>
      </c>
      <c r="W115" s="216">
        <f t="shared" si="99"/>
        <v>27.674750356633382</v>
      </c>
    </row>
    <row r="116" spans="2:23" ht="14.25" thickTop="1" thickBot="1">
      <c r="B116" s="206"/>
      <c r="C116" s="119"/>
      <c r="D116" s="119"/>
      <c r="E116" s="119"/>
      <c r="F116" s="119"/>
      <c r="G116" s="119"/>
      <c r="H116" s="119"/>
      <c r="I116" s="120"/>
      <c r="J116" s="92"/>
      <c r="K116" s="92"/>
      <c r="L116" s="200" t="s">
        <v>17</v>
      </c>
      <c r="M116" s="160">
        <f>+M113+M114+M115</f>
        <v>552</v>
      </c>
      <c r="N116" s="161">
        <f>+N113+N114+N115</f>
        <v>1356</v>
      </c>
      <c r="O116" s="160">
        <f>+O113+O114+O115</f>
        <v>1908</v>
      </c>
      <c r="P116" s="160">
        <f>+P113+P114+P115</f>
        <v>0</v>
      </c>
      <c r="Q116" s="160">
        <f>Q115+Q113+Q114</f>
        <v>1908</v>
      </c>
      <c r="R116" s="160">
        <f>+R113+R114+R115</f>
        <v>866</v>
      </c>
      <c r="S116" s="161">
        <f>+S113+S114+S115</f>
        <v>1812</v>
      </c>
      <c r="T116" s="160">
        <f>+T113+T114+T115</f>
        <v>2678</v>
      </c>
      <c r="U116" s="160">
        <f>+U113+U114+U115</f>
        <v>1</v>
      </c>
      <c r="V116" s="162">
        <f>V115+V113+V114</f>
        <v>2679</v>
      </c>
      <c r="W116" s="163">
        <f t="shared" si="99"/>
        <v>40.408805031446548</v>
      </c>
    </row>
    <row r="117" spans="2:23" ht="13.5" thickTop="1">
      <c r="B117" s="206"/>
      <c r="C117" s="119"/>
      <c r="D117" s="119"/>
      <c r="E117" s="119"/>
      <c r="F117" s="119"/>
      <c r="G117" s="119"/>
      <c r="H117" s="119"/>
      <c r="I117" s="120"/>
      <c r="J117" s="92"/>
      <c r="K117" s="92"/>
      <c r="L117" s="220" t="s">
        <v>18</v>
      </c>
      <c r="M117" s="242">
        <v>179</v>
      </c>
      <c r="N117" s="243">
        <v>470</v>
      </c>
      <c r="O117" s="154">
        <f>M117+N117</f>
        <v>649</v>
      </c>
      <c r="P117" s="98">
        <v>0</v>
      </c>
      <c r="Q117" s="157">
        <f>O117+P117</f>
        <v>649</v>
      </c>
      <c r="R117" s="242">
        <v>260</v>
      </c>
      <c r="S117" s="243">
        <v>596</v>
      </c>
      <c r="T117" s="154">
        <f>R117+S117</f>
        <v>856</v>
      </c>
      <c r="U117" s="98">
        <v>2</v>
      </c>
      <c r="V117" s="159">
        <f>T117+U117</f>
        <v>858</v>
      </c>
      <c r="W117" s="216">
        <f t="shared" si="99"/>
        <v>32.203389830508478</v>
      </c>
    </row>
    <row r="118" spans="2:23">
      <c r="B118" s="206"/>
      <c r="C118" s="119"/>
      <c r="D118" s="119"/>
      <c r="E118" s="119"/>
      <c r="F118" s="119"/>
      <c r="G118" s="119"/>
      <c r="H118" s="119"/>
      <c r="I118" s="120"/>
      <c r="J118" s="92"/>
      <c r="K118" s="92"/>
      <c r="L118" s="220" t="s">
        <v>19</v>
      </c>
      <c r="M118" s="242">
        <v>210</v>
      </c>
      <c r="N118" s="243">
        <v>442</v>
      </c>
      <c r="O118" s="154">
        <f>M118+N118</f>
        <v>652</v>
      </c>
      <c r="P118" s="98">
        <v>0</v>
      </c>
      <c r="Q118" s="157">
        <f>O118+P118</f>
        <v>652</v>
      </c>
      <c r="R118" s="242">
        <v>238</v>
      </c>
      <c r="S118" s="243">
        <v>575</v>
      </c>
      <c r="T118" s="154">
        <f>R118+S118</f>
        <v>813</v>
      </c>
      <c r="U118" s="98">
        <v>2</v>
      </c>
      <c r="V118" s="159">
        <f>T118+U118</f>
        <v>815</v>
      </c>
      <c r="W118" s="216">
        <f>IF(Q118=0,0,((V118/Q118)-1)*100)</f>
        <v>25</v>
      </c>
    </row>
    <row r="119" spans="2:23" ht="13.5" thickBot="1">
      <c r="B119" s="206"/>
      <c r="C119" s="119"/>
      <c r="D119" s="119"/>
      <c r="E119" s="119"/>
      <c r="F119" s="119"/>
      <c r="G119" s="119"/>
      <c r="H119" s="119"/>
      <c r="I119" s="120"/>
      <c r="J119" s="92"/>
      <c r="K119" s="92"/>
      <c r="L119" s="220" t="s">
        <v>20</v>
      </c>
      <c r="M119" s="242">
        <v>175</v>
      </c>
      <c r="N119" s="243">
        <v>483</v>
      </c>
      <c r="O119" s="154">
        <f>M119+N119</f>
        <v>658</v>
      </c>
      <c r="P119" s="98">
        <v>0</v>
      </c>
      <c r="Q119" s="157">
        <f>O119+P119</f>
        <v>658</v>
      </c>
      <c r="R119" s="242">
        <v>218</v>
      </c>
      <c r="S119" s="243">
        <v>681</v>
      </c>
      <c r="T119" s="154">
        <f>R119+S119</f>
        <v>899</v>
      </c>
      <c r="U119" s="98">
        <v>3</v>
      </c>
      <c r="V119" s="159">
        <f>T119+U119</f>
        <v>902</v>
      </c>
      <c r="W119" s="216">
        <f t="shared" si="99"/>
        <v>37.08206686930091</v>
      </c>
    </row>
    <row r="120" spans="2:23" ht="14.25" thickTop="1" thickBot="1">
      <c r="B120" s="206"/>
      <c r="C120" s="119"/>
      <c r="D120" s="119"/>
      <c r="E120" s="119"/>
      <c r="F120" s="119"/>
      <c r="G120" s="119"/>
      <c r="H120" s="119"/>
      <c r="I120" s="120"/>
      <c r="J120" s="92"/>
      <c r="K120" s="92"/>
      <c r="L120" s="200" t="s">
        <v>90</v>
      </c>
      <c r="M120" s="160">
        <f t="shared" ref="M120:V120" si="100">+M117+M118+M119</f>
        <v>564</v>
      </c>
      <c r="N120" s="161">
        <f t="shared" si="100"/>
        <v>1395</v>
      </c>
      <c r="O120" s="160">
        <f t="shared" si="100"/>
        <v>1959</v>
      </c>
      <c r="P120" s="160">
        <f t="shared" si="100"/>
        <v>0</v>
      </c>
      <c r="Q120" s="160">
        <f t="shared" si="100"/>
        <v>1959</v>
      </c>
      <c r="R120" s="160">
        <f t="shared" si="100"/>
        <v>716</v>
      </c>
      <c r="S120" s="161">
        <f t="shared" si="100"/>
        <v>1852</v>
      </c>
      <c r="T120" s="160">
        <f t="shared" si="100"/>
        <v>2568</v>
      </c>
      <c r="U120" s="160">
        <f t="shared" si="100"/>
        <v>7</v>
      </c>
      <c r="V120" s="162">
        <f t="shared" si="100"/>
        <v>2575</v>
      </c>
      <c r="W120" s="163">
        <f t="shared" ref="W120" si="101">IF(Q120=0,0,((V120/Q120)-1)*100)</f>
        <v>31.444614599285359</v>
      </c>
    </row>
    <row r="121" spans="2:23" ht="13.5" thickTop="1">
      <c r="B121" s="206"/>
      <c r="C121" s="119"/>
      <c r="D121" s="119"/>
      <c r="E121" s="119"/>
      <c r="F121" s="119"/>
      <c r="G121" s="119"/>
      <c r="H121" s="119"/>
      <c r="I121" s="120"/>
      <c r="J121" s="92"/>
      <c r="K121" s="92"/>
      <c r="L121" s="220" t="s">
        <v>21</v>
      </c>
      <c r="M121" s="242">
        <v>181</v>
      </c>
      <c r="N121" s="243">
        <v>404</v>
      </c>
      <c r="O121" s="154">
        <f>M121+N121</f>
        <v>585</v>
      </c>
      <c r="P121" s="98">
        <v>0</v>
      </c>
      <c r="Q121" s="157">
        <f>O121+P121</f>
        <v>585</v>
      </c>
      <c r="R121" s="242">
        <v>245</v>
      </c>
      <c r="S121" s="243">
        <v>726</v>
      </c>
      <c r="T121" s="154">
        <f>R121+S121</f>
        <v>971</v>
      </c>
      <c r="U121" s="98">
        <v>0</v>
      </c>
      <c r="V121" s="159">
        <f>T121+U121</f>
        <v>971</v>
      </c>
      <c r="W121" s="216">
        <f t="shared" si="99"/>
        <v>65.98290598290599</v>
      </c>
    </row>
    <row r="122" spans="2:23">
      <c r="B122" s="206"/>
      <c r="C122" s="119"/>
      <c r="D122" s="119"/>
      <c r="E122" s="119"/>
      <c r="F122" s="119"/>
      <c r="G122" s="119"/>
      <c r="H122" s="119"/>
      <c r="I122" s="120"/>
      <c r="J122" s="92"/>
      <c r="K122" s="92"/>
      <c r="L122" s="220" t="s">
        <v>91</v>
      </c>
      <c r="M122" s="242">
        <v>230</v>
      </c>
      <c r="N122" s="243">
        <v>500</v>
      </c>
      <c r="O122" s="154">
        <f>M122+N122</f>
        <v>730</v>
      </c>
      <c r="P122" s="98">
        <v>0</v>
      </c>
      <c r="Q122" s="157">
        <f>O122+P122</f>
        <v>730</v>
      </c>
      <c r="R122" s="242">
        <v>264</v>
      </c>
      <c r="S122" s="243">
        <v>712</v>
      </c>
      <c r="T122" s="154">
        <f>R122+S122</f>
        <v>976</v>
      </c>
      <c r="U122" s="98">
        <v>0</v>
      </c>
      <c r="V122" s="159">
        <f>T122+U122</f>
        <v>976</v>
      </c>
      <c r="W122" s="216">
        <f t="shared" si="99"/>
        <v>33.69863013698631</v>
      </c>
    </row>
    <row r="123" spans="2:23" ht="13.5" thickBot="1">
      <c r="B123" s="206"/>
      <c r="C123" s="119"/>
      <c r="D123" s="119"/>
      <c r="E123" s="119"/>
      <c r="F123" s="119"/>
      <c r="G123" s="119"/>
      <c r="H123" s="119"/>
      <c r="I123" s="120"/>
      <c r="J123" s="92"/>
      <c r="K123" s="92"/>
      <c r="L123" s="220" t="s">
        <v>22</v>
      </c>
      <c r="M123" s="242">
        <v>237</v>
      </c>
      <c r="N123" s="243">
        <v>514</v>
      </c>
      <c r="O123" s="155">
        <f>M123+N123</f>
        <v>751</v>
      </c>
      <c r="P123" s="249">
        <v>1</v>
      </c>
      <c r="Q123" s="157">
        <f>O123+P123</f>
        <v>752</v>
      </c>
      <c r="R123" s="242">
        <v>237</v>
      </c>
      <c r="S123" s="243">
        <v>652</v>
      </c>
      <c r="T123" s="155">
        <f>R123+S123</f>
        <v>889</v>
      </c>
      <c r="U123" s="249">
        <v>0</v>
      </c>
      <c r="V123" s="159">
        <f>T123+U123</f>
        <v>889</v>
      </c>
      <c r="W123" s="216">
        <f t="shared" si="99"/>
        <v>18.218085106382986</v>
      </c>
    </row>
    <row r="124" spans="2:23" ht="14.25" thickTop="1" thickBot="1">
      <c r="B124" s="206"/>
      <c r="C124" s="119"/>
      <c r="D124" s="119"/>
      <c r="E124" s="119"/>
      <c r="F124" s="119"/>
      <c r="G124" s="119"/>
      <c r="H124" s="119"/>
      <c r="I124" s="120"/>
      <c r="J124" s="92"/>
      <c r="K124" s="92"/>
      <c r="L124" s="201" t="s">
        <v>23</v>
      </c>
      <c r="M124" s="164">
        <f t="shared" ref="M124:V124" si="102">+M121+M122+M123</f>
        <v>648</v>
      </c>
      <c r="N124" s="164">
        <f t="shared" si="102"/>
        <v>1418</v>
      </c>
      <c r="O124" s="165">
        <f t="shared" si="102"/>
        <v>2066</v>
      </c>
      <c r="P124" s="165">
        <f t="shared" si="102"/>
        <v>1</v>
      </c>
      <c r="Q124" s="165">
        <f t="shared" si="102"/>
        <v>2067</v>
      </c>
      <c r="R124" s="164">
        <f t="shared" si="102"/>
        <v>746</v>
      </c>
      <c r="S124" s="164">
        <f t="shared" si="102"/>
        <v>2090</v>
      </c>
      <c r="T124" s="165">
        <f t="shared" si="102"/>
        <v>2836</v>
      </c>
      <c r="U124" s="165">
        <f t="shared" si="102"/>
        <v>0</v>
      </c>
      <c r="V124" s="165">
        <f t="shared" si="102"/>
        <v>2836</v>
      </c>
      <c r="W124" s="166">
        <f t="shared" si="99"/>
        <v>37.203676826318329</v>
      </c>
    </row>
    <row r="125" spans="2:23" s="4" customFormat="1" ht="12.75" customHeight="1" thickTop="1">
      <c r="B125" s="207"/>
      <c r="C125" s="126"/>
      <c r="D125" s="126"/>
      <c r="E125" s="126"/>
      <c r="F125" s="126"/>
      <c r="G125" s="126"/>
      <c r="H125" s="126"/>
      <c r="I125" s="127"/>
      <c r="J125" s="125"/>
      <c r="K125" s="125"/>
      <c r="L125" s="220" t="s">
        <v>25</v>
      </c>
      <c r="M125" s="242">
        <v>285</v>
      </c>
      <c r="N125" s="243">
        <v>538</v>
      </c>
      <c r="O125" s="155">
        <f>M125+N125</f>
        <v>823</v>
      </c>
      <c r="P125" s="250">
        <v>0</v>
      </c>
      <c r="Q125" s="157">
        <f>O125+P125</f>
        <v>823</v>
      </c>
      <c r="R125" s="242">
        <v>225</v>
      </c>
      <c r="S125" s="243">
        <v>698</v>
      </c>
      <c r="T125" s="155">
        <f>R125+S125</f>
        <v>923</v>
      </c>
      <c r="U125" s="250">
        <v>0</v>
      </c>
      <c r="V125" s="159">
        <f>T125+U125</f>
        <v>923</v>
      </c>
      <c r="W125" s="216">
        <f t="shared" si="99"/>
        <v>12.150668286755772</v>
      </c>
    </row>
    <row r="126" spans="2:23" s="4" customFormat="1" ht="12.75" customHeight="1">
      <c r="B126" s="208"/>
      <c r="C126" s="128"/>
      <c r="D126" s="128"/>
      <c r="E126" s="128"/>
      <c r="F126" s="128"/>
      <c r="G126" s="128"/>
      <c r="H126" s="128"/>
      <c r="I126" s="129"/>
      <c r="J126" s="125"/>
      <c r="K126" s="125"/>
      <c r="L126" s="220" t="s">
        <v>26</v>
      </c>
      <c r="M126" s="242">
        <v>286</v>
      </c>
      <c r="N126" s="243">
        <v>639</v>
      </c>
      <c r="O126" s="155">
        <f>M126+N126</f>
        <v>925</v>
      </c>
      <c r="P126" s="98">
        <v>0</v>
      </c>
      <c r="Q126" s="157">
        <f>O126+P126</f>
        <v>925</v>
      </c>
      <c r="R126" s="242">
        <v>239</v>
      </c>
      <c r="S126" s="243">
        <v>738</v>
      </c>
      <c r="T126" s="155">
        <f>R126+S126</f>
        <v>977</v>
      </c>
      <c r="U126" s="98">
        <v>0</v>
      </c>
      <c r="V126" s="159">
        <f>T126+U126</f>
        <v>977</v>
      </c>
      <c r="W126" s="216">
        <f>IF(Q126=0,0,((V126/Q126)-1)*100)</f>
        <v>5.6216216216216308</v>
      </c>
    </row>
    <row r="127" spans="2:23" s="4" customFormat="1" ht="12.75" customHeight="1" thickBot="1">
      <c r="B127" s="208"/>
      <c r="C127" s="128"/>
      <c r="D127" s="128"/>
      <c r="E127" s="128"/>
      <c r="F127" s="128"/>
      <c r="G127" s="128"/>
      <c r="H127" s="128"/>
      <c r="I127" s="129"/>
      <c r="J127" s="125"/>
      <c r="K127" s="125"/>
      <c r="L127" s="220" t="s">
        <v>27</v>
      </c>
      <c r="M127" s="242">
        <v>297</v>
      </c>
      <c r="N127" s="243">
        <v>619</v>
      </c>
      <c r="O127" s="155">
        <f>M127+N127</f>
        <v>916</v>
      </c>
      <c r="P127" s="98">
        <v>0</v>
      </c>
      <c r="Q127" s="157">
        <f>O127+P127</f>
        <v>916</v>
      </c>
      <c r="R127" s="242">
        <v>221</v>
      </c>
      <c r="S127" s="243">
        <v>769</v>
      </c>
      <c r="T127" s="155">
        <f>R127+S127</f>
        <v>990</v>
      </c>
      <c r="U127" s="98">
        <v>0</v>
      </c>
      <c r="V127" s="159">
        <f>T127+U127</f>
        <v>990</v>
      </c>
      <c r="W127" s="216">
        <f t="shared" si="99"/>
        <v>8.0786026200873273</v>
      </c>
    </row>
    <row r="128" spans="2:23" ht="14.25" thickTop="1" thickBot="1">
      <c r="B128" s="206"/>
      <c r="C128" s="119"/>
      <c r="D128" s="119"/>
      <c r="E128" s="119"/>
      <c r="F128" s="119"/>
      <c r="G128" s="119"/>
      <c r="H128" s="119"/>
      <c r="I128" s="120"/>
      <c r="J128" s="92"/>
      <c r="K128" s="92"/>
      <c r="L128" s="200" t="s">
        <v>28</v>
      </c>
      <c r="M128" s="160">
        <f t="shared" ref="M128:V128" si="103">+M125+M126+M127</f>
        <v>868</v>
      </c>
      <c r="N128" s="161">
        <f t="shared" si="103"/>
        <v>1796</v>
      </c>
      <c r="O128" s="160">
        <f t="shared" si="103"/>
        <v>2664</v>
      </c>
      <c r="P128" s="160">
        <f t="shared" si="103"/>
        <v>0</v>
      </c>
      <c r="Q128" s="160">
        <f t="shared" si="103"/>
        <v>2664</v>
      </c>
      <c r="R128" s="160">
        <f t="shared" si="103"/>
        <v>685</v>
      </c>
      <c r="S128" s="161">
        <f t="shared" si="103"/>
        <v>2205</v>
      </c>
      <c r="T128" s="160">
        <f t="shared" si="103"/>
        <v>2890</v>
      </c>
      <c r="U128" s="160">
        <f t="shared" si="103"/>
        <v>0</v>
      </c>
      <c r="V128" s="160">
        <f t="shared" si="103"/>
        <v>2890</v>
      </c>
      <c r="W128" s="163">
        <f t="shared" si="99"/>
        <v>8.4834834834834894</v>
      </c>
    </row>
    <row r="129" spans="2:23" ht="14.25" thickTop="1" thickBot="1">
      <c r="B129" s="206"/>
      <c r="C129" s="119"/>
      <c r="D129" s="119"/>
      <c r="E129" s="119"/>
      <c r="F129" s="119"/>
      <c r="G129" s="119"/>
      <c r="H129" s="119"/>
      <c r="I129" s="120"/>
      <c r="J129" s="92"/>
      <c r="K129" s="92"/>
      <c r="L129" s="200" t="s">
        <v>94</v>
      </c>
      <c r="M129" s="160">
        <f t="shared" ref="M129:V129" si="104">M120+M124+M128</f>
        <v>2080</v>
      </c>
      <c r="N129" s="161">
        <f t="shared" si="104"/>
        <v>4609</v>
      </c>
      <c r="O129" s="160">
        <f t="shared" si="104"/>
        <v>6689</v>
      </c>
      <c r="P129" s="160">
        <f t="shared" si="104"/>
        <v>1</v>
      </c>
      <c r="Q129" s="160">
        <f t="shared" si="104"/>
        <v>6690</v>
      </c>
      <c r="R129" s="160">
        <f t="shared" si="104"/>
        <v>2147</v>
      </c>
      <c r="S129" s="161">
        <f t="shared" si="104"/>
        <v>6147</v>
      </c>
      <c r="T129" s="160">
        <f t="shared" si="104"/>
        <v>8294</v>
      </c>
      <c r="U129" s="160">
        <f t="shared" si="104"/>
        <v>7</v>
      </c>
      <c r="V129" s="162">
        <f t="shared" si="104"/>
        <v>8301</v>
      </c>
      <c r="W129" s="163">
        <f>IF(Q129=0,0,((V129/Q129)-1)*100)</f>
        <v>24.08071748878924</v>
      </c>
    </row>
    <row r="130" spans="2:23" ht="14.25" thickTop="1" thickBot="1">
      <c r="B130" s="206"/>
      <c r="C130" s="119"/>
      <c r="D130" s="119"/>
      <c r="E130" s="119"/>
      <c r="F130" s="119"/>
      <c r="G130" s="119"/>
      <c r="H130" s="119"/>
      <c r="I130" s="120"/>
      <c r="J130" s="92"/>
      <c r="K130" s="92"/>
      <c r="L130" s="200" t="s">
        <v>93</v>
      </c>
      <c r="M130" s="160">
        <f t="shared" ref="M130:V130" si="105">+M116+M120+M124+M128</f>
        <v>2632</v>
      </c>
      <c r="N130" s="161">
        <f t="shared" si="105"/>
        <v>5965</v>
      </c>
      <c r="O130" s="160">
        <f t="shared" si="105"/>
        <v>8597</v>
      </c>
      <c r="P130" s="160">
        <f t="shared" si="105"/>
        <v>1</v>
      </c>
      <c r="Q130" s="160">
        <f t="shared" si="105"/>
        <v>8598</v>
      </c>
      <c r="R130" s="160">
        <f t="shared" si="105"/>
        <v>3013</v>
      </c>
      <c r="S130" s="161">
        <f t="shared" si="105"/>
        <v>7959</v>
      </c>
      <c r="T130" s="160">
        <f t="shared" si="105"/>
        <v>10972</v>
      </c>
      <c r="U130" s="160">
        <f t="shared" si="105"/>
        <v>8</v>
      </c>
      <c r="V130" s="162">
        <f t="shared" si="105"/>
        <v>10980</v>
      </c>
      <c r="W130" s="163">
        <f t="shared" ref="W130" si="106">IF(Q130=0,0,((V130/Q130)-1)*100)</f>
        <v>27.704117236566649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J131" s="92"/>
      <c r="K131" s="92"/>
      <c r="L131" s="199" t="s">
        <v>61</v>
      </c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J132" s="92"/>
      <c r="K132" s="92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J133" s="92"/>
      <c r="K133" s="92"/>
      <c r="L133" s="283" t="s">
        <v>48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4.25" thickTop="1" thickBot="1">
      <c r="B134" s="206"/>
      <c r="C134" s="119"/>
      <c r="D134" s="119"/>
      <c r="E134" s="119"/>
      <c r="F134" s="119"/>
      <c r="G134" s="119"/>
      <c r="H134" s="119"/>
      <c r="I134" s="120"/>
      <c r="J134" s="92"/>
      <c r="K134" s="92"/>
      <c r="L134" s="1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118" t="s">
        <v>41</v>
      </c>
    </row>
    <row r="135" spans="2:23" ht="14.25" thickTop="1" thickBot="1">
      <c r="B135" s="206"/>
      <c r="C135" s="119"/>
      <c r="D135" s="119"/>
      <c r="E135" s="119"/>
      <c r="F135" s="119"/>
      <c r="G135" s="119"/>
      <c r="H135" s="119"/>
      <c r="I135" s="120"/>
      <c r="J135" s="92"/>
      <c r="K135" s="92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J136" s="92"/>
      <c r="K136" s="92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J137" s="92"/>
      <c r="K137" s="92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14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14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J138" s="92"/>
      <c r="K138" s="92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>
      <c r="B139" s="206"/>
      <c r="C139" s="119"/>
      <c r="D139" s="119"/>
      <c r="E139" s="119"/>
      <c r="F139" s="119"/>
      <c r="G139" s="119"/>
      <c r="H139" s="119"/>
      <c r="I139" s="120"/>
      <c r="J139" s="92"/>
      <c r="K139" s="92"/>
      <c r="L139" s="220" t="s">
        <v>14</v>
      </c>
      <c r="M139" s="242">
        <f t="shared" ref="M139:N141" si="107">+M87+M113</f>
        <v>414</v>
      </c>
      <c r="N139" s="243">
        <f t="shared" si="107"/>
        <v>787</v>
      </c>
      <c r="O139" s="154">
        <f>+M139+N139</f>
        <v>1201</v>
      </c>
      <c r="P139" s="98">
        <f>+P87+P113</f>
        <v>69</v>
      </c>
      <c r="Q139" s="157">
        <f>+O139+P139</f>
        <v>1270</v>
      </c>
      <c r="R139" s="242">
        <f t="shared" ref="R139:S141" si="108">+R87+R113</f>
        <v>473</v>
      </c>
      <c r="S139" s="243">
        <f t="shared" si="108"/>
        <v>1046</v>
      </c>
      <c r="T139" s="154">
        <f>+R139+S139</f>
        <v>1519</v>
      </c>
      <c r="U139" s="98">
        <f>+U87+U113</f>
        <v>0</v>
      </c>
      <c r="V139" s="159">
        <f>+T139+U139</f>
        <v>1519</v>
      </c>
      <c r="W139" s="216">
        <f t="shared" ref="W139:W151" si="109">IF(Q139=0,0,((V139/Q139)-1)*100)</f>
        <v>19.606299212598422</v>
      </c>
    </row>
    <row r="140" spans="2:23">
      <c r="B140" s="206"/>
      <c r="C140" s="119"/>
      <c r="D140" s="119"/>
      <c r="E140" s="119"/>
      <c r="F140" s="119"/>
      <c r="G140" s="119"/>
      <c r="H140" s="119"/>
      <c r="I140" s="120"/>
      <c r="J140" s="92"/>
      <c r="K140" s="92"/>
      <c r="L140" s="220" t="s">
        <v>15</v>
      </c>
      <c r="M140" s="242">
        <f t="shared" si="107"/>
        <v>448</v>
      </c>
      <c r="N140" s="243">
        <f t="shared" si="107"/>
        <v>897</v>
      </c>
      <c r="O140" s="154">
        <f t="shared" ref="O140:O141" si="110">+M140+N140</f>
        <v>1345</v>
      </c>
      <c r="P140" s="98">
        <f>+P88+P114</f>
        <v>0</v>
      </c>
      <c r="Q140" s="157">
        <f t="shared" ref="Q140:Q141" si="111">+O140+P140</f>
        <v>1345</v>
      </c>
      <c r="R140" s="242">
        <f t="shared" si="108"/>
        <v>480</v>
      </c>
      <c r="S140" s="243">
        <f t="shared" si="108"/>
        <v>1088</v>
      </c>
      <c r="T140" s="154">
        <f t="shared" ref="T140:T141" si="112">+R140+S140</f>
        <v>1568</v>
      </c>
      <c r="U140" s="98">
        <f>+U88+U114</f>
        <v>38</v>
      </c>
      <c r="V140" s="159">
        <f t="shared" ref="V140:V141" si="113">+T140+U140</f>
        <v>1606</v>
      </c>
      <c r="W140" s="216">
        <f t="shared" si="109"/>
        <v>19.405204460966541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J141" s="92"/>
      <c r="K141" s="92"/>
      <c r="L141" s="226" t="s">
        <v>16</v>
      </c>
      <c r="M141" s="242">
        <f t="shared" si="107"/>
        <v>519</v>
      </c>
      <c r="N141" s="243">
        <f t="shared" si="107"/>
        <v>918</v>
      </c>
      <c r="O141" s="154">
        <f t="shared" si="110"/>
        <v>1437</v>
      </c>
      <c r="P141" s="98">
        <f>+P89+P115</f>
        <v>0</v>
      </c>
      <c r="Q141" s="157">
        <f t="shared" si="111"/>
        <v>1437</v>
      </c>
      <c r="R141" s="242">
        <f t="shared" si="108"/>
        <v>438</v>
      </c>
      <c r="S141" s="243">
        <f t="shared" si="108"/>
        <v>1037</v>
      </c>
      <c r="T141" s="154">
        <f t="shared" si="112"/>
        <v>1475</v>
      </c>
      <c r="U141" s="98">
        <f>+U89+U115</f>
        <v>1</v>
      </c>
      <c r="V141" s="159">
        <f t="shared" si="113"/>
        <v>1476</v>
      </c>
      <c r="W141" s="216">
        <f t="shared" si="109"/>
        <v>2.7139874739039671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J142" s="92"/>
      <c r="K142" s="92"/>
      <c r="L142" s="200" t="s">
        <v>17</v>
      </c>
      <c r="M142" s="160">
        <f t="shared" ref="M142:V142" si="114">+M139+M140+M141</f>
        <v>1381</v>
      </c>
      <c r="N142" s="161">
        <f t="shared" si="114"/>
        <v>2602</v>
      </c>
      <c r="O142" s="160">
        <f t="shared" si="114"/>
        <v>3983</v>
      </c>
      <c r="P142" s="160">
        <f t="shared" si="114"/>
        <v>69</v>
      </c>
      <c r="Q142" s="160">
        <f t="shared" si="114"/>
        <v>4052</v>
      </c>
      <c r="R142" s="160">
        <f t="shared" si="114"/>
        <v>1391</v>
      </c>
      <c r="S142" s="161">
        <f t="shared" si="114"/>
        <v>3171</v>
      </c>
      <c r="T142" s="160">
        <f t="shared" si="114"/>
        <v>4562</v>
      </c>
      <c r="U142" s="160">
        <f t="shared" si="114"/>
        <v>39</v>
      </c>
      <c r="V142" s="162">
        <f t="shared" si="114"/>
        <v>4601</v>
      </c>
      <c r="W142" s="163">
        <f t="shared" si="109"/>
        <v>13.54886475814412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J143" s="92"/>
      <c r="K143" s="92"/>
      <c r="L143" s="220" t="s">
        <v>18</v>
      </c>
      <c r="M143" s="242">
        <f t="shared" ref="M143:N145" si="115">+M91+M117</f>
        <v>424</v>
      </c>
      <c r="N143" s="243">
        <f t="shared" si="115"/>
        <v>940</v>
      </c>
      <c r="O143" s="154">
        <f t="shared" ref="O143:O145" si="116">+M143+N143</f>
        <v>1364</v>
      </c>
      <c r="P143" s="98">
        <f>+P91+P117</f>
        <v>0</v>
      </c>
      <c r="Q143" s="157">
        <f t="shared" ref="Q143:Q145" si="117">+O143+P143</f>
        <v>1364</v>
      </c>
      <c r="R143" s="242">
        <f t="shared" ref="R143:S145" si="118">+R91+R117</f>
        <v>366</v>
      </c>
      <c r="S143" s="243">
        <f t="shared" si="118"/>
        <v>953</v>
      </c>
      <c r="T143" s="154">
        <f t="shared" ref="T143:T145" si="119">+R143+S143</f>
        <v>1319</v>
      </c>
      <c r="U143" s="98">
        <f>+U91+U117</f>
        <v>2</v>
      </c>
      <c r="V143" s="159">
        <f t="shared" ref="V143:V145" si="120">+T143+U143</f>
        <v>1321</v>
      </c>
      <c r="W143" s="216">
        <f t="shared" si="109"/>
        <v>-3.1524926686216981</v>
      </c>
    </row>
    <row r="144" spans="2:23">
      <c r="B144" s="206"/>
      <c r="C144" s="119"/>
      <c r="D144" s="119"/>
      <c r="E144" s="119"/>
      <c r="F144" s="119"/>
      <c r="G144" s="119"/>
      <c r="H144" s="119"/>
      <c r="I144" s="120"/>
      <c r="J144" s="92"/>
      <c r="K144" s="92"/>
      <c r="L144" s="220" t="s">
        <v>19</v>
      </c>
      <c r="M144" s="242">
        <f t="shared" si="115"/>
        <v>369</v>
      </c>
      <c r="N144" s="243">
        <f t="shared" si="115"/>
        <v>713</v>
      </c>
      <c r="O144" s="154">
        <f t="shared" si="116"/>
        <v>1082</v>
      </c>
      <c r="P144" s="98">
        <f>+P92+P118</f>
        <v>0</v>
      </c>
      <c r="Q144" s="157">
        <f t="shared" si="117"/>
        <v>1082</v>
      </c>
      <c r="R144" s="242">
        <f t="shared" si="118"/>
        <v>312</v>
      </c>
      <c r="S144" s="243">
        <f t="shared" si="118"/>
        <v>903</v>
      </c>
      <c r="T144" s="154">
        <f t="shared" si="119"/>
        <v>1215</v>
      </c>
      <c r="U144" s="98">
        <f>+U92+U118</f>
        <v>2</v>
      </c>
      <c r="V144" s="159">
        <f t="shared" si="120"/>
        <v>1217</v>
      </c>
      <c r="W144" s="216">
        <f t="shared" si="109"/>
        <v>12.476894639556368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J145" s="92"/>
      <c r="K145" s="92"/>
      <c r="L145" s="220" t="s">
        <v>20</v>
      </c>
      <c r="M145" s="242">
        <f t="shared" si="115"/>
        <v>445</v>
      </c>
      <c r="N145" s="243">
        <f t="shared" si="115"/>
        <v>1010</v>
      </c>
      <c r="O145" s="154">
        <f t="shared" si="116"/>
        <v>1455</v>
      </c>
      <c r="P145" s="98">
        <f>+P93+P119</f>
        <v>0</v>
      </c>
      <c r="Q145" s="157">
        <f t="shared" si="117"/>
        <v>1455</v>
      </c>
      <c r="R145" s="242">
        <f t="shared" si="118"/>
        <v>334</v>
      </c>
      <c r="S145" s="243">
        <f t="shared" si="118"/>
        <v>1424</v>
      </c>
      <c r="T145" s="154">
        <f t="shared" si="119"/>
        <v>1758</v>
      </c>
      <c r="U145" s="98">
        <f>+U93+U119</f>
        <v>3</v>
      </c>
      <c r="V145" s="159">
        <f t="shared" si="120"/>
        <v>1761</v>
      </c>
      <c r="W145" s="216">
        <f t="shared" si="109"/>
        <v>21.030927835051539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J146" s="92"/>
      <c r="K146" s="92"/>
      <c r="L146" s="200" t="s">
        <v>90</v>
      </c>
      <c r="M146" s="160">
        <f t="shared" ref="M146:V146" si="121">+M143+M144+M145</f>
        <v>1238</v>
      </c>
      <c r="N146" s="161">
        <f t="shared" si="121"/>
        <v>2663</v>
      </c>
      <c r="O146" s="160">
        <f t="shared" si="121"/>
        <v>3901</v>
      </c>
      <c r="P146" s="160">
        <f t="shared" si="121"/>
        <v>0</v>
      </c>
      <c r="Q146" s="160">
        <f t="shared" si="121"/>
        <v>3901</v>
      </c>
      <c r="R146" s="160">
        <f t="shared" si="121"/>
        <v>1012</v>
      </c>
      <c r="S146" s="161">
        <f t="shared" si="121"/>
        <v>3280</v>
      </c>
      <c r="T146" s="160">
        <f t="shared" si="121"/>
        <v>4292</v>
      </c>
      <c r="U146" s="160">
        <f t="shared" si="121"/>
        <v>7</v>
      </c>
      <c r="V146" s="162">
        <f t="shared" si="121"/>
        <v>4299</v>
      </c>
      <c r="W146" s="163">
        <f>IF(Q146=0,0,((V146/Q146)-1)*100)</f>
        <v>10.20251217636503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J147" s="92"/>
      <c r="K147" s="92"/>
      <c r="L147" s="220" t="s">
        <v>21</v>
      </c>
      <c r="M147" s="242">
        <f t="shared" ref="M147:N149" si="122">+M95+M121</f>
        <v>432</v>
      </c>
      <c r="N147" s="243">
        <f t="shared" si="122"/>
        <v>817</v>
      </c>
      <c r="O147" s="154">
        <f t="shared" ref="O147:O149" si="123">+M147+N147</f>
        <v>1249</v>
      </c>
      <c r="P147" s="98">
        <f>+P95+P121</f>
        <v>0</v>
      </c>
      <c r="Q147" s="157">
        <f t="shared" ref="Q147:Q149" si="124">+O147+P147</f>
        <v>1249</v>
      </c>
      <c r="R147" s="242">
        <f t="shared" ref="R147:S149" si="125">+R95+R121</f>
        <v>463</v>
      </c>
      <c r="S147" s="243">
        <f t="shared" si="125"/>
        <v>1385</v>
      </c>
      <c r="T147" s="154">
        <f t="shared" ref="T147:T149" si="126">+R147+S147</f>
        <v>1848</v>
      </c>
      <c r="U147" s="98">
        <f>+U95+U121</f>
        <v>0</v>
      </c>
      <c r="V147" s="159">
        <f t="shared" ref="V147:V149" si="127">+T147+U147</f>
        <v>1848</v>
      </c>
      <c r="W147" s="216">
        <f t="shared" si="109"/>
        <v>47.958366693354691</v>
      </c>
    </row>
    <row r="148" spans="2:23">
      <c r="B148" s="206"/>
      <c r="C148" s="119"/>
      <c r="D148" s="119"/>
      <c r="E148" s="119"/>
      <c r="F148" s="119"/>
      <c r="G148" s="119"/>
      <c r="H148" s="119"/>
      <c r="I148" s="120"/>
      <c r="J148" s="92"/>
      <c r="K148" s="92"/>
      <c r="L148" s="220" t="s">
        <v>91</v>
      </c>
      <c r="M148" s="242">
        <f t="shared" si="122"/>
        <v>493</v>
      </c>
      <c r="N148" s="243">
        <f t="shared" si="122"/>
        <v>1026</v>
      </c>
      <c r="O148" s="154">
        <f t="shared" si="123"/>
        <v>1519</v>
      </c>
      <c r="P148" s="98">
        <f>+P96+P122</f>
        <v>5</v>
      </c>
      <c r="Q148" s="157">
        <f t="shared" si="124"/>
        <v>1524</v>
      </c>
      <c r="R148" s="242">
        <f t="shared" si="125"/>
        <v>382</v>
      </c>
      <c r="S148" s="243">
        <f t="shared" si="125"/>
        <v>1411</v>
      </c>
      <c r="T148" s="154">
        <f t="shared" si="126"/>
        <v>1793</v>
      </c>
      <c r="U148" s="98">
        <f>+U96+U122</f>
        <v>2</v>
      </c>
      <c r="V148" s="159">
        <f t="shared" si="127"/>
        <v>1795</v>
      </c>
      <c r="W148" s="216">
        <f t="shared" si="109"/>
        <v>17.782152230971128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J149" s="92"/>
      <c r="K149" s="92"/>
      <c r="L149" s="220" t="s">
        <v>22</v>
      </c>
      <c r="M149" s="242">
        <f t="shared" si="122"/>
        <v>487</v>
      </c>
      <c r="N149" s="243">
        <f t="shared" si="122"/>
        <v>1049</v>
      </c>
      <c r="O149" s="155">
        <f t="shared" si="123"/>
        <v>1536</v>
      </c>
      <c r="P149" s="249">
        <f>+P97+P123</f>
        <v>22</v>
      </c>
      <c r="Q149" s="157">
        <f t="shared" si="124"/>
        <v>1558</v>
      </c>
      <c r="R149" s="242">
        <f t="shared" si="125"/>
        <v>331</v>
      </c>
      <c r="S149" s="243">
        <f t="shared" si="125"/>
        <v>1455</v>
      </c>
      <c r="T149" s="155">
        <f t="shared" si="126"/>
        <v>1786</v>
      </c>
      <c r="U149" s="249">
        <f>+U97+U123</f>
        <v>51</v>
      </c>
      <c r="V149" s="159">
        <f t="shared" si="127"/>
        <v>1837</v>
      </c>
      <c r="W149" s="216">
        <f t="shared" si="109"/>
        <v>17.907573812580235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K150" s="92"/>
      <c r="L150" s="201" t="s">
        <v>23</v>
      </c>
      <c r="M150" s="164">
        <f t="shared" ref="M150:V150" si="128">+M147+M148+M149</f>
        <v>1412</v>
      </c>
      <c r="N150" s="164">
        <f t="shared" si="128"/>
        <v>2892</v>
      </c>
      <c r="O150" s="165">
        <f t="shared" si="128"/>
        <v>4304</v>
      </c>
      <c r="P150" s="165">
        <f t="shared" si="128"/>
        <v>27</v>
      </c>
      <c r="Q150" s="165">
        <f t="shared" si="128"/>
        <v>4331</v>
      </c>
      <c r="R150" s="164">
        <f t="shared" si="128"/>
        <v>1176</v>
      </c>
      <c r="S150" s="164">
        <f t="shared" si="128"/>
        <v>4251</v>
      </c>
      <c r="T150" s="165">
        <f t="shared" si="128"/>
        <v>5427</v>
      </c>
      <c r="U150" s="165">
        <f t="shared" si="128"/>
        <v>53</v>
      </c>
      <c r="V150" s="165">
        <f t="shared" si="128"/>
        <v>5480</v>
      </c>
      <c r="W150" s="166">
        <f t="shared" si="109"/>
        <v>26.529669822211964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K151" s="92"/>
      <c r="L151" s="220" t="s">
        <v>25</v>
      </c>
      <c r="M151" s="242">
        <f t="shared" ref="M151:N153" si="129">+M99+M125</f>
        <v>519</v>
      </c>
      <c r="N151" s="243">
        <f t="shared" si="129"/>
        <v>1057</v>
      </c>
      <c r="O151" s="155">
        <f t="shared" ref="O151:O153" si="130">+M151+N151</f>
        <v>1576</v>
      </c>
      <c r="P151" s="250">
        <f>+P99+P125</f>
        <v>1</v>
      </c>
      <c r="Q151" s="157">
        <f t="shared" ref="Q151:Q153" si="131">+O151+P151</f>
        <v>1577</v>
      </c>
      <c r="R151" s="242">
        <f t="shared" ref="R151:S153" si="132">+R99+R125</f>
        <v>396</v>
      </c>
      <c r="S151" s="243">
        <f t="shared" si="132"/>
        <v>1482</v>
      </c>
      <c r="T151" s="155">
        <f t="shared" ref="T151:T153" si="133">+R151+S151</f>
        <v>1878</v>
      </c>
      <c r="U151" s="250">
        <f>+U99+U125</f>
        <v>0</v>
      </c>
      <c r="V151" s="159">
        <f t="shared" ref="V151:V153" si="134">+T151+U151</f>
        <v>1878</v>
      </c>
      <c r="W151" s="216">
        <f t="shared" si="109"/>
        <v>19.086873811033598</v>
      </c>
    </row>
    <row r="152" spans="2:23">
      <c r="B152" s="122"/>
      <c r="C152" s="131"/>
      <c r="D152" s="131"/>
      <c r="E152" s="123"/>
      <c r="F152" s="132"/>
      <c r="G152" s="132"/>
      <c r="H152" s="133"/>
      <c r="I152" s="134"/>
      <c r="J152" s="119"/>
      <c r="K152" s="92"/>
      <c r="L152" s="220" t="s">
        <v>26</v>
      </c>
      <c r="M152" s="242">
        <f t="shared" si="129"/>
        <v>535</v>
      </c>
      <c r="N152" s="243">
        <f t="shared" si="129"/>
        <v>1028</v>
      </c>
      <c r="O152" s="155">
        <f>+M152+N152</f>
        <v>1563</v>
      </c>
      <c r="P152" s="98">
        <f>+P100+P126</f>
        <v>0</v>
      </c>
      <c r="Q152" s="157">
        <f>+O152+P152</f>
        <v>1563</v>
      </c>
      <c r="R152" s="242">
        <f t="shared" si="132"/>
        <v>312</v>
      </c>
      <c r="S152" s="243">
        <f t="shared" si="132"/>
        <v>1589</v>
      </c>
      <c r="T152" s="155">
        <f>+R152+S152</f>
        <v>1901</v>
      </c>
      <c r="U152" s="98">
        <f>+U100+U126</f>
        <v>0</v>
      </c>
      <c r="V152" s="159">
        <f>+T152+U152</f>
        <v>1901</v>
      </c>
      <c r="W152" s="216">
        <f>IF(Q152=0,0,((V152/Q152)-1)*100)</f>
        <v>21.625079974408191</v>
      </c>
    </row>
    <row r="153" spans="2:23" s="4" customFormat="1" ht="12.75" customHeight="1" thickBot="1">
      <c r="B153" s="208"/>
      <c r="C153" s="128"/>
      <c r="D153" s="128"/>
      <c r="E153" s="128"/>
      <c r="F153" s="128"/>
      <c r="G153" s="128"/>
      <c r="H153" s="128"/>
      <c r="I153" s="129"/>
      <c r="J153" s="125"/>
      <c r="K153" s="125"/>
      <c r="L153" s="220" t="s">
        <v>27</v>
      </c>
      <c r="M153" s="242">
        <f t="shared" si="129"/>
        <v>627</v>
      </c>
      <c r="N153" s="243">
        <f t="shared" si="129"/>
        <v>1098</v>
      </c>
      <c r="O153" s="155">
        <f t="shared" si="130"/>
        <v>1725</v>
      </c>
      <c r="P153" s="98">
        <f>+P101+P127</f>
        <v>0</v>
      </c>
      <c r="Q153" s="157">
        <f t="shared" si="131"/>
        <v>1725</v>
      </c>
      <c r="R153" s="242">
        <f t="shared" si="132"/>
        <v>332</v>
      </c>
      <c r="S153" s="243">
        <f t="shared" si="132"/>
        <v>1702</v>
      </c>
      <c r="T153" s="155">
        <f t="shared" si="133"/>
        <v>2034</v>
      </c>
      <c r="U153" s="98">
        <f>+U101+U127</f>
        <v>0</v>
      </c>
      <c r="V153" s="159">
        <f t="shared" si="134"/>
        <v>2034</v>
      </c>
      <c r="W153" s="216">
        <f>IF(Q153=0,0,((V153/Q153)-1)*100)</f>
        <v>17.91304347826086</v>
      </c>
    </row>
    <row r="154" spans="2:23" s="4" customFormat="1" ht="12.75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J154" s="125"/>
      <c r="K154" s="125"/>
      <c r="L154" s="200" t="s">
        <v>28</v>
      </c>
      <c r="M154" s="160">
        <f t="shared" ref="M154:V154" si="135">+M151+M152+M153</f>
        <v>1681</v>
      </c>
      <c r="N154" s="161">
        <f t="shared" si="135"/>
        <v>3183</v>
      </c>
      <c r="O154" s="160">
        <f t="shared" si="135"/>
        <v>4864</v>
      </c>
      <c r="P154" s="160">
        <f t="shared" si="135"/>
        <v>1</v>
      </c>
      <c r="Q154" s="160">
        <f t="shared" si="135"/>
        <v>4865</v>
      </c>
      <c r="R154" s="160">
        <f t="shared" si="135"/>
        <v>1040</v>
      </c>
      <c r="S154" s="161">
        <f t="shared" si="135"/>
        <v>4773</v>
      </c>
      <c r="T154" s="160">
        <f t="shared" si="135"/>
        <v>5813</v>
      </c>
      <c r="U154" s="160">
        <f t="shared" si="135"/>
        <v>0</v>
      </c>
      <c r="V154" s="160">
        <f t="shared" si="135"/>
        <v>5813</v>
      </c>
      <c r="W154" s="163">
        <f>IF(Q154=0,0,((V154/Q154)-1)*100)</f>
        <v>19.486125385405948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J155" s="92"/>
      <c r="K155" s="92"/>
      <c r="L155" s="200" t="s">
        <v>94</v>
      </c>
      <c r="M155" s="160">
        <f t="shared" ref="M155:V155" si="136">M146+M150+M154</f>
        <v>4331</v>
      </c>
      <c r="N155" s="161">
        <f t="shared" si="136"/>
        <v>8738</v>
      </c>
      <c r="O155" s="160">
        <f t="shared" si="136"/>
        <v>13069</v>
      </c>
      <c r="P155" s="160">
        <f t="shared" si="136"/>
        <v>28</v>
      </c>
      <c r="Q155" s="160">
        <f t="shared" si="136"/>
        <v>13097</v>
      </c>
      <c r="R155" s="160">
        <f t="shared" si="136"/>
        <v>3228</v>
      </c>
      <c r="S155" s="161">
        <f t="shared" si="136"/>
        <v>12304</v>
      </c>
      <c r="T155" s="160">
        <f t="shared" si="136"/>
        <v>15532</v>
      </c>
      <c r="U155" s="160">
        <f t="shared" si="136"/>
        <v>60</v>
      </c>
      <c r="V155" s="162">
        <f t="shared" si="136"/>
        <v>15592</v>
      </c>
      <c r="W155" s="163">
        <f>IF(Q155=0,0,((V155/Q155)-1)*100)</f>
        <v>19.050164159731242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J156" s="92"/>
      <c r="K156" s="92"/>
      <c r="L156" s="200" t="s">
        <v>93</v>
      </c>
      <c r="M156" s="160">
        <f t="shared" ref="M156:V156" si="137">+M142+M146+M150+M154</f>
        <v>5712</v>
      </c>
      <c r="N156" s="161">
        <f t="shared" si="137"/>
        <v>11340</v>
      </c>
      <c r="O156" s="160">
        <f t="shared" si="137"/>
        <v>17052</v>
      </c>
      <c r="P156" s="160">
        <f t="shared" si="137"/>
        <v>97</v>
      </c>
      <c r="Q156" s="160">
        <f t="shared" si="137"/>
        <v>17149</v>
      </c>
      <c r="R156" s="160">
        <f t="shared" si="137"/>
        <v>4619</v>
      </c>
      <c r="S156" s="161">
        <f t="shared" si="137"/>
        <v>15475</v>
      </c>
      <c r="T156" s="160">
        <f t="shared" si="137"/>
        <v>20094</v>
      </c>
      <c r="U156" s="160">
        <f t="shared" si="137"/>
        <v>99</v>
      </c>
      <c r="V156" s="162">
        <f t="shared" si="137"/>
        <v>20193</v>
      </c>
      <c r="W156" s="163">
        <f t="shared" ref="W156" si="138">IF(Q156=0,0,((V156/Q156)-1)*100)</f>
        <v>17.750306140299731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J157" s="92"/>
      <c r="K157" s="92"/>
      <c r="L157" s="199" t="s">
        <v>61</v>
      </c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3"/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J158" s="92"/>
      <c r="K158" s="92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J159" s="92"/>
      <c r="K159" s="92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14.25" thickTop="1" thickBot="1">
      <c r="B160" s="206"/>
      <c r="C160" s="119"/>
      <c r="D160" s="119"/>
      <c r="E160" s="119"/>
      <c r="F160" s="119"/>
      <c r="G160" s="119"/>
      <c r="H160" s="119"/>
      <c r="I160" s="120"/>
      <c r="J160" s="92"/>
      <c r="K160" s="92"/>
      <c r="L160" s="1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J161" s="92"/>
      <c r="K161" s="92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J162" s="92"/>
      <c r="K162" s="92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J163" s="92"/>
      <c r="K163" s="92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15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15" t="s">
        <v>9</v>
      </c>
      <c r="W163" s="229"/>
    </row>
    <row r="164" spans="2:23" ht="3.75" customHeight="1" thickTop="1">
      <c r="B164" s="206"/>
      <c r="C164" s="119"/>
      <c r="D164" s="119"/>
      <c r="E164" s="119"/>
      <c r="F164" s="119"/>
      <c r="G164" s="119"/>
      <c r="H164" s="119"/>
      <c r="I164" s="120"/>
      <c r="J164" s="92"/>
      <c r="K164" s="92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>
      <c r="B165" s="206"/>
      <c r="C165" s="119"/>
      <c r="D165" s="119"/>
      <c r="E165" s="119"/>
      <c r="F165" s="119"/>
      <c r="G165" s="119"/>
      <c r="H165" s="119"/>
      <c r="I165" s="120"/>
      <c r="J165" s="92"/>
      <c r="K165" s="92"/>
      <c r="L165" s="220" t="s">
        <v>14</v>
      </c>
      <c r="M165" s="242">
        <v>0</v>
      </c>
      <c r="N165" s="243">
        <v>0</v>
      </c>
      <c r="O165" s="171">
        <f>M165+N165</f>
        <v>0</v>
      </c>
      <c r="P165" s="98">
        <v>0</v>
      </c>
      <c r="Q165" s="177">
        <f>O165+P165</f>
        <v>0</v>
      </c>
      <c r="R165" s="242">
        <v>1</v>
      </c>
      <c r="S165" s="243">
        <v>1</v>
      </c>
      <c r="T165" s="171">
        <f>R165+S165</f>
        <v>2</v>
      </c>
      <c r="U165" s="98">
        <v>0</v>
      </c>
      <c r="V165" s="181">
        <f>+U165+T165</f>
        <v>2</v>
      </c>
      <c r="W165" s="216">
        <f t="shared" ref="W165:W180" si="139">IF(Q165=0,0,((V165/Q165)-1)*100)</f>
        <v>0</v>
      </c>
    </row>
    <row r="166" spans="2:23">
      <c r="B166" s="206"/>
      <c r="C166" s="119"/>
      <c r="D166" s="119"/>
      <c r="E166" s="119"/>
      <c r="F166" s="119"/>
      <c r="G166" s="119"/>
      <c r="H166" s="119"/>
      <c r="I166" s="120"/>
      <c r="J166" s="92"/>
      <c r="K166" s="92"/>
      <c r="L166" s="220" t="s">
        <v>15</v>
      </c>
      <c r="M166" s="242">
        <v>0</v>
      </c>
      <c r="N166" s="243">
        <v>0</v>
      </c>
      <c r="O166" s="171">
        <f>M166+N166</f>
        <v>0</v>
      </c>
      <c r="P166" s="98">
        <v>0</v>
      </c>
      <c r="Q166" s="177">
        <f>O166+P166</f>
        <v>0</v>
      </c>
      <c r="R166" s="242">
        <v>1</v>
      </c>
      <c r="S166" s="243">
        <v>1</v>
      </c>
      <c r="T166" s="171">
        <f>R166+S166</f>
        <v>2</v>
      </c>
      <c r="U166" s="98">
        <v>0</v>
      </c>
      <c r="V166" s="181">
        <f>+U166+T166</f>
        <v>2</v>
      </c>
      <c r="W166" s="216">
        <f t="shared" si="139"/>
        <v>0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J167" s="92"/>
      <c r="K167" s="92"/>
      <c r="L167" s="226" t="s">
        <v>16</v>
      </c>
      <c r="M167" s="242">
        <v>0</v>
      </c>
      <c r="N167" s="243">
        <v>0</v>
      </c>
      <c r="O167" s="171">
        <f>M167+N167</f>
        <v>0</v>
      </c>
      <c r="P167" s="98">
        <v>0</v>
      </c>
      <c r="Q167" s="177">
        <f>O167+P167</f>
        <v>0</v>
      </c>
      <c r="R167" s="242">
        <v>0</v>
      </c>
      <c r="S167" s="243">
        <v>1</v>
      </c>
      <c r="T167" s="171">
        <f>R167+S167</f>
        <v>1</v>
      </c>
      <c r="U167" s="98">
        <v>0</v>
      </c>
      <c r="V167" s="181">
        <f>+U167+T167</f>
        <v>1</v>
      </c>
      <c r="W167" s="216">
        <f t="shared" si="139"/>
        <v>0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J168" s="92"/>
      <c r="K168" s="92"/>
      <c r="L168" s="202" t="s">
        <v>17</v>
      </c>
      <c r="M168" s="183">
        <f>+M165+M166+M167</f>
        <v>0</v>
      </c>
      <c r="N168" s="184">
        <f>+N165+N166+N167</f>
        <v>0</v>
      </c>
      <c r="O168" s="183">
        <f>+O165+O166+O167</f>
        <v>0</v>
      </c>
      <c r="P168" s="183">
        <f>+P165+P166+P167</f>
        <v>0</v>
      </c>
      <c r="Q168" s="183">
        <f>Q167+Q165+Q166</f>
        <v>0</v>
      </c>
      <c r="R168" s="183">
        <f>+R165+R166+R167</f>
        <v>2</v>
      </c>
      <c r="S168" s="184">
        <f>+S165+S166+S167</f>
        <v>3</v>
      </c>
      <c r="T168" s="183">
        <f>+T165+T166+T167</f>
        <v>5</v>
      </c>
      <c r="U168" s="183">
        <f>+U165+U166+U167</f>
        <v>0</v>
      </c>
      <c r="V168" s="185">
        <f>V167+V165+V166</f>
        <v>5</v>
      </c>
      <c r="W168" s="186">
        <f t="shared" si="139"/>
        <v>0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J169" s="92"/>
      <c r="K169" s="92"/>
      <c r="L169" s="220" t="s">
        <v>18</v>
      </c>
      <c r="M169" s="252">
        <v>0</v>
      </c>
      <c r="N169" s="253">
        <v>0</v>
      </c>
      <c r="O169" s="172">
        <f>M169+N169</f>
        <v>0</v>
      </c>
      <c r="P169" s="98">
        <v>0</v>
      </c>
      <c r="Q169" s="178">
        <f>O169+P169</f>
        <v>0</v>
      </c>
      <c r="R169" s="252">
        <v>0</v>
      </c>
      <c r="S169" s="253">
        <v>1</v>
      </c>
      <c r="T169" s="172">
        <f>R169+S169</f>
        <v>1</v>
      </c>
      <c r="U169" s="98">
        <v>0</v>
      </c>
      <c r="V169" s="181">
        <f>+U169+T169</f>
        <v>1</v>
      </c>
      <c r="W169" s="216">
        <f t="shared" si="139"/>
        <v>0</v>
      </c>
    </row>
    <row r="170" spans="2:23">
      <c r="B170" s="206"/>
      <c r="C170" s="119"/>
      <c r="D170" s="119"/>
      <c r="E170" s="119"/>
      <c r="F170" s="119"/>
      <c r="G170" s="119"/>
      <c r="H170" s="119"/>
      <c r="I170" s="120"/>
      <c r="J170" s="92"/>
      <c r="K170" s="92"/>
      <c r="L170" s="220" t="s">
        <v>19</v>
      </c>
      <c r="M170" s="242">
        <v>0</v>
      </c>
      <c r="N170" s="243">
        <v>1</v>
      </c>
      <c r="O170" s="171">
        <f>M170+N170</f>
        <v>1</v>
      </c>
      <c r="P170" s="98">
        <v>0</v>
      </c>
      <c r="Q170" s="177">
        <f>O170+P170</f>
        <v>1</v>
      </c>
      <c r="R170" s="242">
        <v>0</v>
      </c>
      <c r="S170" s="243">
        <v>0</v>
      </c>
      <c r="T170" s="171">
        <f>R170+S170</f>
        <v>0</v>
      </c>
      <c r="U170" s="98">
        <v>0</v>
      </c>
      <c r="V170" s="181">
        <f>+U170+T170</f>
        <v>0</v>
      </c>
      <c r="W170" s="216">
        <f t="shared" si="139"/>
        <v>-100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J171" s="92"/>
      <c r="K171" s="92"/>
      <c r="L171" s="220" t="s">
        <v>20</v>
      </c>
      <c r="M171" s="242">
        <v>0</v>
      </c>
      <c r="N171" s="243">
        <v>1</v>
      </c>
      <c r="O171" s="171">
        <f>M171+N171</f>
        <v>1</v>
      </c>
      <c r="P171" s="98">
        <v>0</v>
      </c>
      <c r="Q171" s="177">
        <f>O171+P171</f>
        <v>1</v>
      </c>
      <c r="R171" s="242">
        <v>0</v>
      </c>
      <c r="S171" s="243">
        <v>4</v>
      </c>
      <c r="T171" s="171">
        <f>R171+S171</f>
        <v>4</v>
      </c>
      <c r="U171" s="98">
        <v>0</v>
      </c>
      <c r="V171" s="181">
        <f>+U171+T171</f>
        <v>4</v>
      </c>
      <c r="W171" s="216">
        <f t="shared" si="139"/>
        <v>300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J172" s="92"/>
      <c r="K172" s="92"/>
      <c r="L172" s="202" t="s">
        <v>90</v>
      </c>
      <c r="M172" s="183">
        <f t="shared" ref="M172:V172" si="140">+M169+M170+M171</f>
        <v>0</v>
      </c>
      <c r="N172" s="184">
        <f t="shared" si="140"/>
        <v>2</v>
      </c>
      <c r="O172" s="183">
        <f t="shared" si="140"/>
        <v>2</v>
      </c>
      <c r="P172" s="183">
        <f t="shared" si="140"/>
        <v>0</v>
      </c>
      <c r="Q172" s="183">
        <f t="shared" si="140"/>
        <v>2</v>
      </c>
      <c r="R172" s="183">
        <f t="shared" si="140"/>
        <v>0</v>
      </c>
      <c r="S172" s="184">
        <f t="shared" si="140"/>
        <v>5</v>
      </c>
      <c r="T172" s="183">
        <f t="shared" si="140"/>
        <v>5</v>
      </c>
      <c r="U172" s="183">
        <f t="shared" si="140"/>
        <v>0</v>
      </c>
      <c r="V172" s="185">
        <f t="shared" si="140"/>
        <v>5</v>
      </c>
      <c r="W172" s="186">
        <f>IF(Q172=0,0,((V172/Q172)-1)*100)</f>
        <v>150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J173" s="92"/>
      <c r="K173" s="92"/>
      <c r="L173" s="220" t="s">
        <v>21</v>
      </c>
      <c r="M173" s="242">
        <v>0</v>
      </c>
      <c r="N173" s="243">
        <v>1</v>
      </c>
      <c r="O173" s="171">
        <f>M173+N173</f>
        <v>1</v>
      </c>
      <c r="P173" s="98">
        <v>0</v>
      </c>
      <c r="Q173" s="177">
        <f>O173+P173</f>
        <v>1</v>
      </c>
      <c r="R173" s="242">
        <v>0</v>
      </c>
      <c r="S173" s="243">
        <v>1</v>
      </c>
      <c r="T173" s="171">
        <f>R173+S173</f>
        <v>1</v>
      </c>
      <c r="U173" s="98">
        <v>0</v>
      </c>
      <c r="V173" s="181">
        <f>+U173+T173</f>
        <v>1</v>
      </c>
      <c r="W173" s="216">
        <f t="shared" si="139"/>
        <v>0</v>
      </c>
    </row>
    <row r="174" spans="2:23">
      <c r="B174" s="206"/>
      <c r="C174" s="119"/>
      <c r="D174" s="119"/>
      <c r="E174" s="119"/>
      <c r="F174" s="119"/>
      <c r="G174" s="119"/>
      <c r="H174" s="119"/>
      <c r="I174" s="120"/>
      <c r="J174" s="92"/>
      <c r="K174" s="92"/>
      <c r="L174" s="220" t="s">
        <v>91</v>
      </c>
      <c r="M174" s="242">
        <v>3</v>
      </c>
      <c r="N174" s="243">
        <v>2</v>
      </c>
      <c r="O174" s="171">
        <f>M174+N174</f>
        <v>5</v>
      </c>
      <c r="P174" s="98">
        <v>0</v>
      </c>
      <c r="Q174" s="177">
        <f>O174+P174</f>
        <v>5</v>
      </c>
      <c r="R174" s="242">
        <v>0</v>
      </c>
      <c r="S174" s="243">
        <v>1</v>
      </c>
      <c r="T174" s="171">
        <f>R174+S174</f>
        <v>1</v>
      </c>
      <c r="U174" s="98">
        <v>0</v>
      </c>
      <c r="V174" s="181">
        <f>T174+U174</f>
        <v>1</v>
      </c>
      <c r="W174" s="216">
        <f t="shared" si="139"/>
        <v>-80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J175" s="92"/>
      <c r="K175" s="92"/>
      <c r="L175" s="220" t="s">
        <v>22</v>
      </c>
      <c r="M175" s="242">
        <v>2</v>
      </c>
      <c r="N175" s="243">
        <v>1</v>
      </c>
      <c r="O175" s="173">
        <f>M175+N175</f>
        <v>3</v>
      </c>
      <c r="P175" s="249">
        <v>0</v>
      </c>
      <c r="Q175" s="177">
        <f>O175+P175</f>
        <v>3</v>
      </c>
      <c r="R175" s="242">
        <v>0</v>
      </c>
      <c r="S175" s="243">
        <v>2</v>
      </c>
      <c r="T175" s="173">
        <f>R175+S175</f>
        <v>2</v>
      </c>
      <c r="U175" s="249">
        <v>0</v>
      </c>
      <c r="V175" s="181">
        <f>T175+U175</f>
        <v>2</v>
      </c>
      <c r="W175" s="216">
        <f t="shared" si="139"/>
        <v>-33.333333333333336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J176" s="92"/>
      <c r="K176" s="92"/>
      <c r="L176" s="203" t="s">
        <v>23</v>
      </c>
      <c r="M176" s="187">
        <f t="shared" ref="M176:V176" si="141">+M173+M174+M175</f>
        <v>5</v>
      </c>
      <c r="N176" s="187">
        <f t="shared" si="141"/>
        <v>4</v>
      </c>
      <c r="O176" s="191">
        <f t="shared" si="141"/>
        <v>9</v>
      </c>
      <c r="P176" s="191">
        <f t="shared" si="141"/>
        <v>0</v>
      </c>
      <c r="Q176" s="190">
        <f t="shared" si="141"/>
        <v>9</v>
      </c>
      <c r="R176" s="187">
        <f t="shared" si="141"/>
        <v>0</v>
      </c>
      <c r="S176" s="187">
        <f t="shared" si="141"/>
        <v>4</v>
      </c>
      <c r="T176" s="191">
        <f t="shared" si="141"/>
        <v>4</v>
      </c>
      <c r="U176" s="191">
        <f t="shared" si="141"/>
        <v>0</v>
      </c>
      <c r="V176" s="191">
        <f t="shared" si="141"/>
        <v>4</v>
      </c>
      <c r="W176" s="192">
        <f t="shared" si="139"/>
        <v>-55.555555555555557</v>
      </c>
    </row>
    <row r="177" spans="2:23" s="4" customFormat="1" ht="12.75" customHeight="1" thickTop="1">
      <c r="B177" s="207"/>
      <c r="C177" s="126"/>
      <c r="D177" s="126"/>
      <c r="E177" s="126"/>
      <c r="F177" s="126"/>
      <c r="G177" s="126"/>
      <c r="H177" s="126"/>
      <c r="I177" s="127"/>
      <c r="J177" s="125"/>
      <c r="K177" s="125"/>
      <c r="L177" s="254" t="s">
        <v>25</v>
      </c>
      <c r="M177" s="255">
        <v>1</v>
      </c>
      <c r="N177" s="256">
        <v>1</v>
      </c>
      <c r="O177" s="174">
        <f>M177+N177</f>
        <v>2</v>
      </c>
      <c r="P177" s="257">
        <v>0</v>
      </c>
      <c r="Q177" s="179">
        <f>O177+P177</f>
        <v>2</v>
      </c>
      <c r="R177" s="255">
        <v>0</v>
      </c>
      <c r="S177" s="256">
        <v>3</v>
      </c>
      <c r="T177" s="174">
        <f>R177+S177</f>
        <v>3</v>
      </c>
      <c r="U177" s="257">
        <v>0</v>
      </c>
      <c r="V177" s="182">
        <f>T177+U177</f>
        <v>3</v>
      </c>
      <c r="W177" s="258">
        <f t="shared" si="139"/>
        <v>50</v>
      </c>
    </row>
    <row r="178" spans="2:23" s="4" customFormat="1" ht="12.75" customHeight="1">
      <c r="B178" s="208"/>
      <c r="C178" s="128"/>
      <c r="D178" s="128"/>
      <c r="E178" s="128"/>
      <c r="F178" s="128"/>
      <c r="G178" s="128"/>
      <c r="H178" s="128"/>
      <c r="I178" s="129"/>
      <c r="J178" s="125"/>
      <c r="K178" s="125"/>
      <c r="L178" s="254" t="s">
        <v>26</v>
      </c>
      <c r="M178" s="255">
        <v>1</v>
      </c>
      <c r="N178" s="256">
        <v>1</v>
      </c>
      <c r="O178" s="174">
        <f>M178+N178</f>
        <v>2</v>
      </c>
      <c r="P178" s="259">
        <v>0</v>
      </c>
      <c r="Q178" s="179">
        <f>O178+P178</f>
        <v>2</v>
      </c>
      <c r="R178" s="255">
        <v>0</v>
      </c>
      <c r="S178" s="256">
        <v>1</v>
      </c>
      <c r="T178" s="174">
        <f>R178+S178</f>
        <v>1</v>
      </c>
      <c r="U178" s="259">
        <v>0</v>
      </c>
      <c r="V178" s="174">
        <f>T178+U178</f>
        <v>1</v>
      </c>
      <c r="W178" s="258">
        <f>IF(Q178=0,0,((V178/Q178)-1)*100)</f>
        <v>-50</v>
      </c>
    </row>
    <row r="179" spans="2:23" s="4" customFormat="1" ht="12.75" customHeight="1" thickBot="1">
      <c r="B179" s="208"/>
      <c r="C179" s="128"/>
      <c r="D179" s="128"/>
      <c r="E179" s="128"/>
      <c r="F179" s="128"/>
      <c r="G179" s="128"/>
      <c r="H179" s="128"/>
      <c r="I179" s="129"/>
      <c r="J179" s="125"/>
      <c r="K179" s="125"/>
      <c r="L179" s="254" t="s">
        <v>27</v>
      </c>
      <c r="M179" s="255">
        <v>3</v>
      </c>
      <c r="N179" s="256">
        <v>1</v>
      </c>
      <c r="O179" s="174">
        <f>M179+N179</f>
        <v>4</v>
      </c>
      <c r="P179" s="260">
        <v>0</v>
      </c>
      <c r="Q179" s="179">
        <f>O179+P179</f>
        <v>4</v>
      </c>
      <c r="R179" s="255">
        <v>0</v>
      </c>
      <c r="S179" s="256">
        <v>5</v>
      </c>
      <c r="T179" s="174">
        <f>R179+S179</f>
        <v>5</v>
      </c>
      <c r="U179" s="260">
        <v>0</v>
      </c>
      <c r="V179" s="182">
        <f>T179+U179</f>
        <v>5</v>
      </c>
      <c r="W179" s="258">
        <f t="shared" si="139"/>
        <v>25</v>
      </c>
    </row>
    <row r="180" spans="2:23" ht="14.25" thickTop="1" thickBot="1">
      <c r="B180" s="206"/>
      <c r="C180" s="119"/>
      <c r="D180" s="119"/>
      <c r="E180" s="119"/>
      <c r="F180" s="119"/>
      <c r="G180" s="119"/>
      <c r="H180" s="119"/>
      <c r="I180" s="120"/>
      <c r="J180" s="92"/>
      <c r="K180" s="92"/>
      <c r="L180" s="202" t="s">
        <v>28</v>
      </c>
      <c r="M180" s="183">
        <f t="shared" ref="M180:V180" si="142">+M177+M178+M179</f>
        <v>5</v>
      </c>
      <c r="N180" s="184">
        <f t="shared" si="142"/>
        <v>3</v>
      </c>
      <c r="O180" s="183">
        <f t="shared" si="142"/>
        <v>8</v>
      </c>
      <c r="P180" s="183">
        <f t="shared" si="142"/>
        <v>0</v>
      </c>
      <c r="Q180" s="189">
        <f t="shared" si="142"/>
        <v>8</v>
      </c>
      <c r="R180" s="183">
        <f t="shared" si="142"/>
        <v>0</v>
      </c>
      <c r="S180" s="184">
        <f t="shared" si="142"/>
        <v>9</v>
      </c>
      <c r="T180" s="183">
        <f t="shared" si="142"/>
        <v>9</v>
      </c>
      <c r="U180" s="183">
        <f t="shared" si="142"/>
        <v>0</v>
      </c>
      <c r="V180" s="189">
        <f t="shared" si="142"/>
        <v>9</v>
      </c>
      <c r="W180" s="186">
        <f t="shared" si="139"/>
        <v>12.5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J181" s="92"/>
      <c r="K181" s="92"/>
      <c r="L181" s="202" t="s">
        <v>94</v>
      </c>
      <c r="M181" s="183">
        <f t="shared" ref="M181:V181" si="143">M172+M176+M180</f>
        <v>10</v>
      </c>
      <c r="N181" s="184">
        <f t="shared" si="143"/>
        <v>9</v>
      </c>
      <c r="O181" s="183">
        <f t="shared" si="143"/>
        <v>19</v>
      </c>
      <c r="P181" s="183">
        <f t="shared" si="143"/>
        <v>0</v>
      </c>
      <c r="Q181" s="183">
        <f t="shared" si="143"/>
        <v>19</v>
      </c>
      <c r="R181" s="183">
        <f t="shared" si="143"/>
        <v>0</v>
      </c>
      <c r="S181" s="184">
        <f t="shared" si="143"/>
        <v>18</v>
      </c>
      <c r="T181" s="183">
        <f t="shared" si="143"/>
        <v>18</v>
      </c>
      <c r="U181" s="183">
        <f t="shared" si="143"/>
        <v>0</v>
      </c>
      <c r="V181" s="185">
        <f t="shared" si="143"/>
        <v>18</v>
      </c>
      <c r="W181" s="186">
        <f>IF(Q181=0,0,((V181/Q181)-1)*100)</f>
        <v>-5.2631578947368478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J182" s="92"/>
      <c r="K182" s="92"/>
      <c r="L182" s="202" t="s">
        <v>93</v>
      </c>
      <c r="M182" s="183">
        <f t="shared" ref="M182:V182" si="144">+M168+M172+M176+M180</f>
        <v>10</v>
      </c>
      <c r="N182" s="184">
        <f t="shared" si="144"/>
        <v>9</v>
      </c>
      <c r="O182" s="183">
        <f t="shared" si="144"/>
        <v>19</v>
      </c>
      <c r="P182" s="183">
        <f t="shared" si="144"/>
        <v>0</v>
      </c>
      <c r="Q182" s="183">
        <f t="shared" si="144"/>
        <v>19</v>
      </c>
      <c r="R182" s="183">
        <f t="shared" si="144"/>
        <v>2</v>
      </c>
      <c r="S182" s="184">
        <f t="shared" si="144"/>
        <v>21</v>
      </c>
      <c r="T182" s="183">
        <f t="shared" si="144"/>
        <v>23</v>
      </c>
      <c r="U182" s="183">
        <f t="shared" si="144"/>
        <v>0</v>
      </c>
      <c r="V182" s="185">
        <f t="shared" si="144"/>
        <v>23</v>
      </c>
      <c r="W182" s="186">
        <f t="shared" ref="W182" si="145">IF(Q182=0,0,((V182/Q182)-1)*100)</f>
        <v>21.052631578947366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J183" s="92"/>
      <c r="K183" s="92"/>
      <c r="L183" s="199" t="s">
        <v>61</v>
      </c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J184" s="92"/>
      <c r="K184" s="92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3.5" thickBot="1">
      <c r="B185" s="206"/>
      <c r="C185" s="119"/>
      <c r="D185" s="119"/>
      <c r="E185" s="119"/>
      <c r="F185" s="119"/>
      <c r="G185" s="119"/>
      <c r="H185" s="119"/>
      <c r="I185" s="120"/>
      <c r="J185" s="92"/>
      <c r="K185" s="92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J186" s="92"/>
      <c r="K186" s="92"/>
      <c r="L186" s="1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J187" s="92"/>
      <c r="K187" s="92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J188" s="92"/>
      <c r="K188" s="92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J189" s="92"/>
      <c r="K189" s="92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15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15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J190" s="92"/>
      <c r="K190" s="92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>
      <c r="B191" s="206"/>
      <c r="C191" s="119"/>
      <c r="D191" s="119"/>
      <c r="E191" s="119"/>
      <c r="F191" s="119"/>
      <c r="G191" s="119"/>
      <c r="H191" s="119"/>
      <c r="I191" s="120"/>
      <c r="J191" s="92"/>
      <c r="K191" s="92"/>
      <c r="L191" s="220" t="s">
        <v>14</v>
      </c>
      <c r="M191" s="242">
        <v>0</v>
      </c>
      <c r="N191" s="243">
        <v>0</v>
      </c>
      <c r="O191" s="171">
        <f>M191+N191</f>
        <v>0</v>
      </c>
      <c r="P191" s="98">
        <v>0</v>
      </c>
      <c r="Q191" s="177">
        <f>O191+P191</f>
        <v>0</v>
      </c>
      <c r="R191" s="242">
        <v>10</v>
      </c>
      <c r="S191" s="243">
        <v>40</v>
      </c>
      <c r="T191" s="171">
        <f>R191+S191</f>
        <v>50</v>
      </c>
      <c r="U191" s="98">
        <v>0</v>
      </c>
      <c r="V191" s="181">
        <f>T191+U191</f>
        <v>50</v>
      </c>
      <c r="W191" s="216">
        <f t="shared" ref="W191:W203" si="146">IF(Q191=0,0,((V191/Q191)-1)*100)</f>
        <v>0</v>
      </c>
    </row>
    <row r="192" spans="2:23">
      <c r="B192" s="206"/>
      <c r="C192" s="119"/>
      <c r="D192" s="119"/>
      <c r="E192" s="119"/>
      <c r="F192" s="119"/>
      <c r="G192" s="119"/>
      <c r="H192" s="119"/>
      <c r="I192" s="120"/>
      <c r="J192" s="92"/>
      <c r="K192" s="92"/>
      <c r="L192" s="220" t="s">
        <v>15</v>
      </c>
      <c r="M192" s="242">
        <v>0</v>
      </c>
      <c r="N192" s="243">
        <v>0</v>
      </c>
      <c r="O192" s="171">
        <f>M192+N192</f>
        <v>0</v>
      </c>
      <c r="P192" s="98">
        <v>0</v>
      </c>
      <c r="Q192" s="177">
        <f>O192+P192</f>
        <v>0</v>
      </c>
      <c r="R192" s="242">
        <v>26</v>
      </c>
      <c r="S192" s="243">
        <v>84</v>
      </c>
      <c r="T192" s="171">
        <f>R192+S192</f>
        <v>110</v>
      </c>
      <c r="U192" s="98">
        <v>0</v>
      </c>
      <c r="V192" s="181">
        <f>T192+U192</f>
        <v>110</v>
      </c>
      <c r="W192" s="216">
        <f t="shared" si="146"/>
        <v>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J193" s="92"/>
      <c r="K193" s="92"/>
      <c r="L193" s="226" t="s">
        <v>16</v>
      </c>
      <c r="M193" s="242">
        <v>0</v>
      </c>
      <c r="N193" s="243">
        <v>0</v>
      </c>
      <c r="O193" s="171">
        <f>M193+N193</f>
        <v>0</v>
      </c>
      <c r="P193" s="98">
        <v>0</v>
      </c>
      <c r="Q193" s="177">
        <f>O193+P193</f>
        <v>0</v>
      </c>
      <c r="R193" s="242">
        <v>55</v>
      </c>
      <c r="S193" s="243">
        <v>159</v>
      </c>
      <c r="T193" s="171">
        <f>R193+S193</f>
        <v>214</v>
      </c>
      <c r="U193" s="98">
        <v>0</v>
      </c>
      <c r="V193" s="181">
        <f>T193+U193</f>
        <v>214</v>
      </c>
      <c r="W193" s="216">
        <f t="shared" si="146"/>
        <v>0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J194" s="92"/>
      <c r="K194" s="92"/>
      <c r="L194" s="202" t="s">
        <v>17</v>
      </c>
      <c r="M194" s="183">
        <f>+M191+M192+M193</f>
        <v>0</v>
      </c>
      <c r="N194" s="184">
        <f>+N191+N192+N193</f>
        <v>0</v>
      </c>
      <c r="O194" s="183">
        <f>+O191+O192+O193</f>
        <v>0</v>
      </c>
      <c r="P194" s="183">
        <f>+P191+P192+P193</f>
        <v>0</v>
      </c>
      <c r="Q194" s="183">
        <f>Q193+Q191+Q192</f>
        <v>0</v>
      </c>
      <c r="R194" s="183">
        <f>+R191+R192+R193</f>
        <v>91</v>
      </c>
      <c r="S194" s="184">
        <f>+S191+S192+S193</f>
        <v>283</v>
      </c>
      <c r="T194" s="183">
        <f>+T191+T192+T193</f>
        <v>374</v>
      </c>
      <c r="U194" s="183">
        <f>+U191+U192+U193</f>
        <v>0</v>
      </c>
      <c r="V194" s="185">
        <f>V193+V191+V192</f>
        <v>374</v>
      </c>
      <c r="W194" s="186">
        <f t="shared" si="146"/>
        <v>0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J195" s="92"/>
      <c r="K195" s="92"/>
      <c r="L195" s="220" t="s">
        <v>18</v>
      </c>
      <c r="M195" s="252">
        <v>0</v>
      </c>
      <c r="N195" s="253">
        <v>0</v>
      </c>
      <c r="O195" s="172">
        <f>M195+N195</f>
        <v>0</v>
      </c>
      <c r="P195" s="98">
        <v>0</v>
      </c>
      <c r="Q195" s="178">
        <f>O195+P195</f>
        <v>0</v>
      </c>
      <c r="R195" s="252">
        <v>60</v>
      </c>
      <c r="S195" s="253">
        <v>139</v>
      </c>
      <c r="T195" s="172">
        <f>R195+S195</f>
        <v>199</v>
      </c>
      <c r="U195" s="98">
        <v>0</v>
      </c>
      <c r="V195" s="181">
        <f>T195+U195</f>
        <v>199</v>
      </c>
      <c r="W195" s="216">
        <f t="shared" si="146"/>
        <v>0</v>
      </c>
    </row>
    <row r="196" spans="2:23">
      <c r="B196" s="206"/>
      <c r="C196" s="119"/>
      <c r="D196" s="119"/>
      <c r="E196" s="119"/>
      <c r="F196" s="119"/>
      <c r="G196" s="119"/>
      <c r="H196" s="119"/>
      <c r="I196" s="120"/>
      <c r="J196" s="92"/>
      <c r="K196" s="92"/>
      <c r="L196" s="220" t="s">
        <v>19</v>
      </c>
      <c r="M196" s="242">
        <v>0</v>
      </c>
      <c r="N196" s="243">
        <v>13</v>
      </c>
      <c r="O196" s="171">
        <f>M196+N196</f>
        <v>13</v>
      </c>
      <c r="P196" s="98">
        <v>0</v>
      </c>
      <c r="Q196" s="177">
        <f>O196+P196</f>
        <v>13</v>
      </c>
      <c r="R196" s="242">
        <v>44</v>
      </c>
      <c r="S196" s="243">
        <v>181</v>
      </c>
      <c r="T196" s="171">
        <f>R196+S196</f>
        <v>225</v>
      </c>
      <c r="U196" s="98">
        <v>0</v>
      </c>
      <c r="V196" s="181">
        <f>T196+U196</f>
        <v>225</v>
      </c>
      <c r="W196" s="216">
        <f>IF(Q196=0,0,((V196/Q196)-1)*100)</f>
        <v>1630.7692307692307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J197" s="92"/>
      <c r="K197" s="92"/>
      <c r="L197" s="220" t="s">
        <v>20</v>
      </c>
      <c r="M197" s="242">
        <v>0</v>
      </c>
      <c r="N197" s="243">
        <v>17</v>
      </c>
      <c r="O197" s="171">
        <f>M197+N197</f>
        <v>17</v>
      </c>
      <c r="P197" s="98">
        <v>0</v>
      </c>
      <c r="Q197" s="177">
        <f>O197+P197</f>
        <v>17</v>
      </c>
      <c r="R197" s="242">
        <v>13</v>
      </c>
      <c r="S197" s="243">
        <v>368</v>
      </c>
      <c r="T197" s="171">
        <f>R197+S197</f>
        <v>381</v>
      </c>
      <c r="U197" s="98">
        <v>0</v>
      </c>
      <c r="V197" s="181">
        <f>T197+U197</f>
        <v>381</v>
      </c>
      <c r="W197" s="216">
        <f t="shared" si="146"/>
        <v>2141.1764705882351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J198" s="92"/>
      <c r="K198" s="92"/>
      <c r="L198" s="202" t="s">
        <v>90</v>
      </c>
      <c r="M198" s="183">
        <f t="shared" ref="M198:V198" si="147">+M195+M196+M197</f>
        <v>0</v>
      </c>
      <c r="N198" s="184">
        <f t="shared" si="147"/>
        <v>30</v>
      </c>
      <c r="O198" s="183">
        <f t="shared" si="147"/>
        <v>30</v>
      </c>
      <c r="P198" s="183">
        <f t="shared" si="147"/>
        <v>0</v>
      </c>
      <c r="Q198" s="183">
        <f t="shared" si="147"/>
        <v>30</v>
      </c>
      <c r="R198" s="183">
        <f t="shared" si="147"/>
        <v>117</v>
      </c>
      <c r="S198" s="184">
        <f t="shared" si="147"/>
        <v>688</v>
      </c>
      <c r="T198" s="183">
        <f t="shared" si="147"/>
        <v>805</v>
      </c>
      <c r="U198" s="183">
        <f t="shared" si="147"/>
        <v>0</v>
      </c>
      <c r="V198" s="185">
        <f t="shared" si="147"/>
        <v>805</v>
      </c>
      <c r="W198" s="186">
        <f t="shared" ref="W198" si="148">IF(Q198=0,0,((V198/Q198)-1)*100)</f>
        <v>2583.333333333333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J199" s="92"/>
      <c r="K199" s="92"/>
      <c r="L199" s="220" t="s">
        <v>21</v>
      </c>
      <c r="M199" s="242">
        <v>0</v>
      </c>
      <c r="N199" s="243">
        <v>26</v>
      </c>
      <c r="O199" s="171">
        <f>M199+N199</f>
        <v>26</v>
      </c>
      <c r="P199" s="98">
        <v>0</v>
      </c>
      <c r="Q199" s="177">
        <f>O199+P199</f>
        <v>26</v>
      </c>
      <c r="R199" s="242">
        <v>17</v>
      </c>
      <c r="S199" s="243">
        <v>321</v>
      </c>
      <c r="T199" s="171">
        <f>R199+S199</f>
        <v>338</v>
      </c>
      <c r="U199" s="98">
        <v>0</v>
      </c>
      <c r="V199" s="181">
        <f>T199+U199</f>
        <v>338</v>
      </c>
      <c r="W199" s="216">
        <f t="shared" si="146"/>
        <v>1200</v>
      </c>
    </row>
    <row r="200" spans="2:23">
      <c r="B200" s="206"/>
      <c r="C200" s="119"/>
      <c r="D200" s="119"/>
      <c r="E200" s="119"/>
      <c r="F200" s="119"/>
      <c r="G200" s="119"/>
      <c r="H200" s="119"/>
      <c r="I200" s="120"/>
      <c r="J200" s="92"/>
      <c r="K200" s="92"/>
      <c r="L200" s="220" t="s">
        <v>91</v>
      </c>
      <c r="M200" s="242">
        <v>0</v>
      </c>
      <c r="N200" s="243">
        <v>44</v>
      </c>
      <c r="O200" s="171">
        <f>M200+N200</f>
        <v>44</v>
      </c>
      <c r="P200" s="98">
        <v>0</v>
      </c>
      <c r="Q200" s="177">
        <f>O200+P200</f>
        <v>44</v>
      </c>
      <c r="R200" s="242">
        <v>28</v>
      </c>
      <c r="S200" s="243">
        <v>397</v>
      </c>
      <c r="T200" s="171">
        <f>R200+S200</f>
        <v>425</v>
      </c>
      <c r="U200" s="98">
        <v>0</v>
      </c>
      <c r="V200" s="181">
        <f>T200+U200</f>
        <v>425</v>
      </c>
      <c r="W200" s="216">
        <f t="shared" si="146"/>
        <v>865.90909090909088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J201" s="92"/>
      <c r="K201" s="92"/>
      <c r="L201" s="220" t="s">
        <v>22</v>
      </c>
      <c r="M201" s="242">
        <v>0</v>
      </c>
      <c r="N201" s="243">
        <v>39</v>
      </c>
      <c r="O201" s="173">
        <f>M201+N201</f>
        <v>39</v>
      </c>
      <c r="P201" s="249">
        <v>0</v>
      </c>
      <c r="Q201" s="177">
        <f>O201+P201</f>
        <v>39</v>
      </c>
      <c r="R201" s="242">
        <v>38</v>
      </c>
      <c r="S201" s="243">
        <v>432</v>
      </c>
      <c r="T201" s="173">
        <f>R201+S201</f>
        <v>470</v>
      </c>
      <c r="U201" s="249">
        <v>0</v>
      </c>
      <c r="V201" s="181">
        <f>T201+U201</f>
        <v>470</v>
      </c>
      <c r="W201" s="216">
        <f t="shared" si="146"/>
        <v>1105.1282051282051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J202" s="92"/>
      <c r="K202" s="92"/>
      <c r="L202" s="203" t="s">
        <v>23</v>
      </c>
      <c r="M202" s="187">
        <f t="shared" ref="M202:V202" si="149">+M199+M200+M201</f>
        <v>0</v>
      </c>
      <c r="N202" s="187">
        <f t="shared" si="149"/>
        <v>109</v>
      </c>
      <c r="O202" s="191">
        <f t="shared" si="149"/>
        <v>109</v>
      </c>
      <c r="P202" s="191">
        <f t="shared" si="149"/>
        <v>0</v>
      </c>
      <c r="Q202" s="190">
        <f t="shared" si="149"/>
        <v>109</v>
      </c>
      <c r="R202" s="187">
        <f t="shared" si="149"/>
        <v>83</v>
      </c>
      <c r="S202" s="187">
        <f t="shared" si="149"/>
        <v>1150</v>
      </c>
      <c r="T202" s="191">
        <f t="shared" si="149"/>
        <v>1233</v>
      </c>
      <c r="U202" s="191">
        <f t="shared" si="149"/>
        <v>0</v>
      </c>
      <c r="V202" s="191">
        <f t="shared" si="149"/>
        <v>1233</v>
      </c>
      <c r="W202" s="192">
        <f t="shared" si="146"/>
        <v>1031.1926605504586</v>
      </c>
    </row>
    <row r="203" spans="2:23" s="4" customFormat="1" ht="12.75" customHeight="1" thickTop="1">
      <c r="B203" s="207"/>
      <c r="C203" s="126"/>
      <c r="D203" s="126"/>
      <c r="E203" s="126"/>
      <c r="F203" s="126"/>
      <c r="G203" s="126"/>
      <c r="H203" s="126"/>
      <c r="I203" s="127"/>
      <c r="J203" s="125"/>
      <c r="K203" s="125"/>
      <c r="L203" s="254" t="s">
        <v>25</v>
      </c>
      <c r="M203" s="255">
        <v>0</v>
      </c>
      <c r="N203" s="256">
        <v>30</v>
      </c>
      <c r="O203" s="174">
        <f>M203+N203</f>
        <v>30</v>
      </c>
      <c r="P203" s="257">
        <v>0</v>
      </c>
      <c r="Q203" s="179">
        <f>O203+P203</f>
        <v>30</v>
      </c>
      <c r="R203" s="255">
        <v>44</v>
      </c>
      <c r="S203" s="256">
        <v>494</v>
      </c>
      <c r="T203" s="174">
        <f>R203+S203</f>
        <v>538</v>
      </c>
      <c r="U203" s="257">
        <v>0</v>
      </c>
      <c r="V203" s="182">
        <f>T203+U203</f>
        <v>538</v>
      </c>
      <c r="W203" s="258">
        <f t="shared" si="146"/>
        <v>1693.3333333333333</v>
      </c>
    </row>
    <row r="204" spans="2:23" s="4" customFormat="1" ht="12.75" customHeight="1">
      <c r="B204" s="208"/>
      <c r="C204" s="128"/>
      <c r="D204" s="128"/>
      <c r="E204" s="128"/>
      <c r="F204" s="128"/>
      <c r="G204" s="128"/>
      <c r="H204" s="128"/>
      <c r="I204" s="129"/>
      <c r="J204" s="125"/>
      <c r="K204" s="125"/>
      <c r="L204" s="254" t="s">
        <v>26</v>
      </c>
      <c r="M204" s="255">
        <v>0</v>
      </c>
      <c r="N204" s="256">
        <v>45</v>
      </c>
      <c r="O204" s="174">
        <f>M204+N204</f>
        <v>45</v>
      </c>
      <c r="P204" s="259">
        <v>0</v>
      </c>
      <c r="Q204" s="179">
        <f>O204+P204</f>
        <v>45</v>
      </c>
      <c r="R204" s="255">
        <v>48</v>
      </c>
      <c r="S204" s="256">
        <v>464</v>
      </c>
      <c r="T204" s="174">
        <f>R204+S204</f>
        <v>512</v>
      </c>
      <c r="U204" s="259">
        <v>0</v>
      </c>
      <c r="V204" s="174">
        <f>T204+U204</f>
        <v>512</v>
      </c>
      <c r="W204" s="258">
        <f>IF(Q204=0,0,((V204/Q204)-1)*100)</f>
        <v>1037.7777777777778</v>
      </c>
    </row>
    <row r="205" spans="2:23" s="4" customFormat="1" ht="12.75" customHeight="1" thickBot="1">
      <c r="B205" s="208"/>
      <c r="C205" s="128"/>
      <c r="D205" s="128"/>
      <c r="E205" s="128"/>
      <c r="F205" s="128"/>
      <c r="G205" s="128"/>
      <c r="H205" s="128"/>
      <c r="I205" s="129"/>
      <c r="J205" s="125"/>
      <c r="K205" s="125"/>
      <c r="L205" s="254" t="s">
        <v>27</v>
      </c>
      <c r="M205" s="255">
        <v>11</v>
      </c>
      <c r="N205" s="256">
        <v>42</v>
      </c>
      <c r="O205" s="174">
        <f>M205+N205</f>
        <v>53</v>
      </c>
      <c r="P205" s="260">
        <v>0</v>
      </c>
      <c r="Q205" s="179">
        <f>O205+P205</f>
        <v>53</v>
      </c>
      <c r="R205" s="255">
        <v>41</v>
      </c>
      <c r="S205" s="256">
        <v>438</v>
      </c>
      <c r="T205" s="174">
        <f>R205+S205</f>
        <v>479</v>
      </c>
      <c r="U205" s="260">
        <v>0</v>
      </c>
      <c r="V205" s="182">
        <f>T205+U205</f>
        <v>479</v>
      </c>
      <c r="W205" s="258">
        <f t="shared" ref="W205:W206" si="150">IF(Q205=0,0,((V205/Q205)-1)*100)</f>
        <v>803.77358490566041</v>
      </c>
    </row>
    <row r="206" spans="2:23" s="4" customFormat="1" ht="12.7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J206" s="125"/>
      <c r="K206" s="125"/>
      <c r="L206" s="202" t="s">
        <v>28</v>
      </c>
      <c r="M206" s="183">
        <f t="shared" ref="M206:V206" si="151">+M203+M204+M205</f>
        <v>11</v>
      </c>
      <c r="N206" s="184">
        <f t="shared" si="151"/>
        <v>117</v>
      </c>
      <c r="O206" s="183">
        <f t="shared" si="151"/>
        <v>128</v>
      </c>
      <c r="P206" s="183">
        <f t="shared" si="151"/>
        <v>0</v>
      </c>
      <c r="Q206" s="189">
        <f t="shared" si="151"/>
        <v>128</v>
      </c>
      <c r="R206" s="183">
        <f t="shared" si="151"/>
        <v>133</v>
      </c>
      <c r="S206" s="184">
        <f t="shared" si="151"/>
        <v>1396</v>
      </c>
      <c r="T206" s="183">
        <f t="shared" si="151"/>
        <v>1529</v>
      </c>
      <c r="U206" s="183">
        <f t="shared" si="151"/>
        <v>0</v>
      </c>
      <c r="V206" s="189">
        <f t="shared" si="151"/>
        <v>1529</v>
      </c>
      <c r="W206" s="186">
        <f t="shared" si="150"/>
        <v>1094.53125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J207" s="92"/>
      <c r="K207" s="92"/>
      <c r="L207" s="202" t="s">
        <v>94</v>
      </c>
      <c r="M207" s="183">
        <f t="shared" ref="M207:V207" si="152">M198+M202+M206</f>
        <v>11</v>
      </c>
      <c r="N207" s="184">
        <f t="shared" si="152"/>
        <v>256</v>
      </c>
      <c r="O207" s="183">
        <f t="shared" si="152"/>
        <v>267</v>
      </c>
      <c r="P207" s="183">
        <f t="shared" si="152"/>
        <v>0</v>
      </c>
      <c r="Q207" s="183">
        <f t="shared" si="152"/>
        <v>267</v>
      </c>
      <c r="R207" s="183">
        <f t="shared" si="152"/>
        <v>333</v>
      </c>
      <c r="S207" s="184">
        <f t="shared" si="152"/>
        <v>3234</v>
      </c>
      <c r="T207" s="183">
        <f t="shared" si="152"/>
        <v>3567</v>
      </c>
      <c r="U207" s="183">
        <f t="shared" si="152"/>
        <v>0</v>
      </c>
      <c r="V207" s="185">
        <f t="shared" si="152"/>
        <v>3567</v>
      </c>
      <c r="W207" s="186">
        <f>IF(Q207=0,0,((V207/Q207)-1)*100)</f>
        <v>1235.9550561797753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J208" s="92"/>
      <c r="K208" s="92"/>
      <c r="L208" s="202" t="s">
        <v>93</v>
      </c>
      <c r="M208" s="183">
        <f t="shared" ref="M208:V208" si="153">+M194+M198+M202+M206</f>
        <v>11</v>
      </c>
      <c r="N208" s="184">
        <f t="shared" si="153"/>
        <v>256</v>
      </c>
      <c r="O208" s="183">
        <f t="shared" si="153"/>
        <v>267</v>
      </c>
      <c r="P208" s="183">
        <f t="shared" si="153"/>
        <v>0</v>
      </c>
      <c r="Q208" s="183">
        <f t="shared" si="153"/>
        <v>267</v>
      </c>
      <c r="R208" s="183">
        <f t="shared" si="153"/>
        <v>424</v>
      </c>
      <c r="S208" s="184">
        <f t="shared" si="153"/>
        <v>3517</v>
      </c>
      <c r="T208" s="183">
        <f t="shared" si="153"/>
        <v>3941</v>
      </c>
      <c r="U208" s="183">
        <f t="shared" si="153"/>
        <v>0</v>
      </c>
      <c r="V208" s="185">
        <f t="shared" si="153"/>
        <v>3941</v>
      </c>
      <c r="W208" s="186">
        <f t="shared" ref="W208" si="154">IF(Q208=0,0,((V208/Q208)-1)*100)</f>
        <v>1376.0299625468165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J209" s="92"/>
      <c r="K209" s="92"/>
      <c r="L209" s="199" t="s">
        <v>61</v>
      </c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3"/>
    </row>
    <row r="210" spans="2:23" ht="13.5" thickTop="1">
      <c r="B210" s="206"/>
      <c r="C210" s="119"/>
      <c r="D210" s="119"/>
      <c r="E210" s="119"/>
      <c r="F210" s="119"/>
      <c r="G210" s="119"/>
      <c r="H210" s="119"/>
      <c r="I210" s="120"/>
      <c r="J210" s="92"/>
      <c r="K210" s="92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J211" s="92"/>
      <c r="K211" s="92"/>
      <c r="L211" s="274" t="s">
        <v>54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J212" s="92"/>
      <c r="K212" s="92"/>
      <c r="L212" s="1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118" t="s">
        <v>41</v>
      </c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J213" s="92"/>
      <c r="K213" s="92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J214" s="92"/>
      <c r="K214" s="92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J215" s="92"/>
      <c r="K215" s="92"/>
      <c r="L215" s="226"/>
      <c r="M215" s="230" t="s">
        <v>42</v>
      </c>
      <c r="N215" s="231" t="s">
        <v>43</v>
      </c>
      <c r="O215" s="195" t="s">
        <v>55</v>
      </c>
      <c r="P215" s="232" t="s">
        <v>13</v>
      </c>
      <c r="Q215" s="215" t="s">
        <v>9</v>
      </c>
      <c r="R215" s="230" t="s">
        <v>42</v>
      </c>
      <c r="S215" s="231" t="s">
        <v>43</v>
      </c>
      <c r="T215" s="195" t="s">
        <v>55</v>
      </c>
      <c r="U215" s="232" t="s">
        <v>13</v>
      </c>
      <c r="V215" s="215" t="s">
        <v>9</v>
      </c>
      <c r="W215" s="229"/>
    </row>
    <row r="216" spans="2:23" ht="5.25" customHeight="1" thickTop="1">
      <c r="B216" s="206"/>
      <c r="C216" s="119"/>
      <c r="D216" s="119"/>
      <c r="E216" s="119"/>
      <c r="F216" s="119"/>
      <c r="G216" s="119"/>
      <c r="H216" s="119"/>
      <c r="I216" s="120"/>
      <c r="J216" s="92"/>
      <c r="K216" s="92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>
      <c r="B217" s="206"/>
      <c r="C217" s="119"/>
      <c r="D217" s="119"/>
      <c r="E217" s="119"/>
      <c r="F217" s="119"/>
      <c r="G217" s="119"/>
      <c r="H217" s="119"/>
      <c r="I217" s="120"/>
      <c r="J217" s="92"/>
      <c r="K217" s="92"/>
      <c r="L217" s="220" t="s">
        <v>14</v>
      </c>
      <c r="M217" s="242">
        <f t="shared" ref="M217:N219" si="155">+M165+M191</f>
        <v>0</v>
      </c>
      <c r="N217" s="243">
        <f t="shared" si="155"/>
        <v>0</v>
      </c>
      <c r="O217" s="171">
        <f>+M217+N217</f>
        <v>0</v>
      </c>
      <c r="P217" s="98">
        <f>+P165+P191</f>
        <v>0</v>
      </c>
      <c r="Q217" s="177">
        <f>+O217+P217</f>
        <v>0</v>
      </c>
      <c r="R217" s="242">
        <f t="shared" ref="R217:S219" si="156">+R165+R191</f>
        <v>11</v>
      </c>
      <c r="S217" s="243">
        <f t="shared" si="156"/>
        <v>41</v>
      </c>
      <c r="T217" s="171">
        <f>+R217+S217</f>
        <v>52</v>
      </c>
      <c r="U217" s="98">
        <f>+U165+U191</f>
        <v>0</v>
      </c>
      <c r="V217" s="181">
        <f>+T217+U217</f>
        <v>52</v>
      </c>
      <c r="W217" s="216">
        <f t="shared" ref="W217:W229" si="157">IF(Q217=0,0,((V217/Q217)-1)*100)</f>
        <v>0</v>
      </c>
    </row>
    <row r="218" spans="2:23">
      <c r="B218" s="206"/>
      <c r="C218" s="119"/>
      <c r="D218" s="119"/>
      <c r="E218" s="119"/>
      <c r="F218" s="119"/>
      <c r="G218" s="119"/>
      <c r="H218" s="119"/>
      <c r="I218" s="120"/>
      <c r="J218" s="92"/>
      <c r="K218" s="92"/>
      <c r="L218" s="220" t="s">
        <v>15</v>
      </c>
      <c r="M218" s="242">
        <f t="shared" si="155"/>
        <v>0</v>
      </c>
      <c r="N218" s="243">
        <f t="shared" si="155"/>
        <v>0</v>
      </c>
      <c r="O218" s="171">
        <f t="shared" ref="O218:O219" si="158">+M218+N218</f>
        <v>0</v>
      </c>
      <c r="P218" s="98">
        <f>+P166+P192</f>
        <v>0</v>
      </c>
      <c r="Q218" s="177">
        <f t="shared" ref="Q218:Q219" si="159">+O218+P218</f>
        <v>0</v>
      </c>
      <c r="R218" s="242">
        <f t="shared" si="156"/>
        <v>27</v>
      </c>
      <c r="S218" s="243">
        <f t="shared" si="156"/>
        <v>85</v>
      </c>
      <c r="T218" s="171">
        <f t="shared" ref="T218:T219" si="160">+R218+S218</f>
        <v>112</v>
      </c>
      <c r="U218" s="98">
        <f>+U166+U192</f>
        <v>0</v>
      </c>
      <c r="V218" s="181">
        <f t="shared" ref="V218:V219" si="161">+T218+U218</f>
        <v>112</v>
      </c>
      <c r="W218" s="216">
        <f t="shared" si="157"/>
        <v>0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J219" s="92"/>
      <c r="K219" s="92"/>
      <c r="L219" s="226" t="s">
        <v>16</v>
      </c>
      <c r="M219" s="242">
        <f t="shared" si="155"/>
        <v>0</v>
      </c>
      <c r="N219" s="243">
        <f t="shared" si="155"/>
        <v>0</v>
      </c>
      <c r="O219" s="171">
        <f t="shared" si="158"/>
        <v>0</v>
      </c>
      <c r="P219" s="98">
        <f>+P167+P193</f>
        <v>0</v>
      </c>
      <c r="Q219" s="177">
        <f t="shared" si="159"/>
        <v>0</v>
      </c>
      <c r="R219" s="242">
        <f t="shared" si="156"/>
        <v>55</v>
      </c>
      <c r="S219" s="243">
        <f t="shared" si="156"/>
        <v>160</v>
      </c>
      <c r="T219" s="171">
        <f t="shared" si="160"/>
        <v>215</v>
      </c>
      <c r="U219" s="98">
        <f>+U167+U193</f>
        <v>0</v>
      </c>
      <c r="V219" s="181">
        <f t="shared" si="161"/>
        <v>215</v>
      </c>
      <c r="W219" s="216">
        <f t="shared" si="157"/>
        <v>0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J220" s="92"/>
      <c r="K220" s="92"/>
      <c r="L220" s="202" t="s">
        <v>17</v>
      </c>
      <c r="M220" s="183">
        <f t="shared" ref="M220:V220" si="162">+M217+M218+M219</f>
        <v>0</v>
      </c>
      <c r="N220" s="184">
        <f t="shared" si="162"/>
        <v>0</v>
      </c>
      <c r="O220" s="183">
        <f t="shared" si="162"/>
        <v>0</v>
      </c>
      <c r="P220" s="183">
        <f t="shared" si="162"/>
        <v>0</v>
      </c>
      <c r="Q220" s="183">
        <f t="shared" si="162"/>
        <v>0</v>
      </c>
      <c r="R220" s="183">
        <f t="shared" si="162"/>
        <v>93</v>
      </c>
      <c r="S220" s="184">
        <f t="shared" si="162"/>
        <v>286</v>
      </c>
      <c r="T220" s="183">
        <f t="shared" si="162"/>
        <v>379</v>
      </c>
      <c r="U220" s="183">
        <f t="shared" si="162"/>
        <v>0</v>
      </c>
      <c r="V220" s="185">
        <f t="shared" si="162"/>
        <v>379</v>
      </c>
      <c r="W220" s="186">
        <f t="shared" si="157"/>
        <v>0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J221" s="92"/>
      <c r="K221" s="92"/>
      <c r="L221" s="220" t="s">
        <v>18</v>
      </c>
      <c r="M221" s="252">
        <f t="shared" ref="M221:N223" si="163">+M169+M195</f>
        <v>0</v>
      </c>
      <c r="N221" s="253">
        <f t="shared" si="163"/>
        <v>0</v>
      </c>
      <c r="O221" s="172">
        <f t="shared" ref="O221:O223" si="164">+M221+N221</f>
        <v>0</v>
      </c>
      <c r="P221" s="98">
        <f>+P169+P195</f>
        <v>0</v>
      </c>
      <c r="Q221" s="178">
        <f t="shared" ref="Q221:Q223" si="165">+O221+P221</f>
        <v>0</v>
      </c>
      <c r="R221" s="252">
        <f t="shared" ref="R221:S223" si="166">+R169+R195</f>
        <v>60</v>
      </c>
      <c r="S221" s="253">
        <f t="shared" si="166"/>
        <v>140</v>
      </c>
      <c r="T221" s="172">
        <f t="shared" ref="T221:T223" si="167">+R221+S221</f>
        <v>200</v>
      </c>
      <c r="U221" s="98">
        <f>+U169+U195</f>
        <v>0</v>
      </c>
      <c r="V221" s="181">
        <f t="shared" ref="V221:V223" si="168">+T221+U221</f>
        <v>200</v>
      </c>
      <c r="W221" s="216">
        <f t="shared" si="157"/>
        <v>0</v>
      </c>
    </row>
    <row r="222" spans="2:23">
      <c r="B222" s="206"/>
      <c r="C222" s="119"/>
      <c r="D222" s="119"/>
      <c r="E222" s="119"/>
      <c r="F222" s="119"/>
      <c r="G222" s="119"/>
      <c r="H222" s="119"/>
      <c r="I222" s="120"/>
      <c r="J222" s="92"/>
      <c r="K222" s="92"/>
      <c r="L222" s="220" t="s">
        <v>19</v>
      </c>
      <c r="M222" s="242">
        <f t="shared" si="163"/>
        <v>0</v>
      </c>
      <c r="N222" s="243">
        <f t="shared" si="163"/>
        <v>14</v>
      </c>
      <c r="O222" s="171">
        <f t="shared" si="164"/>
        <v>14</v>
      </c>
      <c r="P222" s="98">
        <f>+P170+P196</f>
        <v>0</v>
      </c>
      <c r="Q222" s="177">
        <f t="shared" si="165"/>
        <v>14</v>
      </c>
      <c r="R222" s="242">
        <f t="shared" si="166"/>
        <v>44</v>
      </c>
      <c r="S222" s="243">
        <f t="shared" si="166"/>
        <v>181</v>
      </c>
      <c r="T222" s="171">
        <f t="shared" si="167"/>
        <v>225</v>
      </c>
      <c r="U222" s="98">
        <f>+U170+U196</f>
        <v>0</v>
      </c>
      <c r="V222" s="181">
        <f t="shared" si="168"/>
        <v>225</v>
      </c>
      <c r="W222" s="216">
        <f>IF(Q222=0,0,((V222/Q222)-1)*100)</f>
        <v>1507.1428571428573</v>
      </c>
    </row>
    <row r="223" spans="2:23" ht="15" customHeight="1" thickBot="1">
      <c r="B223" s="206"/>
      <c r="C223" s="119"/>
      <c r="D223" s="119"/>
      <c r="E223" s="119"/>
      <c r="F223" s="119"/>
      <c r="G223" s="119"/>
      <c r="H223" s="119"/>
      <c r="I223" s="120"/>
      <c r="J223" s="92"/>
      <c r="K223" s="92"/>
      <c r="L223" s="220" t="s">
        <v>20</v>
      </c>
      <c r="M223" s="242">
        <f t="shared" si="163"/>
        <v>0</v>
      </c>
      <c r="N223" s="243">
        <f t="shared" si="163"/>
        <v>18</v>
      </c>
      <c r="O223" s="171">
        <f t="shared" si="164"/>
        <v>18</v>
      </c>
      <c r="P223" s="98">
        <f>+P171+P197</f>
        <v>0</v>
      </c>
      <c r="Q223" s="177">
        <f t="shared" si="165"/>
        <v>18</v>
      </c>
      <c r="R223" s="242">
        <f t="shared" si="166"/>
        <v>13</v>
      </c>
      <c r="S223" s="243">
        <f t="shared" si="166"/>
        <v>372</v>
      </c>
      <c r="T223" s="171">
        <f t="shared" si="167"/>
        <v>385</v>
      </c>
      <c r="U223" s="98">
        <f>+U171+U197</f>
        <v>0</v>
      </c>
      <c r="V223" s="181">
        <f t="shared" si="168"/>
        <v>385</v>
      </c>
      <c r="W223" s="216">
        <f t="shared" si="157"/>
        <v>2038.8888888888889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J224" s="92"/>
      <c r="K224" s="92"/>
      <c r="L224" s="202" t="s">
        <v>90</v>
      </c>
      <c r="M224" s="183">
        <f t="shared" ref="M224:V224" si="169">+M221+M222+M223</f>
        <v>0</v>
      </c>
      <c r="N224" s="184">
        <f t="shared" si="169"/>
        <v>32</v>
      </c>
      <c r="O224" s="183">
        <f t="shared" si="169"/>
        <v>32</v>
      </c>
      <c r="P224" s="183">
        <f t="shared" si="169"/>
        <v>0</v>
      </c>
      <c r="Q224" s="183">
        <f t="shared" si="169"/>
        <v>32</v>
      </c>
      <c r="R224" s="183">
        <f t="shared" si="169"/>
        <v>117</v>
      </c>
      <c r="S224" s="184">
        <f t="shared" si="169"/>
        <v>693</v>
      </c>
      <c r="T224" s="183">
        <f t="shared" si="169"/>
        <v>810</v>
      </c>
      <c r="U224" s="183">
        <f t="shared" si="169"/>
        <v>0</v>
      </c>
      <c r="V224" s="185">
        <f t="shared" si="169"/>
        <v>810</v>
      </c>
      <c r="W224" s="186">
        <f t="shared" ref="W224" si="170">IF(Q224=0,0,((V224/Q224)-1)*100)</f>
        <v>2431.25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J225" s="92"/>
      <c r="K225" s="92"/>
      <c r="L225" s="220" t="s">
        <v>21</v>
      </c>
      <c r="M225" s="242">
        <f t="shared" ref="M225:N227" si="171">+M173+M199</f>
        <v>0</v>
      </c>
      <c r="N225" s="243">
        <f t="shared" si="171"/>
        <v>27</v>
      </c>
      <c r="O225" s="171">
        <f t="shared" ref="O225:O227" si="172">+M225+N225</f>
        <v>27</v>
      </c>
      <c r="P225" s="98">
        <f>+P173+P199</f>
        <v>0</v>
      </c>
      <c r="Q225" s="177">
        <f t="shared" ref="Q225:Q227" si="173">+O225+P225</f>
        <v>27</v>
      </c>
      <c r="R225" s="242">
        <f t="shared" ref="R225:S227" si="174">+R173+R199</f>
        <v>17</v>
      </c>
      <c r="S225" s="243">
        <f t="shared" si="174"/>
        <v>322</v>
      </c>
      <c r="T225" s="171">
        <f t="shared" ref="T225:T227" si="175">+R225+S225</f>
        <v>339</v>
      </c>
      <c r="U225" s="98">
        <f>+U173+U199</f>
        <v>0</v>
      </c>
      <c r="V225" s="181">
        <f t="shared" ref="V225:V227" si="176">+T225+U225</f>
        <v>339</v>
      </c>
      <c r="W225" s="216">
        <f t="shared" si="157"/>
        <v>1155.5555555555554</v>
      </c>
    </row>
    <row r="226" spans="1:23">
      <c r="B226" s="206"/>
      <c r="C226" s="119"/>
      <c r="D226" s="119"/>
      <c r="E226" s="119"/>
      <c r="F226" s="119"/>
      <c r="G226" s="119"/>
      <c r="H226" s="119"/>
      <c r="I226" s="120"/>
      <c r="J226" s="92"/>
      <c r="K226" s="92"/>
      <c r="L226" s="220" t="s">
        <v>91</v>
      </c>
      <c r="M226" s="242">
        <f t="shared" si="171"/>
        <v>3</v>
      </c>
      <c r="N226" s="243">
        <f t="shared" si="171"/>
        <v>46</v>
      </c>
      <c r="O226" s="171">
        <f t="shared" si="172"/>
        <v>49</v>
      </c>
      <c r="P226" s="98">
        <f>+P174+P200</f>
        <v>0</v>
      </c>
      <c r="Q226" s="177">
        <f t="shared" si="173"/>
        <v>49</v>
      </c>
      <c r="R226" s="242">
        <f t="shared" si="174"/>
        <v>28</v>
      </c>
      <c r="S226" s="243">
        <f t="shared" si="174"/>
        <v>398</v>
      </c>
      <c r="T226" s="171">
        <f t="shared" si="175"/>
        <v>426</v>
      </c>
      <c r="U226" s="98">
        <f>+U174+U200</f>
        <v>0</v>
      </c>
      <c r="V226" s="181">
        <f t="shared" si="176"/>
        <v>426</v>
      </c>
      <c r="W226" s="216">
        <f t="shared" si="157"/>
        <v>769.38775510204084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J227" s="92"/>
      <c r="K227" s="92"/>
      <c r="L227" s="220" t="s">
        <v>22</v>
      </c>
      <c r="M227" s="242">
        <f t="shared" si="171"/>
        <v>2</v>
      </c>
      <c r="N227" s="243">
        <f t="shared" si="171"/>
        <v>40</v>
      </c>
      <c r="O227" s="173">
        <f t="shared" si="172"/>
        <v>42</v>
      </c>
      <c r="P227" s="249">
        <f>+P175+P201</f>
        <v>0</v>
      </c>
      <c r="Q227" s="177">
        <f t="shared" si="173"/>
        <v>42</v>
      </c>
      <c r="R227" s="242">
        <f t="shared" si="174"/>
        <v>38</v>
      </c>
      <c r="S227" s="243">
        <f t="shared" si="174"/>
        <v>434</v>
      </c>
      <c r="T227" s="173">
        <f t="shared" si="175"/>
        <v>472</v>
      </c>
      <c r="U227" s="249">
        <f>+U175+U201</f>
        <v>0</v>
      </c>
      <c r="V227" s="181">
        <f t="shared" si="176"/>
        <v>472</v>
      </c>
      <c r="W227" s="216">
        <f t="shared" si="157"/>
        <v>1023.8095238095237</v>
      </c>
    </row>
    <row r="228" spans="1:23" ht="14.25" thickTop="1" thickBot="1">
      <c r="A228" s="6"/>
      <c r="B228" s="122"/>
      <c r="C228" s="123"/>
      <c r="D228" s="123"/>
      <c r="E228" s="123"/>
      <c r="F228" s="123"/>
      <c r="G228" s="123"/>
      <c r="H228" s="123"/>
      <c r="I228" s="124"/>
      <c r="J228" s="121"/>
      <c r="K228" s="92"/>
      <c r="L228" s="203" t="s">
        <v>23</v>
      </c>
      <c r="M228" s="187">
        <f t="shared" ref="M228:V228" si="177">+M225+M226+M227</f>
        <v>5</v>
      </c>
      <c r="N228" s="187">
        <f t="shared" si="177"/>
        <v>113</v>
      </c>
      <c r="O228" s="188">
        <f t="shared" si="177"/>
        <v>118</v>
      </c>
      <c r="P228" s="189">
        <f t="shared" si="177"/>
        <v>0</v>
      </c>
      <c r="Q228" s="190">
        <f t="shared" si="177"/>
        <v>118</v>
      </c>
      <c r="R228" s="187">
        <f t="shared" si="177"/>
        <v>83</v>
      </c>
      <c r="S228" s="187">
        <f t="shared" si="177"/>
        <v>1154</v>
      </c>
      <c r="T228" s="191">
        <f t="shared" si="177"/>
        <v>1237</v>
      </c>
      <c r="U228" s="191">
        <f t="shared" si="177"/>
        <v>0</v>
      </c>
      <c r="V228" s="191">
        <f t="shared" si="177"/>
        <v>1237</v>
      </c>
      <c r="W228" s="192">
        <f t="shared" si="157"/>
        <v>948.30508474576266</v>
      </c>
    </row>
    <row r="229" spans="1:23" s="4" customFormat="1" ht="12.75" customHeight="1" thickTop="1">
      <c r="B229" s="207"/>
      <c r="C229" s="126"/>
      <c r="D229" s="126"/>
      <c r="E229" s="126"/>
      <c r="F229" s="126"/>
      <c r="G229" s="126"/>
      <c r="H229" s="126"/>
      <c r="I229" s="127"/>
      <c r="J229" s="125"/>
      <c r="K229" s="125"/>
      <c r="L229" s="254" t="s">
        <v>25</v>
      </c>
      <c r="M229" s="255">
        <f t="shared" ref="M229:N231" si="178">+M177+M203</f>
        <v>1</v>
      </c>
      <c r="N229" s="256">
        <f t="shared" si="178"/>
        <v>31</v>
      </c>
      <c r="O229" s="174">
        <f t="shared" ref="O229:O231" si="179">+M229+N229</f>
        <v>32</v>
      </c>
      <c r="P229" s="257">
        <f>+P177+P203</f>
        <v>0</v>
      </c>
      <c r="Q229" s="179">
        <f t="shared" ref="Q229:Q231" si="180">+O229+P229</f>
        <v>32</v>
      </c>
      <c r="R229" s="255">
        <f t="shared" ref="R229:S231" si="181">+R177+R203</f>
        <v>44</v>
      </c>
      <c r="S229" s="256">
        <f t="shared" si="181"/>
        <v>497</v>
      </c>
      <c r="T229" s="174">
        <f t="shared" ref="T229:T231" si="182">+R229+S229</f>
        <v>541</v>
      </c>
      <c r="U229" s="257">
        <f>+U177+U203</f>
        <v>0</v>
      </c>
      <c r="V229" s="182">
        <f t="shared" ref="V229:V231" si="183">+T229+U229</f>
        <v>541</v>
      </c>
      <c r="W229" s="258">
        <f t="shared" si="157"/>
        <v>1590.625</v>
      </c>
    </row>
    <row r="230" spans="1:23" s="4" customFormat="1" ht="12.75" customHeight="1">
      <c r="B230" s="208"/>
      <c r="C230" s="128"/>
      <c r="D230" s="128"/>
      <c r="E230" s="128"/>
      <c r="F230" s="128"/>
      <c r="G230" s="128"/>
      <c r="H230" s="128"/>
      <c r="I230" s="129"/>
      <c r="J230" s="125"/>
      <c r="K230" s="125"/>
      <c r="L230" s="254" t="s">
        <v>26</v>
      </c>
      <c r="M230" s="255">
        <f t="shared" si="178"/>
        <v>1</v>
      </c>
      <c r="N230" s="256">
        <f t="shared" si="178"/>
        <v>46</v>
      </c>
      <c r="O230" s="174">
        <f>+M230+N230</f>
        <v>47</v>
      </c>
      <c r="P230" s="259">
        <f>+P178+P204</f>
        <v>0</v>
      </c>
      <c r="Q230" s="179">
        <f>+O230+P230</f>
        <v>47</v>
      </c>
      <c r="R230" s="255">
        <f t="shared" si="181"/>
        <v>48</v>
      </c>
      <c r="S230" s="256">
        <f t="shared" si="181"/>
        <v>465</v>
      </c>
      <c r="T230" s="174">
        <f>+R230+S230</f>
        <v>513</v>
      </c>
      <c r="U230" s="259">
        <f>+U178+U204</f>
        <v>0</v>
      </c>
      <c r="V230" s="174">
        <f>+T230+U230</f>
        <v>513</v>
      </c>
      <c r="W230" s="258">
        <f>IF(Q230=0,0,((V230/Q230)-1)*100)</f>
        <v>991.48936170212755</v>
      </c>
    </row>
    <row r="231" spans="1:23" s="4" customFormat="1" ht="12.75" customHeight="1" thickBot="1">
      <c r="B231" s="208"/>
      <c r="C231" s="128"/>
      <c r="D231" s="128"/>
      <c r="E231" s="128"/>
      <c r="F231" s="128"/>
      <c r="G231" s="128"/>
      <c r="H231" s="128"/>
      <c r="I231" s="129"/>
      <c r="J231" s="125"/>
      <c r="K231" s="125"/>
      <c r="L231" s="254" t="s">
        <v>27</v>
      </c>
      <c r="M231" s="255">
        <f t="shared" si="178"/>
        <v>14</v>
      </c>
      <c r="N231" s="256">
        <f t="shared" si="178"/>
        <v>43</v>
      </c>
      <c r="O231" s="175">
        <f t="shared" si="179"/>
        <v>57</v>
      </c>
      <c r="P231" s="260">
        <f>+P179+P205</f>
        <v>0</v>
      </c>
      <c r="Q231" s="179">
        <f t="shared" si="180"/>
        <v>57</v>
      </c>
      <c r="R231" s="255">
        <f t="shared" si="181"/>
        <v>41</v>
      </c>
      <c r="S231" s="256">
        <f t="shared" si="181"/>
        <v>443</v>
      </c>
      <c r="T231" s="174">
        <f t="shared" si="182"/>
        <v>484</v>
      </c>
      <c r="U231" s="260">
        <f>+U179+U205</f>
        <v>0</v>
      </c>
      <c r="V231" s="182">
        <f t="shared" si="183"/>
        <v>484</v>
      </c>
      <c r="W231" s="258">
        <f t="shared" ref="W231:W232" si="184">IF(Q231=0,0,((V231/Q231)-1)*100)</f>
        <v>749.12280701754389</v>
      </c>
    </row>
    <row r="232" spans="1:23" ht="14.25" thickTop="1" thickBot="1">
      <c r="B232" s="206"/>
      <c r="C232" s="119"/>
      <c r="D232" s="119"/>
      <c r="E232" s="119"/>
      <c r="F232" s="119"/>
      <c r="G232" s="119"/>
      <c r="H232" s="119"/>
      <c r="I232" s="120"/>
      <c r="J232" s="92"/>
      <c r="K232" s="92"/>
      <c r="L232" s="202" t="s">
        <v>28</v>
      </c>
      <c r="M232" s="183">
        <f t="shared" ref="M232:V232" si="185">+M229+M230+M231</f>
        <v>16</v>
      </c>
      <c r="N232" s="184">
        <f t="shared" si="185"/>
        <v>120</v>
      </c>
      <c r="O232" s="183">
        <f t="shared" si="185"/>
        <v>136</v>
      </c>
      <c r="P232" s="183">
        <f t="shared" si="185"/>
        <v>0</v>
      </c>
      <c r="Q232" s="189">
        <f t="shared" si="185"/>
        <v>136</v>
      </c>
      <c r="R232" s="183">
        <f t="shared" si="185"/>
        <v>133</v>
      </c>
      <c r="S232" s="184">
        <f t="shared" si="185"/>
        <v>1405</v>
      </c>
      <c r="T232" s="183">
        <f t="shared" si="185"/>
        <v>1538</v>
      </c>
      <c r="U232" s="183">
        <f t="shared" si="185"/>
        <v>0</v>
      </c>
      <c r="V232" s="189">
        <f t="shared" si="185"/>
        <v>1538</v>
      </c>
      <c r="W232" s="186">
        <f t="shared" si="184"/>
        <v>1030.8823529411764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J233" s="92"/>
      <c r="K233" s="92"/>
      <c r="L233" s="202" t="s">
        <v>94</v>
      </c>
      <c r="M233" s="183">
        <f t="shared" ref="M233:V233" si="186">M224+M228+M232</f>
        <v>21</v>
      </c>
      <c r="N233" s="184">
        <f t="shared" si="186"/>
        <v>265</v>
      </c>
      <c r="O233" s="183">
        <f t="shared" si="186"/>
        <v>286</v>
      </c>
      <c r="P233" s="183">
        <f t="shared" si="186"/>
        <v>0</v>
      </c>
      <c r="Q233" s="183">
        <f t="shared" si="186"/>
        <v>286</v>
      </c>
      <c r="R233" s="183">
        <f t="shared" si="186"/>
        <v>333</v>
      </c>
      <c r="S233" s="184">
        <f t="shared" si="186"/>
        <v>3252</v>
      </c>
      <c r="T233" s="183">
        <f t="shared" si="186"/>
        <v>3585</v>
      </c>
      <c r="U233" s="183">
        <f t="shared" si="186"/>
        <v>0</v>
      </c>
      <c r="V233" s="185">
        <f t="shared" si="186"/>
        <v>3585</v>
      </c>
      <c r="W233" s="186">
        <f>IF(Q233=0,0,((V233/Q233)-1)*100)</f>
        <v>1153.4965034965035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J234" s="92"/>
      <c r="K234" s="92"/>
      <c r="L234" s="202" t="s">
        <v>93</v>
      </c>
      <c r="M234" s="183">
        <f t="shared" ref="M234:V234" si="187">+M220+M224+M228+M232</f>
        <v>21</v>
      </c>
      <c r="N234" s="184">
        <f t="shared" si="187"/>
        <v>265</v>
      </c>
      <c r="O234" s="183">
        <f t="shared" si="187"/>
        <v>286</v>
      </c>
      <c r="P234" s="183">
        <f t="shared" si="187"/>
        <v>0</v>
      </c>
      <c r="Q234" s="183">
        <f t="shared" si="187"/>
        <v>286</v>
      </c>
      <c r="R234" s="183">
        <f t="shared" si="187"/>
        <v>426</v>
      </c>
      <c r="S234" s="184">
        <f t="shared" si="187"/>
        <v>3538</v>
      </c>
      <c r="T234" s="183">
        <f t="shared" si="187"/>
        <v>3964</v>
      </c>
      <c r="U234" s="183">
        <f t="shared" si="187"/>
        <v>0</v>
      </c>
      <c r="V234" s="185">
        <f t="shared" si="187"/>
        <v>3964</v>
      </c>
      <c r="W234" s="186">
        <f t="shared" ref="W234" si="188">IF(Q234=0,0,((V234/Q234)-1)*100)</f>
        <v>1286.0139860139859</v>
      </c>
    </row>
    <row r="235" spans="1:23" ht="13.5" thickTop="1">
      <c r="B235" s="196"/>
      <c r="C235" s="92"/>
      <c r="D235" s="92"/>
      <c r="E235" s="92"/>
      <c r="F235" s="92"/>
      <c r="G235" s="92"/>
      <c r="H235" s="92"/>
      <c r="I235" s="93"/>
      <c r="J235" s="92"/>
      <c r="K235" s="92"/>
      <c r="L235" s="199" t="s">
        <v>61</v>
      </c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3"/>
    </row>
  </sheetData>
  <sheetProtection password="CF53" sheet="1" objects="1" scenarios="1"/>
  <customSheetViews>
    <customSheetView guid="{ED529B84-E379-4C9B-A677-BE1D384436B0}" topLeftCell="A178">
      <selection activeCell="U207" sqref="U207"/>
      <rowBreaks count="2" manualBreakCount="2">
        <brk id="82" min="11" max="22" man="1"/>
        <brk id="163" min="11" max="22" man="1"/>
      </rowBreaks>
      <pageMargins left="0.19685039370078741" right="0.27559055118110237" top="0.55118110236220474" bottom="0.59055118110236227" header="0.31496062992125984" footer="0.23622047244094491"/>
      <printOptions horizontalCentered="1"/>
      <pageSetup paperSize="9" scale="70" fitToHeight="4" orientation="portrait" r:id="rId1"/>
      <headerFooter alignWithMargins="0">
        <oddHeader>&amp;LMonthly Air Transport Statistics : Don Mueang International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printOptions horizontalCentered="1" verticalCentered="1"/>
  <pageMargins left="0.19685039370078741" right="0.27559055118110237" top="0.55118110236220474" bottom="0.59055118110236227" header="0.31496062992125984" footer="0.23622047244094491"/>
  <pageSetup paperSize="9" scale="56" fitToHeight="4" orientation="landscape" r:id="rId2"/>
  <headerFooter alignWithMargins="0">
    <oddHeader>&amp;LMonthly Air Transport Statistics : Don Mueang International Airport</oddHeader>
    <oddFooter>&amp;LAir Transport Information Division, Corporate Strategy Department&amp;C&amp;D&amp;R&amp;T</oddFooter>
  </headerFooter>
  <rowBreaks count="2" manualBreakCount="2">
    <brk id="79" max="16383" man="1"/>
    <brk id="1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W235"/>
  <sheetViews>
    <sheetView topLeftCell="H54" zoomScaleNormal="100" workbookViewId="0">
      <selection activeCell="J139" sqref="J139:J157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5" customWidth="1"/>
    <col min="10" max="11" width="7" style="1" customWidth="1"/>
    <col min="12" max="12" width="13" style="1" customWidth="1"/>
    <col min="13" max="13" width="12" style="1" customWidth="1"/>
    <col min="14" max="14" width="12.4257812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2" style="1" customWidth="1"/>
    <col min="19" max="19" width="12.140625" style="1" customWidth="1"/>
    <col min="20" max="20" width="14.140625" style="1" bestFit="1" customWidth="1"/>
    <col min="21" max="21" width="9.28515625" style="1" customWidth="1"/>
    <col min="22" max="22" width="12.5703125" style="1" customWidth="1"/>
    <col min="23" max="23" width="12.140625" style="5" bestFit="1" customWidth="1"/>
    <col min="24" max="16384" width="7" style="1"/>
  </cols>
  <sheetData>
    <row r="1" spans="2:23" ht="13.5" thickBot="1"/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J2" s="92"/>
      <c r="K2" s="92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J3" s="92"/>
      <c r="K3" s="92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>
      <c r="B4" s="196"/>
      <c r="C4" s="92"/>
      <c r="D4" s="92"/>
      <c r="E4" s="92"/>
      <c r="F4" s="92"/>
      <c r="G4" s="92"/>
      <c r="H4" s="92"/>
      <c r="I4" s="93"/>
      <c r="J4" s="92"/>
      <c r="K4" s="92"/>
      <c r="L4" s="196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</row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J5" s="92"/>
      <c r="K5" s="92"/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J6" s="92"/>
      <c r="K6" s="92"/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12" t="s">
        <v>9</v>
      </c>
      <c r="F7" s="227" t="s">
        <v>7</v>
      </c>
      <c r="G7" s="228" t="s">
        <v>8</v>
      </c>
      <c r="H7" s="212" t="s">
        <v>9</v>
      </c>
      <c r="I7" s="229"/>
      <c r="J7" s="92"/>
      <c r="K7" s="92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13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J8" s="92"/>
      <c r="K8" s="92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>
      <c r="B9" s="220" t="s">
        <v>14</v>
      </c>
      <c r="C9" s="240">
        <v>214</v>
      </c>
      <c r="D9" s="241">
        <v>209</v>
      </c>
      <c r="E9" s="96">
        <f>C9+D9</f>
        <v>423</v>
      </c>
      <c r="F9" s="240">
        <v>367</v>
      </c>
      <c r="G9" s="241">
        <v>366</v>
      </c>
      <c r="H9" s="96">
        <f>F9+G9</f>
        <v>733</v>
      </c>
      <c r="I9" s="216">
        <f t="shared" ref="I9:I21" si="0">IF(E9=0,0,((H9/E9)-1)*100)</f>
        <v>73.286052009456256</v>
      </c>
      <c r="J9" s="92"/>
      <c r="K9" s="97"/>
      <c r="L9" s="220" t="s">
        <v>14</v>
      </c>
      <c r="M9" s="242">
        <v>22368</v>
      </c>
      <c r="N9" s="243">
        <v>21769</v>
      </c>
      <c r="O9" s="136">
        <f>+N9+M9</f>
        <v>44137</v>
      </c>
      <c r="P9" s="98">
        <v>477</v>
      </c>
      <c r="Q9" s="139">
        <f>O9+P9</f>
        <v>44614</v>
      </c>
      <c r="R9" s="242">
        <v>34783</v>
      </c>
      <c r="S9" s="243">
        <v>33721</v>
      </c>
      <c r="T9" s="136">
        <f>+S9+R9</f>
        <v>68504</v>
      </c>
      <c r="U9" s="98">
        <v>3031</v>
      </c>
      <c r="V9" s="141">
        <f>T9+U9</f>
        <v>71535</v>
      </c>
      <c r="W9" s="216">
        <f t="shared" ref="W9:W21" si="1">IF(Q9=0,0,((V9/Q9)-1)*100)</f>
        <v>60.342045097951313</v>
      </c>
    </row>
    <row r="10" spans="2:23">
      <c r="B10" s="220" t="s">
        <v>15</v>
      </c>
      <c r="C10" s="240">
        <v>257</v>
      </c>
      <c r="D10" s="241">
        <v>233</v>
      </c>
      <c r="E10" s="96">
        <f>C10+D10</f>
        <v>490</v>
      </c>
      <c r="F10" s="240">
        <v>407</v>
      </c>
      <c r="G10" s="241">
        <v>406</v>
      </c>
      <c r="H10" s="96">
        <f>F10+G10</f>
        <v>813</v>
      </c>
      <c r="I10" s="216">
        <f t="shared" si="0"/>
        <v>65.918367346938766</v>
      </c>
      <c r="J10" s="92"/>
      <c r="K10" s="97"/>
      <c r="L10" s="220" t="s">
        <v>15</v>
      </c>
      <c r="M10" s="242">
        <v>26272</v>
      </c>
      <c r="N10" s="243">
        <v>23851</v>
      </c>
      <c r="O10" s="136">
        <f>+N10+M10</f>
        <v>50123</v>
      </c>
      <c r="P10" s="98">
        <v>120</v>
      </c>
      <c r="Q10" s="139">
        <f>O10+P10</f>
        <v>50243</v>
      </c>
      <c r="R10" s="242">
        <v>45828</v>
      </c>
      <c r="S10" s="243">
        <v>40305</v>
      </c>
      <c r="T10" s="136">
        <f>+S10+R10</f>
        <v>86133</v>
      </c>
      <c r="U10" s="98">
        <v>159</v>
      </c>
      <c r="V10" s="141">
        <f>T10+U10</f>
        <v>86292</v>
      </c>
      <c r="W10" s="216">
        <f t="shared" si="1"/>
        <v>71.749298409728723</v>
      </c>
    </row>
    <row r="11" spans="2:23" ht="13.5" thickBot="1">
      <c r="B11" s="226" t="s">
        <v>16</v>
      </c>
      <c r="C11" s="244">
        <v>272</v>
      </c>
      <c r="D11" s="245">
        <v>269</v>
      </c>
      <c r="E11" s="96">
        <f>C11+D11</f>
        <v>541</v>
      </c>
      <c r="F11" s="244">
        <v>468</v>
      </c>
      <c r="G11" s="245">
        <v>471</v>
      </c>
      <c r="H11" s="96">
        <f>F11+G11</f>
        <v>939</v>
      </c>
      <c r="I11" s="216">
        <f t="shared" si="0"/>
        <v>73.567467652495381</v>
      </c>
      <c r="J11" s="92"/>
      <c r="K11" s="97"/>
      <c r="L11" s="226" t="s">
        <v>16</v>
      </c>
      <c r="M11" s="242">
        <v>29071</v>
      </c>
      <c r="N11" s="243">
        <v>27100</v>
      </c>
      <c r="O11" s="136">
        <f>+N11+M11</f>
        <v>56171</v>
      </c>
      <c r="P11" s="98">
        <v>263</v>
      </c>
      <c r="Q11" s="139">
        <f>O11+P11</f>
        <v>56434</v>
      </c>
      <c r="R11" s="242">
        <v>51863</v>
      </c>
      <c r="S11" s="243">
        <v>49079</v>
      </c>
      <c r="T11" s="136">
        <f>+S11+R11</f>
        <v>100942</v>
      </c>
      <c r="U11" s="98">
        <v>214</v>
      </c>
      <c r="V11" s="141">
        <f>T11+U11</f>
        <v>101156</v>
      </c>
      <c r="W11" s="216">
        <f t="shared" si="1"/>
        <v>79.246553496119361</v>
      </c>
    </row>
    <row r="12" spans="2:23" ht="14.25" thickTop="1" thickBot="1">
      <c r="B12" s="204" t="s">
        <v>56</v>
      </c>
      <c r="C12" s="99">
        <f t="shared" ref="C12:D12" si="2">+C9+C10+C11</f>
        <v>743</v>
      </c>
      <c r="D12" s="100">
        <f t="shared" si="2"/>
        <v>711</v>
      </c>
      <c r="E12" s="101">
        <f t="shared" ref="E12:H12" si="3">+E9+E10+E11</f>
        <v>1454</v>
      </c>
      <c r="F12" s="99">
        <f t="shared" si="3"/>
        <v>1242</v>
      </c>
      <c r="G12" s="100">
        <f t="shared" si="3"/>
        <v>1243</v>
      </c>
      <c r="H12" s="101">
        <f t="shared" si="3"/>
        <v>2485</v>
      </c>
      <c r="I12" s="102">
        <f t="shared" si="0"/>
        <v>70.907840440165074</v>
      </c>
      <c r="J12" s="92"/>
      <c r="K12" s="92"/>
      <c r="L12" s="197" t="s">
        <v>56</v>
      </c>
      <c r="M12" s="142">
        <f t="shared" ref="M12:P12" si="4">+M9+M10+M11</f>
        <v>77711</v>
      </c>
      <c r="N12" s="143">
        <f t="shared" si="4"/>
        <v>72720</v>
      </c>
      <c r="O12" s="142">
        <f t="shared" si="4"/>
        <v>150431</v>
      </c>
      <c r="P12" s="142">
        <f t="shared" si="4"/>
        <v>860</v>
      </c>
      <c r="Q12" s="142">
        <f t="shared" ref="Q12:V12" si="5">+Q9+Q10+Q11</f>
        <v>151291</v>
      </c>
      <c r="R12" s="142">
        <f t="shared" si="5"/>
        <v>132474</v>
      </c>
      <c r="S12" s="143">
        <f t="shared" si="5"/>
        <v>123105</v>
      </c>
      <c r="T12" s="142">
        <f t="shared" si="5"/>
        <v>255579</v>
      </c>
      <c r="U12" s="142">
        <f t="shared" si="5"/>
        <v>3404</v>
      </c>
      <c r="V12" s="144">
        <f t="shared" si="5"/>
        <v>258983</v>
      </c>
      <c r="W12" s="145">
        <f t="shared" si="1"/>
        <v>71.18202669028561</v>
      </c>
    </row>
    <row r="13" spans="2:23" ht="13.5" thickTop="1">
      <c r="B13" s="220" t="s">
        <v>18</v>
      </c>
      <c r="C13" s="240">
        <v>276</v>
      </c>
      <c r="D13" s="241">
        <v>273</v>
      </c>
      <c r="E13" s="96">
        <f>+D13+C13</f>
        <v>549</v>
      </c>
      <c r="F13" s="240">
        <v>546</v>
      </c>
      <c r="G13" s="241">
        <v>544</v>
      </c>
      <c r="H13" s="96">
        <f>F13+G13</f>
        <v>1090</v>
      </c>
      <c r="I13" s="216">
        <f t="shared" si="0"/>
        <v>98.542805100182136</v>
      </c>
      <c r="J13" s="92"/>
      <c r="K13" s="92"/>
      <c r="L13" s="220" t="s">
        <v>18</v>
      </c>
      <c r="M13" s="242">
        <v>34162</v>
      </c>
      <c r="N13" s="243">
        <v>32115</v>
      </c>
      <c r="O13" s="136">
        <f>+N13+M13</f>
        <v>66277</v>
      </c>
      <c r="P13" s="98">
        <v>1</v>
      </c>
      <c r="Q13" s="139">
        <f>+P13+O13</f>
        <v>66278</v>
      </c>
      <c r="R13" s="242">
        <v>62753</v>
      </c>
      <c r="S13" s="243">
        <v>54677</v>
      </c>
      <c r="T13" s="136">
        <f>+S13+R13</f>
        <v>117430</v>
      </c>
      <c r="U13" s="98">
        <v>425</v>
      </c>
      <c r="V13" s="141">
        <f>T13+U13</f>
        <v>117855</v>
      </c>
      <c r="W13" s="216">
        <f t="shared" si="1"/>
        <v>77.819185853526051</v>
      </c>
    </row>
    <row r="14" spans="2:23">
      <c r="B14" s="220" t="s">
        <v>19</v>
      </c>
      <c r="C14" s="242">
        <v>313</v>
      </c>
      <c r="D14" s="246">
        <v>314</v>
      </c>
      <c r="E14" s="96">
        <f>+D14+C14</f>
        <v>627</v>
      </c>
      <c r="F14" s="242">
        <v>539</v>
      </c>
      <c r="G14" s="246">
        <v>543</v>
      </c>
      <c r="H14" s="103">
        <f>F14+G14</f>
        <v>1082</v>
      </c>
      <c r="I14" s="216">
        <f t="shared" si="0"/>
        <v>72.567783094098885</v>
      </c>
      <c r="J14" s="92"/>
      <c r="K14" s="92"/>
      <c r="L14" s="220" t="s">
        <v>19</v>
      </c>
      <c r="M14" s="242">
        <v>35946</v>
      </c>
      <c r="N14" s="243">
        <v>35568</v>
      </c>
      <c r="O14" s="136">
        <f>+N14+M14</f>
        <v>71514</v>
      </c>
      <c r="P14" s="98">
        <v>1641</v>
      </c>
      <c r="Q14" s="139">
        <f>+P14+O14</f>
        <v>73155</v>
      </c>
      <c r="R14" s="242">
        <v>58129</v>
      </c>
      <c r="S14" s="243">
        <v>64581</v>
      </c>
      <c r="T14" s="136">
        <f>+S14+R14</f>
        <v>122710</v>
      </c>
      <c r="U14" s="98">
        <v>616</v>
      </c>
      <c r="V14" s="141">
        <f>T14+U14</f>
        <v>123326</v>
      </c>
      <c r="W14" s="216">
        <f t="shared" si="1"/>
        <v>68.58177841569271</v>
      </c>
    </row>
    <row r="15" spans="2:23" ht="13.5" thickBot="1">
      <c r="B15" s="220" t="s">
        <v>20</v>
      </c>
      <c r="C15" s="242">
        <v>292</v>
      </c>
      <c r="D15" s="246">
        <v>294</v>
      </c>
      <c r="E15" s="96">
        <f>+D15+C15</f>
        <v>586</v>
      </c>
      <c r="F15" s="242">
        <v>528</v>
      </c>
      <c r="G15" s="246">
        <v>528</v>
      </c>
      <c r="H15" s="103">
        <f>F15+G15</f>
        <v>1056</v>
      </c>
      <c r="I15" s="216">
        <f t="shared" si="0"/>
        <v>80.204778156996582</v>
      </c>
      <c r="J15" s="104"/>
      <c r="K15" s="92"/>
      <c r="L15" s="220" t="s">
        <v>20</v>
      </c>
      <c r="M15" s="242">
        <v>31002</v>
      </c>
      <c r="N15" s="243">
        <v>31851</v>
      </c>
      <c r="O15" s="136">
        <f>+N15+M15</f>
        <v>62853</v>
      </c>
      <c r="P15" s="98">
        <v>159</v>
      </c>
      <c r="Q15" s="139">
        <f>+P15+O15</f>
        <v>63012</v>
      </c>
      <c r="R15" s="242">
        <v>52305</v>
      </c>
      <c r="S15" s="243">
        <v>55558</v>
      </c>
      <c r="T15" s="136">
        <f>+S15+R15</f>
        <v>107863</v>
      </c>
      <c r="U15" s="98">
        <v>302</v>
      </c>
      <c r="V15" s="141">
        <f>T15+U15</f>
        <v>108165</v>
      </c>
      <c r="W15" s="216">
        <f t="shared" si="1"/>
        <v>71.657779470577026</v>
      </c>
    </row>
    <row r="16" spans="2:23" ht="14.25" thickTop="1" thickBot="1">
      <c r="B16" s="204" t="s">
        <v>90</v>
      </c>
      <c r="C16" s="99">
        <f>+C13+C14+C15</f>
        <v>881</v>
      </c>
      <c r="D16" s="100">
        <f t="shared" ref="D16:H16" si="6">+D13+D14+D15</f>
        <v>881</v>
      </c>
      <c r="E16" s="101">
        <f t="shared" si="6"/>
        <v>1762</v>
      </c>
      <c r="F16" s="99">
        <f t="shared" si="6"/>
        <v>1613</v>
      </c>
      <c r="G16" s="100">
        <f t="shared" si="6"/>
        <v>1615</v>
      </c>
      <c r="H16" s="101">
        <f t="shared" si="6"/>
        <v>3228</v>
      </c>
      <c r="I16" s="102">
        <f>IF(E16=0,0,((H16/E16)-1)*100)</f>
        <v>83.200908059023831</v>
      </c>
      <c r="J16" s="92"/>
      <c r="K16" s="92"/>
      <c r="L16" s="197" t="s">
        <v>90</v>
      </c>
      <c r="M16" s="142">
        <f t="shared" ref="M16:V16" si="7">+M13+M14+M15</f>
        <v>101110</v>
      </c>
      <c r="N16" s="143">
        <f t="shared" si="7"/>
        <v>99534</v>
      </c>
      <c r="O16" s="142">
        <f t="shared" si="7"/>
        <v>200644</v>
      </c>
      <c r="P16" s="142">
        <f t="shared" si="7"/>
        <v>1801</v>
      </c>
      <c r="Q16" s="142">
        <f t="shared" si="7"/>
        <v>202445</v>
      </c>
      <c r="R16" s="142">
        <f t="shared" si="7"/>
        <v>173187</v>
      </c>
      <c r="S16" s="143">
        <f t="shared" si="7"/>
        <v>174816</v>
      </c>
      <c r="T16" s="142">
        <f t="shared" si="7"/>
        <v>348003</v>
      </c>
      <c r="U16" s="142">
        <f t="shared" si="7"/>
        <v>1343</v>
      </c>
      <c r="V16" s="144">
        <f t="shared" si="7"/>
        <v>349346</v>
      </c>
      <c r="W16" s="145">
        <f>IF(Q16=0,0,((V16/Q16)-1)*100)</f>
        <v>72.563412284818114</v>
      </c>
    </row>
    <row r="17" spans="2:23" ht="13.5" thickTop="1">
      <c r="B17" s="220" t="s">
        <v>21</v>
      </c>
      <c r="C17" s="247">
        <v>281</v>
      </c>
      <c r="D17" s="248">
        <v>280</v>
      </c>
      <c r="E17" s="96">
        <f>+D17+C17</f>
        <v>561</v>
      </c>
      <c r="F17" s="247">
        <v>495</v>
      </c>
      <c r="G17" s="248">
        <v>495</v>
      </c>
      <c r="H17" s="103">
        <f>F17+G17</f>
        <v>990</v>
      </c>
      <c r="I17" s="216">
        <f t="shared" si="0"/>
        <v>76.470588235294116</v>
      </c>
      <c r="J17" s="92"/>
      <c r="K17" s="92"/>
      <c r="L17" s="220" t="s">
        <v>21</v>
      </c>
      <c r="M17" s="242">
        <v>28483</v>
      </c>
      <c r="N17" s="243">
        <v>26458</v>
      </c>
      <c r="O17" s="136">
        <f>+M17+N17</f>
        <v>54941</v>
      </c>
      <c r="P17" s="98">
        <v>0</v>
      </c>
      <c r="Q17" s="139">
        <f>+P17+O17</f>
        <v>54941</v>
      </c>
      <c r="R17" s="242">
        <v>55056</v>
      </c>
      <c r="S17" s="243">
        <v>51348</v>
      </c>
      <c r="T17" s="136">
        <f>+R17+S17</f>
        <v>106404</v>
      </c>
      <c r="U17" s="98">
        <v>136</v>
      </c>
      <c r="V17" s="141">
        <f>+T17+U17</f>
        <v>106540</v>
      </c>
      <c r="W17" s="216">
        <f t="shared" si="1"/>
        <v>93.917111082797902</v>
      </c>
    </row>
    <row r="18" spans="2:23">
      <c r="B18" s="220" t="s">
        <v>91</v>
      </c>
      <c r="C18" s="247">
        <v>289</v>
      </c>
      <c r="D18" s="248">
        <v>291</v>
      </c>
      <c r="E18" s="96">
        <f>+D18+C18</f>
        <v>580</v>
      </c>
      <c r="F18" s="247">
        <v>483</v>
      </c>
      <c r="G18" s="248">
        <v>483</v>
      </c>
      <c r="H18" s="103">
        <f>F18+G18</f>
        <v>966</v>
      </c>
      <c r="I18" s="216">
        <f t="shared" si="0"/>
        <v>66.551724137931046</v>
      </c>
      <c r="J18" s="92"/>
      <c r="K18" s="92"/>
      <c r="L18" s="220" t="s">
        <v>91</v>
      </c>
      <c r="M18" s="242">
        <v>27996</v>
      </c>
      <c r="N18" s="243">
        <v>27146</v>
      </c>
      <c r="O18" s="136">
        <f t="shared" ref="O18:O19" si="8">+M18+N18</f>
        <v>55142</v>
      </c>
      <c r="P18" s="98">
        <v>79</v>
      </c>
      <c r="Q18" s="139">
        <f>+P18+O18</f>
        <v>55221</v>
      </c>
      <c r="R18" s="242">
        <v>47118</v>
      </c>
      <c r="S18" s="243">
        <v>47271</v>
      </c>
      <c r="T18" s="136">
        <f t="shared" ref="T18:T19" si="9">+R18+S18</f>
        <v>94389</v>
      </c>
      <c r="U18" s="98">
        <v>76</v>
      </c>
      <c r="V18" s="141">
        <f>+T18+U18</f>
        <v>94465</v>
      </c>
      <c r="W18" s="216">
        <f t="shared" si="1"/>
        <v>71.067166476521606</v>
      </c>
    </row>
    <row r="19" spans="2:23" ht="13.5" thickBot="1">
      <c r="B19" s="220" t="s">
        <v>22</v>
      </c>
      <c r="C19" s="247">
        <v>272</v>
      </c>
      <c r="D19" s="248">
        <v>272</v>
      </c>
      <c r="E19" s="96">
        <f>+D19+C19</f>
        <v>544</v>
      </c>
      <c r="F19" s="247">
        <v>456</v>
      </c>
      <c r="G19" s="248">
        <v>457</v>
      </c>
      <c r="H19" s="103">
        <f>F19+G19</f>
        <v>913</v>
      </c>
      <c r="I19" s="216">
        <f>IF(E19=0,0,((H19/E19)-1)*100)</f>
        <v>67.830882352941174</v>
      </c>
      <c r="J19" s="105"/>
      <c r="K19" s="92"/>
      <c r="L19" s="220" t="s">
        <v>22</v>
      </c>
      <c r="M19" s="242">
        <v>28576</v>
      </c>
      <c r="N19" s="243">
        <v>27225</v>
      </c>
      <c r="O19" s="137">
        <f t="shared" si="8"/>
        <v>55801</v>
      </c>
      <c r="P19" s="249">
        <v>124</v>
      </c>
      <c r="Q19" s="139">
        <f>+P19+O19</f>
        <v>55925</v>
      </c>
      <c r="R19" s="242">
        <v>42460</v>
      </c>
      <c r="S19" s="243">
        <v>42198</v>
      </c>
      <c r="T19" s="137">
        <f t="shared" si="9"/>
        <v>84658</v>
      </c>
      <c r="U19" s="249">
        <v>151</v>
      </c>
      <c r="V19" s="141">
        <f>+T19+U19</f>
        <v>84809</v>
      </c>
      <c r="W19" s="216">
        <f>IF(Q19=0,0,((V19/Q19)-1)*100)</f>
        <v>51.647742512293249</v>
      </c>
    </row>
    <row r="20" spans="2:23" ht="16.5" thickTop="1" thickBot="1">
      <c r="B20" s="205" t="s">
        <v>23</v>
      </c>
      <c r="C20" s="109">
        <f>+C17+C18+C19</f>
        <v>842</v>
      </c>
      <c r="D20" s="110">
        <f t="shared" ref="D20:H20" si="10">+D17+D18+D19</f>
        <v>843</v>
      </c>
      <c r="E20" s="108">
        <f t="shared" si="10"/>
        <v>1685</v>
      </c>
      <c r="F20" s="109">
        <f t="shared" si="10"/>
        <v>1434</v>
      </c>
      <c r="G20" s="110">
        <f t="shared" si="10"/>
        <v>1435</v>
      </c>
      <c r="H20" s="110">
        <f t="shared" si="10"/>
        <v>2869</v>
      </c>
      <c r="I20" s="102">
        <f t="shared" si="0"/>
        <v>70.267062314540055</v>
      </c>
      <c r="J20" s="111"/>
      <c r="K20" s="112"/>
      <c r="L20" s="198" t="s">
        <v>23</v>
      </c>
      <c r="M20" s="146">
        <f t="shared" ref="M20:V20" si="11">+M17+M18+M19</f>
        <v>85055</v>
      </c>
      <c r="N20" s="146">
        <f t="shared" si="11"/>
        <v>80829</v>
      </c>
      <c r="O20" s="147">
        <f t="shared" si="11"/>
        <v>165884</v>
      </c>
      <c r="P20" s="147">
        <f t="shared" si="11"/>
        <v>203</v>
      </c>
      <c r="Q20" s="147">
        <f t="shared" si="11"/>
        <v>166087</v>
      </c>
      <c r="R20" s="146">
        <f t="shared" si="11"/>
        <v>144634</v>
      </c>
      <c r="S20" s="146">
        <f t="shared" si="11"/>
        <v>140817</v>
      </c>
      <c r="T20" s="147">
        <f t="shared" si="11"/>
        <v>285451</v>
      </c>
      <c r="U20" s="147">
        <f t="shared" si="11"/>
        <v>363</v>
      </c>
      <c r="V20" s="147">
        <f t="shared" si="11"/>
        <v>285814</v>
      </c>
      <c r="W20" s="148">
        <f t="shared" si="1"/>
        <v>72.086918301853856</v>
      </c>
    </row>
    <row r="21" spans="2:23" ht="13.5" thickTop="1">
      <c r="B21" s="220" t="s">
        <v>24</v>
      </c>
      <c r="C21" s="242">
        <v>334</v>
      </c>
      <c r="D21" s="246">
        <v>332</v>
      </c>
      <c r="E21" s="113">
        <f>+D21+C21</f>
        <v>666</v>
      </c>
      <c r="F21" s="242">
        <v>460</v>
      </c>
      <c r="G21" s="246">
        <v>461</v>
      </c>
      <c r="H21" s="114">
        <f>F21+G21</f>
        <v>921</v>
      </c>
      <c r="I21" s="216">
        <f t="shared" si="0"/>
        <v>38.2882882882883</v>
      </c>
      <c r="J21" s="92"/>
      <c r="K21" s="92"/>
      <c r="L21" s="220" t="s">
        <v>25</v>
      </c>
      <c r="M21" s="242">
        <v>33333</v>
      </c>
      <c r="N21" s="243">
        <v>29295</v>
      </c>
      <c r="O21" s="137">
        <f>+M21+N21</f>
        <v>62628</v>
      </c>
      <c r="P21" s="250">
        <v>4717</v>
      </c>
      <c r="Q21" s="139">
        <f>+P21+O21</f>
        <v>67345</v>
      </c>
      <c r="R21" s="242">
        <v>52929</v>
      </c>
      <c r="S21" s="243">
        <v>47006</v>
      </c>
      <c r="T21" s="137">
        <f>+R21+S21</f>
        <v>99935</v>
      </c>
      <c r="U21" s="250">
        <v>94</v>
      </c>
      <c r="V21" s="141">
        <f>+T21+U21</f>
        <v>100029</v>
      </c>
      <c r="W21" s="216">
        <f t="shared" si="1"/>
        <v>48.532185017447475</v>
      </c>
    </row>
    <row r="22" spans="2:23">
      <c r="B22" s="220" t="s">
        <v>26</v>
      </c>
      <c r="C22" s="242">
        <v>374</v>
      </c>
      <c r="D22" s="246">
        <v>375</v>
      </c>
      <c r="E22" s="115">
        <f>+D22+C22</f>
        <v>749</v>
      </c>
      <c r="F22" s="242">
        <v>471</v>
      </c>
      <c r="G22" s="246">
        <v>469</v>
      </c>
      <c r="H22" s="115">
        <f>F22+G22</f>
        <v>940</v>
      </c>
      <c r="I22" s="216">
        <f>IF(E22=0,0,((H22/E22)-1)*100)</f>
        <v>25.500667556742318</v>
      </c>
      <c r="J22" s="92"/>
      <c r="K22" s="92"/>
      <c r="L22" s="220" t="s">
        <v>26</v>
      </c>
      <c r="M22" s="242">
        <v>35320</v>
      </c>
      <c r="N22" s="243">
        <v>35079</v>
      </c>
      <c r="O22" s="137">
        <f>+M22+N22</f>
        <v>70399</v>
      </c>
      <c r="P22" s="98">
        <v>6560</v>
      </c>
      <c r="Q22" s="139">
        <f>+P22+O22</f>
        <v>76959</v>
      </c>
      <c r="R22" s="242">
        <v>54653</v>
      </c>
      <c r="S22" s="243">
        <v>55011</v>
      </c>
      <c r="T22" s="137">
        <f>+R22+S22</f>
        <v>109664</v>
      </c>
      <c r="U22" s="98">
        <v>271</v>
      </c>
      <c r="V22" s="141">
        <f>+T22+U22</f>
        <v>109935</v>
      </c>
      <c r="W22" s="216">
        <f>IF(Q22=0,0,((V22/Q22)-1)*100)</f>
        <v>42.848789615249672</v>
      </c>
    </row>
    <row r="23" spans="2:23" ht="13.5" thickBot="1">
      <c r="B23" s="220" t="s">
        <v>27</v>
      </c>
      <c r="C23" s="242">
        <v>312</v>
      </c>
      <c r="D23" s="251">
        <v>312</v>
      </c>
      <c r="E23" s="116">
        <f>+D23+C23</f>
        <v>624</v>
      </c>
      <c r="F23" s="242">
        <v>444</v>
      </c>
      <c r="G23" s="251">
        <v>442</v>
      </c>
      <c r="H23" s="116">
        <f>F23+G23</f>
        <v>886</v>
      </c>
      <c r="I23" s="217">
        <f>IF(E23=0,0,((H23/E23)-1)*100)</f>
        <v>41.987179487179496</v>
      </c>
      <c r="J23" s="92"/>
      <c r="K23" s="92"/>
      <c r="L23" s="220" t="s">
        <v>27</v>
      </c>
      <c r="M23" s="242">
        <v>30951</v>
      </c>
      <c r="N23" s="243">
        <v>27924</v>
      </c>
      <c r="O23" s="137">
        <f>+M23+N23</f>
        <v>58875</v>
      </c>
      <c r="P23" s="249">
        <v>3126</v>
      </c>
      <c r="Q23" s="139">
        <f>+P23+O23</f>
        <v>62001</v>
      </c>
      <c r="R23" s="242">
        <v>48200</v>
      </c>
      <c r="S23" s="243">
        <v>45074</v>
      </c>
      <c r="T23" s="137">
        <f>+R23+S23</f>
        <v>93274</v>
      </c>
      <c r="U23" s="249">
        <v>49</v>
      </c>
      <c r="V23" s="141">
        <f>+T23+U23</f>
        <v>93323</v>
      </c>
      <c r="W23" s="216">
        <f>IF(Q23=0,0,((V23/Q23)-1)*100)</f>
        <v>50.518540023548006</v>
      </c>
    </row>
    <row r="24" spans="2:23" ht="14.25" customHeight="1" thickTop="1" thickBot="1">
      <c r="B24" s="204" t="s">
        <v>28</v>
      </c>
      <c r="C24" s="109">
        <f>+C21+C22+C23</f>
        <v>1020</v>
      </c>
      <c r="D24" s="117">
        <f t="shared" ref="D24:H24" si="12">+D21+D22+D23</f>
        <v>1019</v>
      </c>
      <c r="E24" s="109">
        <f t="shared" si="12"/>
        <v>2039</v>
      </c>
      <c r="F24" s="109">
        <f t="shared" si="12"/>
        <v>1375</v>
      </c>
      <c r="G24" s="117">
        <f t="shared" si="12"/>
        <v>1372</v>
      </c>
      <c r="H24" s="109">
        <f t="shared" si="12"/>
        <v>2747</v>
      </c>
      <c r="I24" s="102">
        <f t="shared" ref="I24" si="13">IF(E24=0,0,((H24/E24)-1)*100)</f>
        <v>34.722903384011758</v>
      </c>
      <c r="J24" s="92"/>
      <c r="K24" s="92"/>
      <c r="L24" s="197" t="s">
        <v>28</v>
      </c>
      <c r="M24" s="142">
        <f t="shared" ref="M24:V24" si="14">+M21+M22+M23</f>
        <v>99604</v>
      </c>
      <c r="N24" s="143">
        <f t="shared" si="14"/>
        <v>92298</v>
      </c>
      <c r="O24" s="142">
        <f t="shared" si="14"/>
        <v>191902</v>
      </c>
      <c r="P24" s="142">
        <f t="shared" si="14"/>
        <v>14403</v>
      </c>
      <c r="Q24" s="142">
        <f t="shared" si="14"/>
        <v>206305</v>
      </c>
      <c r="R24" s="142">
        <f t="shared" si="14"/>
        <v>155782</v>
      </c>
      <c r="S24" s="143">
        <f t="shared" si="14"/>
        <v>147091</v>
      </c>
      <c r="T24" s="142">
        <f t="shared" si="14"/>
        <v>302873</v>
      </c>
      <c r="U24" s="142">
        <f t="shared" si="14"/>
        <v>414</v>
      </c>
      <c r="V24" s="142">
        <f t="shared" si="14"/>
        <v>303287</v>
      </c>
      <c r="W24" s="145">
        <f t="shared" ref="W24" si="15">IF(Q24=0,0,((V24/Q24)-1)*100)</f>
        <v>47.009040013572132</v>
      </c>
    </row>
    <row r="25" spans="2:23" ht="14.25" thickTop="1" thickBot="1">
      <c r="B25" s="204" t="s">
        <v>94</v>
      </c>
      <c r="C25" s="99">
        <f>C16+C20+C24</f>
        <v>2743</v>
      </c>
      <c r="D25" s="100">
        <f t="shared" ref="D25:H25" si="16">D16+D20+D24</f>
        <v>2743</v>
      </c>
      <c r="E25" s="101">
        <f t="shared" si="16"/>
        <v>5486</v>
      </c>
      <c r="F25" s="99">
        <f t="shared" si="16"/>
        <v>4422</v>
      </c>
      <c r="G25" s="100">
        <f t="shared" si="16"/>
        <v>4422</v>
      </c>
      <c r="H25" s="101">
        <f t="shared" si="16"/>
        <v>8844</v>
      </c>
      <c r="I25" s="102">
        <f>IF(E25=0,0,((H25/E25)-1)*100)</f>
        <v>61.210353627415245</v>
      </c>
      <c r="J25" s="92"/>
      <c r="K25" s="92"/>
      <c r="L25" s="197" t="s">
        <v>94</v>
      </c>
      <c r="M25" s="142">
        <f t="shared" ref="M25:V25" si="17">M16+M20+M24</f>
        <v>285769</v>
      </c>
      <c r="N25" s="143">
        <f t="shared" si="17"/>
        <v>272661</v>
      </c>
      <c r="O25" s="142">
        <f t="shared" si="17"/>
        <v>558430</v>
      </c>
      <c r="P25" s="142">
        <f t="shared" si="17"/>
        <v>16407</v>
      </c>
      <c r="Q25" s="142">
        <f t="shared" si="17"/>
        <v>574837</v>
      </c>
      <c r="R25" s="142">
        <f t="shared" si="17"/>
        <v>473603</v>
      </c>
      <c r="S25" s="143">
        <f t="shared" si="17"/>
        <v>462724</v>
      </c>
      <c r="T25" s="142">
        <f t="shared" si="17"/>
        <v>936327</v>
      </c>
      <c r="U25" s="142">
        <f t="shared" si="17"/>
        <v>2120</v>
      </c>
      <c r="V25" s="144">
        <f t="shared" si="17"/>
        <v>938447</v>
      </c>
      <c r="W25" s="145">
        <f>IF(Q25=0,0,((V25/Q25)-1)*100)</f>
        <v>63.254453001459552</v>
      </c>
    </row>
    <row r="26" spans="2:23" ht="14.25" thickTop="1" thickBot="1">
      <c r="B26" s="204" t="s">
        <v>93</v>
      </c>
      <c r="C26" s="99">
        <f>+C12+C16+C20+C24</f>
        <v>3486</v>
      </c>
      <c r="D26" s="100">
        <f t="shared" ref="D26:H26" si="18">+D12+D16+D20+D24</f>
        <v>3454</v>
      </c>
      <c r="E26" s="101">
        <f t="shared" si="18"/>
        <v>6940</v>
      </c>
      <c r="F26" s="99">
        <f t="shared" si="18"/>
        <v>5664</v>
      </c>
      <c r="G26" s="100">
        <f t="shared" si="18"/>
        <v>5665</v>
      </c>
      <c r="H26" s="101">
        <f t="shared" si="18"/>
        <v>11329</v>
      </c>
      <c r="I26" s="102">
        <f t="shared" ref="I26" si="19">IF(E26=0,0,((H26/E26)-1)*100)</f>
        <v>63.242074927953887</v>
      </c>
      <c r="J26" s="92"/>
      <c r="K26" s="92"/>
      <c r="L26" s="197" t="s">
        <v>93</v>
      </c>
      <c r="M26" s="142">
        <f t="shared" ref="M26:V26" si="20">+M12+M16+M20+M24</f>
        <v>363480</v>
      </c>
      <c r="N26" s="143">
        <f t="shared" si="20"/>
        <v>345381</v>
      </c>
      <c r="O26" s="142">
        <f t="shared" si="20"/>
        <v>708861</v>
      </c>
      <c r="P26" s="142">
        <f t="shared" si="20"/>
        <v>17267</v>
      </c>
      <c r="Q26" s="142">
        <f t="shared" si="20"/>
        <v>726128</v>
      </c>
      <c r="R26" s="142">
        <f t="shared" si="20"/>
        <v>606077</v>
      </c>
      <c r="S26" s="143">
        <f t="shared" si="20"/>
        <v>585829</v>
      </c>
      <c r="T26" s="142">
        <f t="shared" si="20"/>
        <v>1191906</v>
      </c>
      <c r="U26" s="142">
        <f t="shared" si="20"/>
        <v>5524</v>
      </c>
      <c r="V26" s="144">
        <f t="shared" si="20"/>
        <v>1197430</v>
      </c>
      <c r="W26" s="145">
        <f t="shared" ref="W26" si="21">IF(Q26=0,0,((V26/Q26)-1)*100)</f>
        <v>64.906187338871391</v>
      </c>
    </row>
    <row r="27" spans="2:23" ht="14.25" thickTop="1" thickBot="1">
      <c r="B27" s="199" t="s">
        <v>61</v>
      </c>
      <c r="C27" s="92"/>
      <c r="D27" s="92"/>
      <c r="E27" s="92"/>
      <c r="F27" s="92"/>
      <c r="G27" s="92"/>
      <c r="H27" s="92"/>
      <c r="I27" s="93"/>
      <c r="J27" s="92"/>
      <c r="K27" s="92"/>
      <c r="L27" s="199" t="s">
        <v>61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J28" s="92"/>
      <c r="K28" s="92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J29" s="92"/>
      <c r="K29" s="92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>
      <c r="B30" s="196"/>
      <c r="C30" s="92"/>
      <c r="D30" s="92"/>
      <c r="E30" s="92"/>
      <c r="F30" s="92"/>
      <c r="G30" s="92"/>
      <c r="H30" s="92"/>
      <c r="I30" s="93"/>
      <c r="J30" s="92"/>
      <c r="K30" s="92"/>
      <c r="L30" s="1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3"/>
    </row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J31" s="92"/>
      <c r="K31" s="92"/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J32" s="92"/>
      <c r="K32" s="92"/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thickBot="1">
      <c r="B33" s="226"/>
      <c r="C33" s="227" t="s">
        <v>7</v>
      </c>
      <c r="D33" s="228" t="s">
        <v>8</v>
      </c>
      <c r="E33" s="212" t="s">
        <v>9</v>
      </c>
      <c r="F33" s="227" t="s">
        <v>7</v>
      </c>
      <c r="G33" s="228" t="s">
        <v>8</v>
      </c>
      <c r="H33" s="212" t="s">
        <v>9</v>
      </c>
      <c r="I33" s="229"/>
      <c r="J33" s="92"/>
      <c r="K33" s="92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13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5.25" customHeight="1" thickTop="1">
      <c r="B34" s="220"/>
      <c r="C34" s="233"/>
      <c r="D34" s="234"/>
      <c r="E34" s="95"/>
      <c r="F34" s="233"/>
      <c r="G34" s="234"/>
      <c r="H34" s="95"/>
      <c r="I34" s="235"/>
      <c r="J34" s="92"/>
      <c r="K34" s="92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>
      <c r="B35" s="220" t="s">
        <v>14</v>
      </c>
      <c r="C35" s="240">
        <v>1369</v>
      </c>
      <c r="D35" s="241">
        <v>1372</v>
      </c>
      <c r="E35" s="96">
        <f>C35+D35</f>
        <v>2741</v>
      </c>
      <c r="F35" s="240">
        <v>1538</v>
      </c>
      <c r="G35" s="241">
        <v>1539</v>
      </c>
      <c r="H35" s="96">
        <f>SUM(F35:G35)</f>
        <v>3077</v>
      </c>
      <c r="I35" s="216">
        <f t="shared" ref="I35:I47" si="22">IF(E35=0,0,((H35/E35)-1)*100)</f>
        <v>12.258299890550894</v>
      </c>
      <c r="J35" s="92"/>
      <c r="K35" s="97"/>
      <c r="L35" s="220" t="s">
        <v>14</v>
      </c>
      <c r="M35" s="242">
        <v>163698</v>
      </c>
      <c r="N35" s="243">
        <v>167078</v>
      </c>
      <c r="O35" s="136">
        <f>SUM(M35:N35)</f>
        <v>330776</v>
      </c>
      <c r="P35" s="98">
        <v>32</v>
      </c>
      <c r="Q35" s="139">
        <f>O35+P35</f>
        <v>330808</v>
      </c>
      <c r="R35" s="242">
        <v>199121</v>
      </c>
      <c r="S35" s="243">
        <v>200308</v>
      </c>
      <c r="T35" s="136">
        <f>SUM(R35:S35)</f>
        <v>399429</v>
      </c>
      <c r="U35" s="98">
        <v>94</v>
      </c>
      <c r="V35" s="141">
        <f>T35+U35</f>
        <v>399523</v>
      </c>
      <c r="W35" s="216">
        <f t="shared" ref="W35:W47" si="23">IF(Q35=0,0,((V35/Q35)-1)*100)</f>
        <v>20.771867669463862</v>
      </c>
    </row>
    <row r="36" spans="2:23">
      <c r="B36" s="220" t="s">
        <v>15</v>
      </c>
      <c r="C36" s="240">
        <v>1386</v>
      </c>
      <c r="D36" s="241">
        <v>1407</v>
      </c>
      <c r="E36" s="96">
        <f>C36+D36</f>
        <v>2793</v>
      </c>
      <c r="F36" s="240">
        <v>1499</v>
      </c>
      <c r="G36" s="241">
        <v>1497</v>
      </c>
      <c r="H36" s="96">
        <f>SUM(F36:G36)</f>
        <v>2996</v>
      </c>
      <c r="I36" s="216">
        <f t="shared" si="22"/>
        <v>7.268170426065157</v>
      </c>
      <c r="J36" s="92"/>
      <c r="K36" s="97"/>
      <c r="L36" s="220" t="s">
        <v>15</v>
      </c>
      <c r="M36" s="242">
        <v>185126</v>
      </c>
      <c r="N36" s="243">
        <v>184064</v>
      </c>
      <c r="O36" s="136">
        <f>SUM(M36:N36)</f>
        <v>369190</v>
      </c>
      <c r="P36" s="98">
        <v>39</v>
      </c>
      <c r="Q36" s="139">
        <f>O36+P36</f>
        <v>369229</v>
      </c>
      <c r="R36" s="242">
        <v>214756</v>
      </c>
      <c r="S36" s="243">
        <v>217602</v>
      </c>
      <c r="T36" s="136">
        <f>SUM(R36:S36)</f>
        <v>432358</v>
      </c>
      <c r="U36" s="98">
        <v>0</v>
      </c>
      <c r="V36" s="141">
        <f>T36+U36</f>
        <v>432358</v>
      </c>
      <c r="W36" s="216">
        <f t="shared" si="23"/>
        <v>17.097519425613903</v>
      </c>
    </row>
    <row r="37" spans="2:23" ht="13.5" thickBot="1">
      <c r="B37" s="226" t="s">
        <v>16</v>
      </c>
      <c r="C37" s="244">
        <v>1624</v>
      </c>
      <c r="D37" s="245">
        <v>1622</v>
      </c>
      <c r="E37" s="96">
        <f>C37+D37</f>
        <v>3246</v>
      </c>
      <c r="F37" s="244">
        <v>1874</v>
      </c>
      <c r="G37" s="245">
        <v>1873</v>
      </c>
      <c r="H37" s="96">
        <f>SUM(F37:G37)</f>
        <v>3747</v>
      </c>
      <c r="I37" s="216">
        <f t="shared" si="22"/>
        <v>15.434380776340117</v>
      </c>
      <c r="J37" s="92"/>
      <c r="K37" s="97"/>
      <c r="L37" s="226" t="s">
        <v>16</v>
      </c>
      <c r="M37" s="242">
        <v>219690</v>
      </c>
      <c r="N37" s="243">
        <v>217573</v>
      </c>
      <c r="O37" s="136">
        <f>SUM(M37:N37)</f>
        <v>437263</v>
      </c>
      <c r="P37" s="98">
        <v>2</v>
      </c>
      <c r="Q37" s="139">
        <f>O37+P37</f>
        <v>437265</v>
      </c>
      <c r="R37" s="242">
        <v>247996</v>
      </c>
      <c r="S37" s="243">
        <v>240912</v>
      </c>
      <c r="T37" s="136">
        <f>SUM(R37:S37)</f>
        <v>488908</v>
      </c>
      <c r="U37" s="98">
        <v>0</v>
      </c>
      <c r="V37" s="141">
        <f>T37+U37</f>
        <v>488908</v>
      </c>
      <c r="W37" s="216">
        <f t="shared" si="23"/>
        <v>11.810458188970085</v>
      </c>
    </row>
    <row r="38" spans="2:23" ht="14.25" thickTop="1" thickBot="1">
      <c r="B38" s="204" t="s">
        <v>56</v>
      </c>
      <c r="C38" s="99">
        <f t="shared" ref="C38:D38" si="24">+C35+C36+C37</f>
        <v>4379</v>
      </c>
      <c r="D38" s="100">
        <f t="shared" si="24"/>
        <v>4401</v>
      </c>
      <c r="E38" s="101">
        <f t="shared" ref="E38:H38" si="25">+E35+E36+E37</f>
        <v>8780</v>
      </c>
      <c r="F38" s="99">
        <f t="shared" si="25"/>
        <v>4911</v>
      </c>
      <c r="G38" s="100">
        <f t="shared" si="25"/>
        <v>4909</v>
      </c>
      <c r="H38" s="101">
        <f t="shared" si="25"/>
        <v>9820</v>
      </c>
      <c r="I38" s="102">
        <f t="shared" si="22"/>
        <v>11.845102505694772</v>
      </c>
      <c r="J38" s="92"/>
      <c r="K38" s="92"/>
      <c r="L38" s="197" t="s">
        <v>56</v>
      </c>
      <c r="M38" s="142">
        <f t="shared" ref="M38:P38" si="26">+M35+M36+M37</f>
        <v>568514</v>
      </c>
      <c r="N38" s="143">
        <f t="shared" si="26"/>
        <v>568715</v>
      </c>
      <c r="O38" s="142">
        <f t="shared" si="26"/>
        <v>1137229</v>
      </c>
      <c r="P38" s="142">
        <f t="shared" si="26"/>
        <v>73</v>
      </c>
      <c r="Q38" s="142">
        <f t="shared" ref="Q38:V38" si="27">+Q35+Q36+Q37</f>
        <v>1137302</v>
      </c>
      <c r="R38" s="142">
        <f t="shared" si="27"/>
        <v>661873</v>
      </c>
      <c r="S38" s="143">
        <f t="shared" si="27"/>
        <v>658822</v>
      </c>
      <c r="T38" s="142">
        <f t="shared" si="27"/>
        <v>1320695</v>
      </c>
      <c r="U38" s="142">
        <f t="shared" si="27"/>
        <v>94</v>
      </c>
      <c r="V38" s="144">
        <f t="shared" si="27"/>
        <v>1320789</v>
      </c>
      <c r="W38" s="145">
        <f t="shared" si="23"/>
        <v>16.133533573316505</v>
      </c>
    </row>
    <row r="39" spans="2:23" ht="13.5" thickTop="1">
      <c r="B39" s="220" t="s">
        <v>18</v>
      </c>
      <c r="C39" s="240">
        <v>1632</v>
      </c>
      <c r="D39" s="241">
        <v>1637</v>
      </c>
      <c r="E39" s="96">
        <f>+D39+C39</f>
        <v>3269</v>
      </c>
      <c r="F39" s="240">
        <v>1926</v>
      </c>
      <c r="G39" s="241">
        <v>1926</v>
      </c>
      <c r="H39" s="96">
        <f>F39+G39</f>
        <v>3852</v>
      </c>
      <c r="I39" s="216">
        <f t="shared" si="22"/>
        <v>17.834200061180795</v>
      </c>
      <c r="J39" s="92"/>
      <c r="K39" s="92"/>
      <c r="L39" s="220" t="s">
        <v>18</v>
      </c>
      <c r="M39" s="242">
        <v>208009</v>
      </c>
      <c r="N39" s="243">
        <v>226874</v>
      </c>
      <c r="O39" s="136">
        <f>SUM(M39:N39)</f>
        <v>434883</v>
      </c>
      <c r="P39" s="98">
        <v>0</v>
      </c>
      <c r="Q39" s="139">
        <f>+P39+O39</f>
        <v>434883</v>
      </c>
      <c r="R39" s="242">
        <v>239263</v>
      </c>
      <c r="S39" s="243">
        <v>255158</v>
      </c>
      <c r="T39" s="136">
        <f>SUM(R39:S39)</f>
        <v>494421</v>
      </c>
      <c r="U39" s="98">
        <v>0</v>
      </c>
      <c r="V39" s="141">
        <f>T39+U39</f>
        <v>494421</v>
      </c>
      <c r="W39" s="216">
        <f t="shared" si="23"/>
        <v>13.690578845344614</v>
      </c>
    </row>
    <row r="40" spans="2:23">
      <c r="B40" s="220" t="s">
        <v>19</v>
      </c>
      <c r="C40" s="242">
        <v>1466</v>
      </c>
      <c r="D40" s="246">
        <v>1467</v>
      </c>
      <c r="E40" s="96">
        <f>+D40+C40</f>
        <v>2933</v>
      </c>
      <c r="F40" s="242">
        <v>1650</v>
      </c>
      <c r="G40" s="246">
        <v>1649</v>
      </c>
      <c r="H40" s="103">
        <f>SUM(F40:G40)</f>
        <v>3299</v>
      </c>
      <c r="I40" s="216">
        <f>IF(E40=0,0,((H40/E40)-1)*100)</f>
        <v>12.478690760313672</v>
      </c>
      <c r="J40" s="92"/>
      <c r="K40" s="92"/>
      <c r="L40" s="220" t="s">
        <v>19</v>
      </c>
      <c r="M40" s="242">
        <v>193249</v>
      </c>
      <c r="N40" s="243">
        <v>208875</v>
      </c>
      <c r="O40" s="136">
        <f>SUM(M40:N40)</f>
        <v>402124</v>
      </c>
      <c r="P40" s="98">
        <v>22</v>
      </c>
      <c r="Q40" s="139">
        <f>+P40+O40</f>
        <v>402146</v>
      </c>
      <c r="R40" s="242">
        <v>205911</v>
      </c>
      <c r="S40" s="243">
        <v>226409</v>
      </c>
      <c r="T40" s="136">
        <f>SUM(R40:S40)</f>
        <v>432320</v>
      </c>
      <c r="U40" s="98">
        <v>0</v>
      </c>
      <c r="V40" s="141">
        <f>T40+U40</f>
        <v>432320</v>
      </c>
      <c r="W40" s="216">
        <f>IF(Q40=0,0,((V40/Q40)-1)*100)</f>
        <v>7.5032450900916592</v>
      </c>
    </row>
    <row r="41" spans="2:23" ht="13.5" thickBot="1">
      <c r="B41" s="220" t="s">
        <v>20</v>
      </c>
      <c r="C41" s="242">
        <v>1551</v>
      </c>
      <c r="D41" s="246">
        <v>1551</v>
      </c>
      <c r="E41" s="96">
        <f>+D41+C41</f>
        <v>3102</v>
      </c>
      <c r="F41" s="242">
        <v>1716</v>
      </c>
      <c r="G41" s="246">
        <v>1717</v>
      </c>
      <c r="H41" s="103">
        <f>SUM(F41:G41)</f>
        <v>3433</v>
      </c>
      <c r="I41" s="216">
        <f t="shared" si="22"/>
        <v>10.670535138620242</v>
      </c>
      <c r="J41" s="92"/>
      <c r="K41" s="92"/>
      <c r="L41" s="220" t="s">
        <v>20</v>
      </c>
      <c r="M41" s="242">
        <v>189838</v>
      </c>
      <c r="N41" s="243">
        <v>204923</v>
      </c>
      <c r="O41" s="136">
        <f>SUM(M41:N41)</f>
        <v>394761</v>
      </c>
      <c r="P41" s="98">
        <v>2</v>
      </c>
      <c r="Q41" s="139">
        <f>+P41+O41</f>
        <v>394763</v>
      </c>
      <c r="R41" s="242">
        <v>200820</v>
      </c>
      <c r="S41" s="243">
        <v>218776</v>
      </c>
      <c r="T41" s="136">
        <f>SUM(R41:S41)</f>
        <v>419596</v>
      </c>
      <c r="U41" s="98">
        <v>0</v>
      </c>
      <c r="V41" s="141">
        <f>T41+U41</f>
        <v>419596</v>
      </c>
      <c r="W41" s="216">
        <f t="shared" si="23"/>
        <v>6.2906098089233309</v>
      </c>
    </row>
    <row r="42" spans="2:23" ht="14.25" thickTop="1" thickBot="1">
      <c r="B42" s="204" t="s">
        <v>90</v>
      </c>
      <c r="C42" s="99">
        <f t="shared" ref="C42:H42" si="28">+C39+C40+C41</f>
        <v>4649</v>
      </c>
      <c r="D42" s="100">
        <f t="shared" si="28"/>
        <v>4655</v>
      </c>
      <c r="E42" s="101">
        <f t="shared" si="28"/>
        <v>9304</v>
      </c>
      <c r="F42" s="99">
        <f t="shared" si="28"/>
        <v>5292</v>
      </c>
      <c r="G42" s="100">
        <f t="shared" si="28"/>
        <v>5292</v>
      </c>
      <c r="H42" s="101">
        <f t="shared" si="28"/>
        <v>10584</v>
      </c>
      <c r="I42" s="102">
        <f t="shared" ref="I42" si="29">IF(E42=0,0,((H42/E42)-1)*100)</f>
        <v>13.757523645743763</v>
      </c>
      <c r="J42" s="92"/>
      <c r="K42" s="92"/>
      <c r="L42" s="197" t="s">
        <v>90</v>
      </c>
      <c r="M42" s="142">
        <f t="shared" ref="M42:V42" si="30">+M39+M40+M41</f>
        <v>591096</v>
      </c>
      <c r="N42" s="143">
        <f t="shared" si="30"/>
        <v>640672</v>
      </c>
      <c r="O42" s="142">
        <f t="shared" si="30"/>
        <v>1231768</v>
      </c>
      <c r="P42" s="142">
        <f t="shared" si="30"/>
        <v>24</v>
      </c>
      <c r="Q42" s="142">
        <f t="shared" si="30"/>
        <v>1231792</v>
      </c>
      <c r="R42" s="142">
        <f t="shared" si="30"/>
        <v>645994</v>
      </c>
      <c r="S42" s="143">
        <f t="shared" si="30"/>
        <v>700343</v>
      </c>
      <c r="T42" s="142">
        <f t="shared" si="30"/>
        <v>1346337</v>
      </c>
      <c r="U42" s="142">
        <f t="shared" si="30"/>
        <v>0</v>
      </c>
      <c r="V42" s="144">
        <f t="shared" si="30"/>
        <v>1346337</v>
      </c>
      <c r="W42" s="145">
        <f t="shared" ref="W42" si="31">IF(Q42=0,0,((V42/Q42)-1)*100)</f>
        <v>9.2990537363450976</v>
      </c>
    </row>
    <row r="43" spans="2:23" ht="13.5" thickTop="1">
      <c r="B43" s="220" t="s">
        <v>33</v>
      </c>
      <c r="C43" s="247">
        <v>1450</v>
      </c>
      <c r="D43" s="248">
        <v>1449</v>
      </c>
      <c r="E43" s="96">
        <f>+D43+C43</f>
        <v>2899</v>
      </c>
      <c r="F43" s="247">
        <v>1568</v>
      </c>
      <c r="G43" s="248">
        <v>1568</v>
      </c>
      <c r="H43" s="103">
        <f>F43+G43</f>
        <v>3136</v>
      </c>
      <c r="I43" s="216">
        <f t="shared" si="22"/>
        <v>8.1752328389099738</v>
      </c>
      <c r="J43" s="92"/>
      <c r="K43" s="92"/>
      <c r="L43" s="220" t="s">
        <v>21</v>
      </c>
      <c r="M43" s="242">
        <v>173703</v>
      </c>
      <c r="N43" s="243">
        <v>179725</v>
      </c>
      <c r="O43" s="136">
        <f>SUM(M43:N43)</f>
        <v>353428</v>
      </c>
      <c r="P43" s="98">
        <v>2</v>
      </c>
      <c r="Q43" s="139">
        <f>+P43+O43</f>
        <v>353430</v>
      </c>
      <c r="R43" s="242">
        <v>200731</v>
      </c>
      <c r="S43" s="243">
        <v>206001</v>
      </c>
      <c r="T43" s="136">
        <f>SUM(R43:S43)</f>
        <v>406732</v>
      </c>
      <c r="U43" s="98">
        <v>0</v>
      </c>
      <c r="V43" s="141">
        <f>SUM(T43:U43)</f>
        <v>406732</v>
      </c>
      <c r="W43" s="216">
        <f t="shared" si="23"/>
        <v>15.081345669580969</v>
      </c>
    </row>
    <row r="44" spans="2:23">
      <c r="B44" s="220" t="s">
        <v>91</v>
      </c>
      <c r="C44" s="247">
        <v>1383</v>
      </c>
      <c r="D44" s="248">
        <v>1382</v>
      </c>
      <c r="E44" s="96">
        <f>+D44+C44</f>
        <v>2765</v>
      </c>
      <c r="F44" s="247">
        <v>1504</v>
      </c>
      <c r="G44" s="248">
        <v>1504</v>
      </c>
      <c r="H44" s="103">
        <f>F44+G44</f>
        <v>3008</v>
      </c>
      <c r="I44" s="216">
        <f t="shared" si="22"/>
        <v>8.7884267631103121</v>
      </c>
      <c r="J44" s="92"/>
      <c r="K44" s="92"/>
      <c r="L44" s="220" t="s">
        <v>91</v>
      </c>
      <c r="M44" s="242">
        <v>166141</v>
      </c>
      <c r="N44" s="243">
        <v>170680</v>
      </c>
      <c r="O44" s="136">
        <f>SUM(M44:N44)</f>
        <v>336821</v>
      </c>
      <c r="P44" s="98">
        <v>172</v>
      </c>
      <c r="Q44" s="139">
        <f>+P44+O44</f>
        <v>336993</v>
      </c>
      <c r="R44" s="242">
        <v>180423</v>
      </c>
      <c r="S44" s="243">
        <v>182639</v>
      </c>
      <c r="T44" s="136">
        <f>SUM(R44:S44)</f>
        <v>363062</v>
      </c>
      <c r="U44" s="98">
        <v>0</v>
      </c>
      <c r="V44" s="141">
        <f>SUM(T44:U44)</f>
        <v>363062</v>
      </c>
      <c r="W44" s="216">
        <f t="shared" si="23"/>
        <v>7.7357689922342709</v>
      </c>
    </row>
    <row r="45" spans="2:23" ht="13.5" thickBot="1">
      <c r="B45" s="220" t="s">
        <v>22</v>
      </c>
      <c r="C45" s="247">
        <v>1327</v>
      </c>
      <c r="D45" s="248">
        <v>1328</v>
      </c>
      <c r="E45" s="96">
        <f>+D45+C45</f>
        <v>2655</v>
      </c>
      <c r="F45" s="247">
        <v>1362</v>
      </c>
      <c r="G45" s="248">
        <v>1362</v>
      </c>
      <c r="H45" s="103">
        <f>F45+G45</f>
        <v>2724</v>
      </c>
      <c r="I45" s="216">
        <f t="shared" si="22"/>
        <v>2.5988700564971712</v>
      </c>
      <c r="J45" s="92"/>
      <c r="K45" s="92"/>
      <c r="L45" s="220" t="s">
        <v>22</v>
      </c>
      <c r="M45" s="242">
        <v>154114</v>
      </c>
      <c r="N45" s="243">
        <v>155477</v>
      </c>
      <c r="O45" s="137">
        <f>SUM(M45:N45)</f>
        <v>309591</v>
      </c>
      <c r="P45" s="249">
        <v>0</v>
      </c>
      <c r="Q45" s="139">
        <f>+P45+O45</f>
        <v>309591</v>
      </c>
      <c r="R45" s="242">
        <v>171285</v>
      </c>
      <c r="S45" s="243">
        <v>173668</v>
      </c>
      <c r="T45" s="137">
        <f>SUM(R45:S45)</f>
        <v>344953</v>
      </c>
      <c r="U45" s="249">
        <v>0</v>
      </c>
      <c r="V45" s="141">
        <f>SUM(T45:U45)</f>
        <v>344953</v>
      </c>
      <c r="W45" s="216">
        <f t="shared" si="23"/>
        <v>11.422166665051625</v>
      </c>
    </row>
    <row r="46" spans="2:23" ht="16.5" thickTop="1" thickBot="1">
      <c r="B46" s="205" t="s">
        <v>57</v>
      </c>
      <c r="C46" s="109">
        <f t="shared" ref="C46:H46" si="32">+C43+C44+C45</f>
        <v>4160</v>
      </c>
      <c r="D46" s="110">
        <f t="shared" si="32"/>
        <v>4159</v>
      </c>
      <c r="E46" s="108">
        <f t="shared" si="32"/>
        <v>8319</v>
      </c>
      <c r="F46" s="109">
        <f t="shared" si="32"/>
        <v>4434</v>
      </c>
      <c r="G46" s="110">
        <f t="shared" si="32"/>
        <v>4434</v>
      </c>
      <c r="H46" s="110">
        <f t="shared" si="32"/>
        <v>8868</v>
      </c>
      <c r="I46" s="102">
        <f t="shared" si="22"/>
        <v>6.5993508835196613</v>
      </c>
      <c r="J46" s="111"/>
      <c r="K46" s="112"/>
      <c r="L46" s="198" t="s">
        <v>23</v>
      </c>
      <c r="M46" s="146">
        <f t="shared" ref="M46:V46" si="33">+M43+M44+M45</f>
        <v>493958</v>
      </c>
      <c r="N46" s="146">
        <f t="shared" si="33"/>
        <v>505882</v>
      </c>
      <c r="O46" s="147">
        <f t="shared" si="33"/>
        <v>999840</v>
      </c>
      <c r="P46" s="147">
        <f t="shared" si="33"/>
        <v>174</v>
      </c>
      <c r="Q46" s="147">
        <f t="shared" si="33"/>
        <v>1000014</v>
      </c>
      <c r="R46" s="146">
        <f t="shared" si="33"/>
        <v>552439</v>
      </c>
      <c r="S46" s="146">
        <f t="shared" si="33"/>
        <v>562308</v>
      </c>
      <c r="T46" s="147">
        <f t="shared" si="33"/>
        <v>1114747</v>
      </c>
      <c r="U46" s="147">
        <f t="shared" si="33"/>
        <v>0</v>
      </c>
      <c r="V46" s="147">
        <f t="shared" si="33"/>
        <v>1114747</v>
      </c>
      <c r="W46" s="148">
        <f t="shared" si="23"/>
        <v>11.473139376048724</v>
      </c>
    </row>
    <row r="47" spans="2:23" ht="13.5" thickTop="1">
      <c r="B47" s="220" t="s">
        <v>24</v>
      </c>
      <c r="C47" s="242">
        <v>1319</v>
      </c>
      <c r="D47" s="246">
        <v>1318</v>
      </c>
      <c r="E47" s="113">
        <f>+D47+C47</f>
        <v>2637</v>
      </c>
      <c r="F47" s="242">
        <v>1464</v>
      </c>
      <c r="G47" s="246">
        <v>1462</v>
      </c>
      <c r="H47" s="114">
        <f>F47+G47</f>
        <v>2926</v>
      </c>
      <c r="I47" s="216">
        <f t="shared" si="22"/>
        <v>10.959423587409933</v>
      </c>
      <c r="J47" s="92"/>
      <c r="K47" s="92"/>
      <c r="L47" s="220" t="s">
        <v>25</v>
      </c>
      <c r="M47" s="242">
        <v>174483</v>
      </c>
      <c r="N47" s="243">
        <v>181538</v>
      </c>
      <c r="O47" s="137">
        <f>SUM(M47:N47)</f>
        <v>356021</v>
      </c>
      <c r="P47" s="250">
        <v>0</v>
      </c>
      <c r="Q47" s="139">
        <f>+P47+O47</f>
        <v>356021</v>
      </c>
      <c r="R47" s="242">
        <v>205064</v>
      </c>
      <c r="S47" s="243">
        <v>207702</v>
      </c>
      <c r="T47" s="137">
        <f>SUM(R47:S47)</f>
        <v>412766</v>
      </c>
      <c r="U47" s="250">
        <v>0</v>
      </c>
      <c r="V47" s="141">
        <f>T47+U47</f>
        <v>412766</v>
      </c>
      <c r="W47" s="216">
        <f t="shared" si="23"/>
        <v>15.938666539333358</v>
      </c>
    </row>
    <row r="48" spans="2:23">
      <c r="B48" s="220" t="s">
        <v>26</v>
      </c>
      <c r="C48" s="242">
        <v>1380</v>
      </c>
      <c r="D48" s="246">
        <v>1382</v>
      </c>
      <c r="E48" s="115">
        <f>+D48+C48</f>
        <v>2762</v>
      </c>
      <c r="F48" s="242">
        <v>1586</v>
      </c>
      <c r="G48" s="246">
        <v>1587</v>
      </c>
      <c r="H48" s="115">
        <f>F48+G48</f>
        <v>3173</v>
      </c>
      <c r="I48" s="216">
        <f>IF(E48=0,0,((H48/E48)-1)*100)</f>
        <v>14.880521361332377</v>
      </c>
      <c r="J48" s="92"/>
      <c r="K48" s="92"/>
      <c r="L48" s="220" t="s">
        <v>26</v>
      </c>
      <c r="M48" s="242">
        <v>178243</v>
      </c>
      <c r="N48" s="243">
        <v>196039</v>
      </c>
      <c r="O48" s="137">
        <f>SUM(M48:N48)</f>
        <v>374282</v>
      </c>
      <c r="P48" s="98">
        <v>1</v>
      </c>
      <c r="Q48" s="139">
        <f>+P48+O48</f>
        <v>374283</v>
      </c>
      <c r="R48" s="242">
        <v>212310</v>
      </c>
      <c r="S48" s="243">
        <v>227581</v>
      </c>
      <c r="T48" s="137">
        <f>SUM(R48:S48)</f>
        <v>439891</v>
      </c>
      <c r="U48" s="98">
        <v>0</v>
      </c>
      <c r="V48" s="141">
        <f>SUM(T48:U48)</f>
        <v>439891</v>
      </c>
      <c r="W48" s="216">
        <f>IF(Q48=0,0,((V48/Q48)-1)*100)</f>
        <v>17.528982080404411</v>
      </c>
    </row>
    <row r="49" spans="2:23" ht="13.5" thickBot="1">
      <c r="B49" s="220" t="s">
        <v>27</v>
      </c>
      <c r="C49" s="242">
        <v>1277</v>
      </c>
      <c r="D49" s="251">
        <v>1276</v>
      </c>
      <c r="E49" s="116">
        <f>+D49+C49</f>
        <v>2553</v>
      </c>
      <c r="F49" s="242">
        <v>1489</v>
      </c>
      <c r="G49" s="251">
        <v>1490</v>
      </c>
      <c r="H49" s="116">
        <f>F49+G49</f>
        <v>2979</v>
      </c>
      <c r="I49" s="217">
        <f>IF(E49=0,0,((H49/E49)-1)*100)</f>
        <v>16.686251468860156</v>
      </c>
      <c r="J49" s="92"/>
      <c r="K49" s="92"/>
      <c r="L49" s="220" t="s">
        <v>27</v>
      </c>
      <c r="M49" s="242">
        <v>171106</v>
      </c>
      <c r="N49" s="243">
        <v>176056</v>
      </c>
      <c r="O49" s="137">
        <f>SUM(M49:N49)</f>
        <v>347162</v>
      </c>
      <c r="P49" s="249">
        <v>40</v>
      </c>
      <c r="Q49" s="139">
        <f>+P49+O49</f>
        <v>347202</v>
      </c>
      <c r="R49" s="242">
        <v>188282</v>
      </c>
      <c r="S49" s="243">
        <v>193204</v>
      </c>
      <c r="T49" s="137">
        <f>SUM(R49:S49)</f>
        <v>381486</v>
      </c>
      <c r="U49" s="249">
        <v>0</v>
      </c>
      <c r="V49" s="141">
        <f>SUM(T49:U49)</f>
        <v>381486</v>
      </c>
      <c r="W49" s="216">
        <f>IF(Q49=0,0,((V49/Q49)-1)*100)</f>
        <v>9.8743670831389139</v>
      </c>
    </row>
    <row r="50" spans="2:23" ht="14.25" thickTop="1" thickBot="1">
      <c r="B50" s="204" t="s">
        <v>28</v>
      </c>
      <c r="C50" s="109">
        <f t="shared" ref="C50:H50" si="34">+C47+C48+C49</f>
        <v>3976</v>
      </c>
      <c r="D50" s="117">
        <f t="shared" si="34"/>
        <v>3976</v>
      </c>
      <c r="E50" s="109">
        <f t="shared" si="34"/>
        <v>7952</v>
      </c>
      <c r="F50" s="109">
        <f t="shared" si="34"/>
        <v>4539</v>
      </c>
      <c r="G50" s="117">
        <f t="shared" si="34"/>
        <v>4539</v>
      </c>
      <c r="H50" s="109">
        <f t="shared" si="34"/>
        <v>9078</v>
      </c>
      <c r="I50" s="102">
        <f>IF(E50=0,0,((H50/E50)-1)*100)</f>
        <v>14.15995975855131</v>
      </c>
      <c r="J50" s="92"/>
      <c r="K50" s="92"/>
      <c r="L50" s="197" t="s">
        <v>28</v>
      </c>
      <c r="M50" s="142">
        <f t="shared" ref="M50:V50" si="35">+M47+M48+M49</f>
        <v>523832</v>
      </c>
      <c r="N50" s="143">
        <f t="shared" si="35"/>
        <v>553633</v>
      </c>
      <c r="O50" s="142">
        <f t="shared" si="35"/>
        <v>1077465</v>
      </c>
      <c r="P50" s="142">
        <f t="shared" si="35"/>
        <v>41</v>
      </c>
      <c r="Q50" s="142">
        <f t="shared" si="35"/>
        <v>1077506</v>
      </c>
      <c r="R50" s="142">
        <f t="shared" si="35"/>
        <v>605656</v>
      </c>
      <c r="S50" s="143">
        <f t="shared" si="35"/>
        <v>628487</v>
      </c>
      <c r="T50" s="142">
        <f t="shared" si="35"/>
        <v>1234143</v>
      </c>
      <c r="U50" s="142">
        <f t="shared" si="35"/>
        <v>0</v>
      </c>
      <c r="V50" s="142">
        <f t="shared" si="35"/>
        <v>1234143</v>
      </c>
      <c r="W50" s="145">
        <f t="shared" ref="W50" si="36">IF(Q50=0,0,((V50/Q50)-1)*100)</f>
        <v>14.536995617657823</v>
      </c>
    </row>
    <row r="51" spans="2:23" ht="14.25" thickTop="1" thickBot="1">
      <c r="B51" s="204" t="s">
        <v>94</v>
      </c>
      <c r="C51" s="99">
        <f t="shared" ref="C51:H51" si="37">C42+C46+C50</f>
        <v>12785</v>
      </c>
      <c r="D51" s="100">
        <f t="shared" si="37"/>
        <v>12790</v>
      </c>
      <c r="E51" s="101">
        <f t="shared" si="37"/>
        <v>25575</v>
      </c>
      <c r="F51" s="99">
        <f t="shared" si="37"/>
        <v>14265</v>
      </c>
      <c r="G51" s="100">
        <f t="shared" si="37"/>
        <v>14265</v>
      </c>
      <c r="H51" s="101">
        <f t="shared" si="37"/>
        <v>28530</v>
      </c>
      <c r="I51" s="102">
        <f>IF(E51=0,0,((H51/E51)-1)*100)</f>
        <v>11.554252199413483</v>
      </c>
      <c r="J51" s="92"/>
      <c r="K51" s="92"/>
      <c r="L51" s="197" t="s">
        <v>94</v>
      </c>
      <c r="M51" s="142">
        <f t="shared" ref="M51:V51" si="38">M42+M46+M50</f>
        <v>1608886</v>
      </c>
      <c r="N51" s="143">
        <f t="shared" si="38"/>
        <v>1700187</v>
      </c>
      <c r="O51" s="142">
        <f t="shared" si="38"/>
        <v>3309073</v>
      </c>
      <c r="P51" s="142">
        <f t="shared" si="38"/>
        <v>239</v>
      </c>
      <c r="Q51" s="142">
        <f t="shared" si="38"/>
        <v>3309312</v>
      </c>
      <c r="R51" s="142">
        <f t="shared" si="38"/>
        <v>1804089</v>
      </c>
      <c r="S51" s="143">
        <f t="shared" si="38"/>
        <v>1891138</v>
      </c>
      <c r="T51" s="142">
        <f t="shared" si="38"/>
        <v>3695227</v>
      </c>
      <c r="U51" s="142">
        <f t="shared" si="38"/>
        <v>0</v>
      </c>
      <c r="V51" s="144">
        <f t="shared" si="38"/>
        <v>3695227</v>
      </c>
      <c r="W51" s="145">
        <f>IF(Q51=0,0,((V51/Q51)-1)*100)</f>
        <v>11.661487342384147</v>
      </c>
    </row>
    <row r="52" spans="2:23" ht="14.25" thickTop="1" thickBot="1">
      <c r="B52" s="204" t="s">
        <v>93</v>
      </c>
      <c r="C52" s="99">
        <f t="shared" ref="C52:H52" si="39">+C38+C42+C46+C50</f>
        <v>17164</v>
      </c>
      <c r="D52" s="100">
        <f t="shared" si="39"/>
        <v>17191</v>
      </c>
      <c r="E52" s="101">
        <f t="shared" si="39"/>
        <v>34355</v>
      </c>
      <c r="F52" s="99">
        <f t="shared" si="39"/>
        <v>19176</v>
      </c>
      <c r="G52" s="100">
        <f t="shared" si="39"/>
        <v>19174</v>
      </c>
      <c r="H52" s="101">
        <f t="shared" si="39"/>
        <v>38350</v>
      </c>
      <c r="I52" s="102">
        <f t="shared" ref="I52" si="40">IF(E52=0,0,((H52/E52)-1)*100)</f>
        <v>11.628583903361967</v>
      </c>
      <c r="J52" s="92"/>
      <c r="K52" s="92"/>
      <c r="L52" s="197" t="s">
        <v>93</v>
      </c>
      <c r="M52" s="142">
        <f t="shared" ref="M52:V52" si="41">+M38+M42+M46+M50</f>
        <v>2177400</v>
      </c>
      <c r="N52" s="143">
        <f t="shared" si="41"/>
        <v>2268902</v>
      </c>
      <c r="O52" s="142">
        <f t="shared" si="41"/>
        <v>4446302</v>
      </c>
      <c r="P52" s="142">
        <f t="shared" si="41"/>
        <v>312</v>
      </c>
      <c r="Q52" s="142">
        <f t="shared" si="41"/>
        <v>4446614</v>
      </c>
      <c r="R52" s="142">
        <f t="shared" si="41"/>
        <v>2465962</v>
      </c>
      <c r="S52" s="143">
        <f t="shared" si="41"/>
        <v>2549960</v>
      </c>
      <c r="T52" s="142">
        <f t="shared" si="41"/>
        <v>5015922</v>
      </c>
      <c r="U52" s="142">
        <f t="shared" si="41"/>
        <v>94</v>
      </c>
      <c r="V52" s="144">
        <f t="shared" si="41"/>
        <v>5016016</v>
      </c>
      <c r="W52" s="145">
        <f t="shared" ref="W52" si="42">IF(Q52=0,0,((V52/Q52)-1)*100)</f>
        <v>12.805294095687181</v>
      </c>
    </row>
    <row r="53" spans="2:23" ht="14.25" thickTop="1" thickBot="1">
      <c r="B53" s="199" t="s">
        <v>61</v>
      </c>
      <c r="C53" s="92"/>
      <c r="D53" s="92"/>
      <c r="E53" s="92"/>
      <c r="F53" s="92"/>
      <c r="G53" s="92"/>
      <c r="H53" s="92"/>
      <c r="I53" s="93"/>
      <c r="J53" s="92"/>
      <c r="K53" s="92"/>
      <c r="L53" s="199" t="s">
        <v>61</v>
      </c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3"/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J54" s="92"/>
      <c r="K54" s="92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J55" s="92"/>
      <c r="K55" s="92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>
      <c r="B56" s="196"/>
      <c r="C56" s="92"/>
      <c r="D56" s="92"/>
      <c r="E56" s="92"/>
      <c r="F56" s="92"/>
      <c r="G56" s="92"/>
      <c r="H56" s="92"/>
      <c r="I56" s="93"/>
      <c r="J56" s="92"/>
      <c r="K56" s="92"/>
      <c r="L56" s="1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3"/>
    </row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J57" s="92"/>
      <c r="K57" s="92"/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J58" s="92"/>
      <c r="K58" s="92"/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12" t="s">
        <v>9</v>
      </c>
      <c r="F59" s="227" t="s">
        <v>7</v>
      </c>
      <c r="G59" s="228" t="s">
        <v>8</v>
      </c>
      <c r="H59" s="212" t="s">
        <v>9</v>
      </c>
      <c r="I59" s="229"/>
      <c r="J59" s="92"/>
      <c r="K59" s="92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13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J60" s="92"/>
      <c r="K60" s="92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>
      <c r="B61" s="220" t="s">
        <v>14</v>
      </c>
      <c r="C61" s="240">
        <f>+C9+C35</f>
        <v>1583</v>
      </c>
      <c r="D61" s="241">
        <f>+D9+D35</f>
        <v>1581</v>
      </c>
      <c r="E61" s="96">
        <f>+C61+D61</f>
        <v>3164</v>
      </c>
      <c r="F61" s="240">
        <f>+F9+F35</f>
        <v>1905</v>
      </c>
      <c r="G61" s="241">
        <f>+G9+G35</f>
        <v>1905</v>
      </c>
      <c r="H61" s="96">
        <f>+F61+G61</f>
        <v>3810</v>
      </c>
      <c r="I61" s="216">
        <f t="shared" ref="I61:I73" si="43">IF(E61=0,0,((H61/E61)-1)*100)</f>
        <v>20.417193426042978</v>
      </c>
      <c r="J61" s="92"/>
      <c r="K61" s="97"/>
      <c r="L61" s="220" t="s">
        <v>14</v>
      </c>
      <c r="M61" s="242">
        <f t="shared" ref="M61:N63" si="44">+M9+M35</f>
        <v>186066</v>
      </c>
      <c r="N61" s="243">
        <f t="shared" si="44"/>
        <v>188847</v>
      </c>
      <c r="O61" s="136">
        <f>+M61+N61</f>
        <v>374913</v>
      </c>
      <c r="P61" s="98">
        <f>+P9+P35</f>
        <v>509</v>
      </c>
      <c r="Q61" s="139">
        <f>+O61+P61</f>
        <v>375422</v>
      </c>
      <c r="R61" s="242">
        <f t="shared" ref="R61:S63" si="45">+R9+R35</f>
        <v>233904</v>
      </c>
      <c r="S61" s="243">
        <f t="shared" si="45"/>
        <v>234029</v>
      </c>
      <c r="T61" s="136">
        <f>+R61+S61</f>
        <v>467933</v>
      </c>
      <c r="U61" s="98">
        <f>+U9+U35</f>
        <v>3125</v>
      </c>
      <c r="V61" s="141">
        <f>+T61+U61</f>
        <v>471058</v>
      </c>
      <c r="W61" s="216">
        <f t="shared" ref="W61:W73" si="46">IF(Q61=0,0,((V61/Q61)-1)*100)</f>
        <v>25.474266292332359</v>
      </c>
    </row>
    <row r="62" spans="2:23" ht="12" customHeight="1">
      <c r="B62" s="220" t="s">
        <v>15</v>
      </c>
      <c r="C62" s="240">
        <f>+C10+C36</f>
        <v>1643</v>
      </c>
      <c r="D62" s="241">
        <f>+D10+D36</f>
        <v>1640</v>
      </c>
      <c r="E62" s="96">
        <f>+C62+D62</f>
        <v>3283</v>
      </c>
      <c r="F62" s="240">
        <f>+F10+F36</f>
        <v>1906</v>
      </c>
      <c r="G62" s="241">
        <f>+G10+G36</f>
        <v>1903</v>
      </c>
      <c r="H62" s="96">
        <f>+F62+G62</f>
        <v>3809</v>
      </c>
      <c r="I62" s="216">
        <f t="shared" si="43"/>
        <v>16.021931160523906</v>
      </c>
      <c r="J62" s="92"/>
      <c r="K62" s="97"/>
      <c r="L62" s="220" t="s">
        <v>15</v>
      </c>
      <c r="M62" s="242">
        <f t="shared" si="44"/>
        <v>211398</v>
      </c>
      <c r="N62" s="243">
        <f t="shared" si="44"/>
        <v>207915</v>
      </c>
      <c r="O62" s="136">
        <f t="shared" ref="O62:O63" si="47">+M62+N62</f>
        <v>419313</v>
      </c>
      <c r="P62" s="98">
        <f>+P10+P36</f>
        <v>159</v>
      </c>
      <c r="Q62" s="139">
        <f t="shared" ref="Q62:Q63" si="48">+O62+P62</f>
        <v>419472</v>
      </c>
      <c r="R62" s="242">
        <f t="shared" si="45"/>
        <v>260584</v>
      </c>
      <c r="S62" s="243">
        <f t="shared" si="45"/>
        <v>257907</v>
      </c>
      <c r="T62" s="136">
        <f t="shared" ref="T62:T63" si="49">+R62+S62</f>
        <v>518491</v>
      </c>
      <c r="U62" s="98">
        <f>+U10+U36</f>
        <v>159</v>
      </c>
      <c r="V62" s="141">
        <f t="shared" ref="V62:V63" si="50">+T62+U62</f>
        <v>518650</v>
      </c>
      <c r="W62" s="216">
        <f t="shared" si="46"/>
        <v>23.643532822214585</v>
      </c>
    </row>
    <row r="63" spans="2:23" ht="12" customHeight="1" thickBot="1">
      <c r="B63" s="226" t="s">
        <v>16</v>
      </c>
      <c r="C63" s="244">
        <f>C11+C37</f>
        <v>1896</v>
      </c>
      <c r="D63" s="245">
        <f>D11+D37</f>
        <v>1891</v>
      </c>
      <c r="E63" s="96">
        <f>+C63+D63</f>
        <v>3787</v>
      </c>
      <c r="F63" s="244">
        <f>F11+F37</f>
        <v>2342</v>
      </c>
      <c r="G63" s="245">
        <f>G11+G37</f>
        <v>2344</v>
      </c>
      <c r="H63" s="96">
        <f>+F63+G63</f>
        <v>4686</v>
      </c>
      <c r="I63" s="216">
        <f t="shared" si="43"/>
        <v>23.739107472933728</v>
      </c>
      <c r="J63" s="92"/>
      <c r="K63" s="97"/>
      <c r="L63" s="226" t="s">
        <v>16</v>
      </c>
      <c r="M63" s="242">
        <f t="shared" si="44"/>
        <v>248761</v>
      </c>
      <c r="N63" s="243">
        <f t="shared" si="44"/>
        <v>244673</v>
      </c>
      <c r="O63" s="136">
        <f t="shared" si="47"/>
        <v>493434</v>
      </c>
      <c r="P63" s="98">
        <f>+P11+P37</f>
        <v>265</v>
      </c>
      <c r="Q63" s="139">
        <f t="shared" si="48"/>
        <v>493699</v>
      </c>
      <c r="R63" s="242">
        <f t="shared" si="45"/>
        <v>299859</v>
      </c>
      <c r="S63" s="243">
        <f t="shared" si="45"/>
        <v>289991</v>
      </c>
      <c r="T63" s="136">
        <f t="shared" si="49"/>
        <v>589850</v>
      </c>
      <c r="U63" s="98">
        <f>+U11+U37</f>
        <v>214</v>
      </c>
      <c r="V63" s="141">
        <f t="shared" si="50"/>
        <v>590064</v>
      </c>
      <c r="W63" s="216">
        <f t="shared" si="46"/>
        <v>19.518978162807699</v>
      </c>
    </row>
    <row r="64" spans="2:23" ht="14.25" thickTop="1" thickBot="1">
      <c r="B64" s="204" t="s">
        <v>56</v>
      </c>
      <c r="C64" s="99">
        <f>C62+C61+C63</f>
        <v>5122</v>
      </c>
      <c r="D64" s="100">
        <f>D62+D61+D63</f>
        <v>5112</v>
      </c>
      <c r="E64" s="101">
        <f>+E61+E62+E63</f>
        <v>10234</v>
      </c>
      <c r="F64" s="99">
        <f>F62+F61+F63</f>
        <v>6153</v>
      </c>
      <c r="G64" s="100">
        <f>G62+G61+G63</f>
        <v>6152</v>
      </c>
      <c r="H64" s="101">
        <f>+H61+H62+H63</f>
        <v>12305</v>
      </c>
      <c r="I64" s="102">
        <f>IF(E64=0,0,((H64/E64)-1)*100)</f>
        <v>20.236466679695141</v>
      </c>
      <c r="J64" s="92"/>
      <c r="K64" s="92"/>
      <c r="L64" s="197" t="s">
        <v>56</v>
      </c>
      <c r="M64" s="142">
        <f t="shared" ref="M64:U64" si="51">+M61+M62+M63</f>
        <v>646225</v>
      </c>
      <c r="N64" s="143">
        <f t="shared" si="51"/>
        <v>641435</v>
      </c>
      <c r="O64" s="142">
        <f t="shared" si="51"/>
        <v>1287660</v>
      </c>
      <c r="P64" s="142">
        <f t="shared" si="51"/>
        <v>933</v>
      </c>
      <c r="Q64" s="142">
        <f t="shared" si="51"/>
        <v>1288593</v>
      </c>
      <c r="R64" s="142">
        <f t="shared" si="51"/>
        <v>794347</v>
      </c>
      <c r="S64" s="143">
        <f t="shared" si="51"/>
        <v>781927</v>
      </c>
      <c r="T64" s="142">
        <f t="shared" ref="T64" si="52">+T61+T62+T63</f>
        <v>1576274</v>
      </c>
      <c r="U64" s="142">
        <f t="shared" si="51"/>
        <v>3498</v>
      </c>
      <c r="V64" s="144">
        <f t="shared" ref="V64" si="53">+V61+V62+V63</f>
        <v>1579772</v>
      </c>
      <c r="W64" s="145">
        <f>IF(Q64=0,0,((V64/Q64)-1)*100)</f>
        <v>22.596661630165606</v>
      </c>
    </row>
    <row r="65" spans="2:23" ht="13.5" thickTop="1">
      <c r="B65" s="220" t="s">
        <v>18</v>
      </c>
      <c r="C65" s="240">
        <f t="shared" ref="C65:D67" si="54">+C13+C39</f>
        <v>1908</v>
      </c>
      <c r="D65" s="241">
        <f t="shared" si="54"/>
        <v>1910</v>
      </c>
      <c r="E65" s="96">
        <f>+C65+D65</f>
        <v>3818</v>
      </c>
      <c r="F65" s="240">
        <f t="shared" ref="F65:G67" si="55">+F13+F39</f>
        <v>2472</v>
      </c>
      <c r="G65" s="241">
        <f t="shared" si="55"/>
        <v>2470</v>
      </c>
      <c r="H65" s="96">
        <f>+F65+G65</f>
        <v>4942</v>
      </c>
      <c r="I65" s="216">
        <f t="shared" si="43"/>
        <v>29.439497118910431</v>
      </c>
      <c r="J65" s="92"/>
      <c r="K65" s="92"/>
      <c r="L65" s="220" t="s">
        <v>18</v>
      </c>
      <c r="M65" s="242">
        <f t="shared" ref="M65:N67" si="56">+M13+M39</f>
        <v>242171</v>
      </c>
      <c r="N65" s="243">
        <f t="shared" si="56"/>
        <v>258989</v>
      </c>
      <c r="O65" s="136">
        <f t="shared" ref="O65:O67" si="57">+M65+N65</f>
        <v>501160</v>
      </c>
      <c r="P65" s="98">
        <f>+P13+P39</f>
        <v>1</v>
      </c>
      <c r="Q65" s="139">
        <f t="shared" ref="Q65:Q67" si="58">+O65+P65</f>
        <v>501161</v>
      </c>
      <c r="R65" s="242">
        <f t="shared" ref="R65:S67" si="59">+R13+R39</f>
        <v>302016</v>
      </c>
      <c r="S65" s="243">
        <f t="shared" si="59"/>
        <v>309835</v>
      </c>
      <c r="T65" s="136">
        <f t="shared" ref="T65:T67" si="60">+R65+S65</f>
        <v>611851</v>
      </c>
      <c r="U65" s="98">
        <f>+U13+U39</f>
        <v>425</v>
      </c>
      <c r="V65" s="141">
        <f t="shared" ref="V65:V67" si="61">+T65+U65</f>
        <v>612276</v>
      </c>
      <c r="W65" s="216">
        <f t="shared" si="46"/>
        <v>22.171517735817424</v>
      </c>
    </row>
    <row r="66" spans="2:23">
      <c r="B66" s="220" t="s">
        <v>19</v>
      </c>
      <c r="C66" s="242">
        <f t="shared" si="54"/>
        <v>1779</v>
      </c>
      <c r="D66" s="246">
        <f t="shared" si="54"/>
        <v>1781</v>
      </c>
      <c r="E66" s="96">
        <f>+C66+D66</f>
        <v>3560</v>
      </c>
      <c r="F66" s="242">
        <f t="shared" si="55"/>
        <v>2189</v>
      </c>
      <c r="G66" s="246">
        <f t="shared" si="55"/>
        <v>2192</v>
      </c>
      <c r="H66" s="103">
        <f>+F66+G66</f>
        <v>4381</v>
      </c>
      <c r="I66" s="216">
        <f t="shared" si="43"/>
        <v>23.061797752808989</v>
      </c>
      <c r="J66" s="92"/>
      <c r="K66" s="92"/>
      <c r="L66" s="220" t="s">
        <v>19</v>
      </c>
      <c r="M66" s="242">
        <f t="shared" si="56"/>
        <v>229195</v>
      </c>
      <c r="N66" s="243">
        <f t="shared" si="56"/>
        <v>244443</v>
      </c>
      <c r="O66" s="136">
        <f t="shared" si="57"/>
        <v>473638</v>
      </c>
      <c r="P66" s="98">
        <f>+P14+P40</f>
        <v>1663</v>
      </c>
      <c r="Q66" s="139">
        <f t="shared" si="58"/>
        <v>475301</v>
      </c>
      <c r="R66" s="242">
        <f t="shared" si="59"/>
        <v>264040</v>
      </c>
      <c r="S66" s="243">
        <f t="shared" si="59"/>
        <v>290990</v>
      </c>
      <c r="T66" s="136">
        <f t="shared" si="60"/>
        <v>555030</v>
      </c>
      <c r="U66" s="98">
        <f>+U14+U40</f>
        <v>616</v>
      </c>
      <c r="V66" s="141">
        <f t="shared" si="61"/>
        <v>555646</v>
      </c>
      <c r="W66" s="216">
        <f t="shared" si="46"/>
        <v>16.904025028350468</v>
      </c>
    </row>
    <row r="67" spans="2:23" ht="13.5" thickBot="1">
      <c r="B67" s="220" t="s">
        <v>20</v>
      </c>
      <c r="C67" s="242">
        <f t="shared" si="54"/>
        <v>1843</v>
      </c>
      <c r="D67" s="246">
        <f t="shared" si="54"/>
        <v>1845</v>
      </c>
      <c r="E67" s="96">
        <f>+C67+D67</f>
        <v>3688</v>
      </c>
      <c r="F67" s="242">
        <f t="shared" si="55"/>
        <v>2244</v>
      </c>
      <c r="G67" s="246">
        <f t="shared" si="55"/>
        <v>2245</v>
      </c>
      <c r="H67" s="103">
        <f>+F67+G67</f>
        <v>4489</v>
      </c>
      <c r="I67" s="216">
        <f t="shared" si="43"/>
        <v>21.719088937093268</v>
      </c>
      <c r="J67" s="92"/>
      <c r="K67" s="92"/>
      <c r="L67" s="220" t="s">
        <v>20</v>
      </c>
      <c r="M67" s="242">
        <f t="shared" si="56"/>
        <v>220840</v>
      </c>
      <c r="N67" s="243">
        <f t="shared" si="56"/>
        <v>236774</v>
      </c>
      <c r="O67" s="136">
        <f t="shared" si="57"/>
        <v>457614</v>
      </c>
      <c r="P67" s="98">
        <f>+P15+P41</f>
        <v>161</v>
      </c>
      <c r="Q67" s="139">
        <f t="shared" si="58"/>
        <v>457775</v>
      </c>
      <c r="R67" s="242">
        <f t="shared" si="59"/>
        <v>253125</v>
      </c>
      <c r="S67" s="243">
        <f t="shared" si="59"/>
        <v>274334</v>
      </c>
      <c r="T67" s="136">
        <f t="shared" si="60"/>
        <v>527459</v>
      </c>
      <c r="U67" s="98">
        <f>+U15+U41</f>
        <v>302</v>
      </c>
      <c r="V67" s="141">
        <f t="shared" si="61"/>
        <v>527761</v>
      </c>
      <c r="W67" s="216">
        <f t="shared" si="46"/>
        <v>15.288296652285505</v>
      </c>
    </row>
    <row r="68" spans="2:23" ht="14.25" thickTop="1" thickBot="1">
      <c r="B68" s="204" t="s">
        <v>90</v>
      </c>
      <c r="C68" s="99">
        <f t="shared" ref="C68:H68" si="62">+C65+C66+C67</f>
        <v>5530</v>
      </c>
      <c r="D68" s="100">
        <f t="shared" si="62"/>
        <v>5536</v>
      </c>
      <c r="E68" s="101">
        <f t="shared" si="62"/>
        <v>11066</v>
      </c>
      <c r="F68" s="99">
        <f t="shared" si="62"/>
        <v>6905</v>
      </c>
      <c r="G68" s="100">
        <f t="shared" si="62"/>
        <v>6907</v>
      </c>
      <c r="H68" s="101">
        <f t="shared" si="62"/>
        <v>13812</v>
      </c>
      <c r="I68" s="102">
        <f>IF(E68=0,0,((H68/E68)-1)*100)</f>
        <v>24.814747876378096</v>
      </c>
      <c r="J68" s="92"/>
      <c r="K68" s="92"/>
      <c r="L68" s="197" t="s">
        <v>90</v>
      </c>
      <c r="M68" s="142">
        <f t="shared" ref="M68:V68" si="63">+M65+M66+M67</f>
        <v>692206</v>
      </c>
      <c r="N68" s="143">
        <f t="shared" si="63"/>
        <v>740206</v>
      </c>
      <c r="O68" s="142">
        <f t="shared" si="63"/>
        <v>1432412</v>
      </c>
      <c r="P68" s="142">
        <f t="shared" si="63"/>
        <v>1825</v>
      </c>
      <c r="Q68" s="142">
        <f t="shared" si="63"/>
        <v>1434237</v>
      </c>
      <c r="R68" s="142">
        <f t="shared" si="63"/>
        <v>819181</v>
      </c>
      <c r="S68" s="143">
        <f t="shared" si="63"/>
        <v>875159</v>
      </c>
      <c r="T68" s="142">
        <f t="shared" si="63"/>
        <v>1694340</v>
      </c>
      <c r="U68" s="142">
        <f t="shared" si="63"/>
        <v>1343</v>
      </c>
      <c r="V68" s="144">
        <f t="shared" si="63"/>
        <v>1695683</v>
      </c>
      <c r="W68" s="145">
        <f>IF(Q68=0,0,((V68/Q68)-1)*100)</f>
        <v>18.228925902762239</v>
      </c>
    </row>
    <row r="69" spans="2:23" ht="13.5" thickTop="1">
      <c r="B69" s="220" t="s">
        <v>21</v>
      </c>
      <c r="C69" s="247">
        <f t="shared" ref="C69:D71" si="64">+C17+C43</f>
        <v>1731</v>
      </c>
      <c r="D69" s="248">
        <f t="shared" si="64"/>
        <v>1729</v>
      </c>
      <c r="E69" s="96">
        <f>+C69+D69</f>
        <v>3460</v>
      </c>
      <c r="F69" s="247">
        <f t="shared" ref="F69:G71" si="65">+F17+F43</f>
        <v>2063</v>
      </c>
      <c r="G69" s="248">
        <f t="shared" si="65"/>
        <v>2063</v>
      </c>
      <c r="H69" s="103">
        <f>+F69+G69</f>
        <v>4126</v>
      </c>
      <c r="I69" s="216">
        <f t="shared" si="43"/>
        <v>19.248554913294804</v>
      </c>
      <c r="J69" s="92"/>
      <c r="K69" s="92"/>
      <c r="L69" s="220" t="s">
        <v>21</v>
      </c>
      <c r="M69" s="242">
        <f t="shared" ref="M69:N71" si="66">+M17+M43</f>
        <v>202186</v>
      </c>
      <c r="N69" s="243">
        <f t="shared" si="66"/>
        <v>206183</v>
      </c>
      <c r="O69" s="136">
        <f t="shared" ref="O69:O71" si="67">+M69+N69</f>
        <v>408369</v>
      </c>
      <c r="P69" s="98">
        <f>+P17+P43</f>
        <v>2</v>
      </c>
      <c r="Q69" s="139">
        <f t="shared" ref="Q69:Q71" si="68">+O69+P69</f>
        <v>408371</v>
      </c>
      <c r="R69" s="242">
        <f t="shared" ref="R69:S71" si="69">+R17+R43</f>
        <v>255787</v>
      </c>
      <c r="S69" s="243">
        <f t="shared" si="69"/>
        <v>257349</v>
      </c>
      <c r="T69" s="136">
        <f t="shared" ref="T69:T71" si="70">+R69+S69</f>
        <v>513136</v>
      </c>
      <c r="U69" s="98">
        <f>+U17+U43</f>
        <v>136</v>
      </c>
      <c r="V69" s="141">
        <f t="shared" ref="V69:V71" si="71">+T69+U69</f>
        <v>513272</v>
      </c>
      <c r="W69" s="216">
        <f t="shared" si="46"/>
        <v>25.687671259712364</v>
      </c>
    </row>
    <row r="70" spans="2:23">
      <c r="B70" s="220" t="s">
        <v>91</v>
      </c>
      <c r="C70" s="247">
        <f t="shared" si="64"/>
        <v>1672</v>
      </c>
      <c r="D70" s="248">
        <f t="shared" si="64"/>
        <v>1673</v>
      </c>
      <c r="E70" s="96">
        <f>+C70+D70</f>
        <v>3345</v>
      </c>
      <c r="F70" s="247">
        <f t="shared" si="65"/>
        <v>1987</v>
      </c>
      <c r="G70" s="248">
        <f t="shared" si="65"/>
        <v>1987</v>
      </c>
      <c r="H70" s="103">
        <f>+F70+G70</f>
        <v>3974</v>
      </c>
      <c r="I70" s="216">
        <f t="shared" si="43"/>
        <v>18.804185351270554</v>
      </c>
      <c r="J70" s="92"/>
      <c r="K70" s="92"/>
      <c r="L70" s="220" t="s">
        <v>91</v>
      </c>
      <c r="M70" s="242">
        <f t="shared" si="66"/>
        <v>194137</v>
      </c>
      <c r="N70" s="243">
        <f t="shared" si="66"/>
        <v>197826</v>
      </c>
      <c r="O70" s="136">
        <f t="shared" si="67"/>
        <v>391963</v>
      </c>
      <c r="P70" s="98">
        <f>+P18+P44</f>
        <v>251</v>
      </c>
      <c r="Q70" s="139">
        <f t="shared" si="68"/>
        <v>392214</v>
      </c>
      <c r="R70" s="242">
        <f t="shared" si="69"/>
        <v>227541</v>
      </c>
      <c r="S70" s="243">
        <f t="shared" si="69"/>
        <v>229910</v>
      </c>
      <c r="T70" s="136">
        <f t="shared" si="70"/>
        <v>457451</v>
      </c>
      <c r="U70" s="98">
        <f>+U18+U44</f>
        <v>76</v>
      </c>
      <c r="V70" s="141">
        <f t="shared" si="71"/>
        <v>457527</v>
      </c>
      <c r="W70" s="216">
        <f t="shared" si="46"/>
        <v>16.652388746959581</v>
      </c>
    </row>
    <row r="71" spans="2:23" ht="13.5" thickBot="1">
      <c r="B71" s="220" t="s">
        <v>22</v>
      </c>
      <c r="C71" s="247">
        <f t="shared" si="64"/>
        <v>1599</v>
      </c>
      <c r="D71" s="248">
        <f t="shared" si="64"/>
        <v>1600</v>
      </c>
      <c r="E71" s="96">
        <f>+C71+D71</f>
        <v>3199</v>
      </c>
      <c r="F71" s="247">
        <f t="shared" si="65"/>
        <v>1818</v>
      </c>
      <c r="G71" s="248">
        <f t="shared" si="65"/>
        <v>1819</v>
      </c>
      <c r="H71" s="103">
        <f>+F71+G71</f>
        <v>3637</v>
      </c>
      <c r="I71" s="216">
        <f t="shared" si="43"/>
        <v>13.691778680837752</v>
      </c>
      <c r="J71" s="92"/>
      <c r="K71" s="92"/>
      <c r="L71" s="220" t="s">
        <v>22</v>
      </c>
      <c r="M71" s="242">
        <f t="shared" si="66"/>
        <v>182690</v>
      </c>
      <c r="N71" s="243">
        <f t="shared" si="66"/>
        <v>182702</v>
      </c>
      <c r="O71" s="137">
        <f t="shared" si="67"/>
        <v>365392</v>
      </c>
      <c r="P71" s="249">
        <f>+P19+P45</f>
        <v>124</v>
      </c>
      <c r="Q71" s="139">
        <f t="shared" si="68"/>
        <v>365516</v>
      </c>
      <c r="R71" s="242">
        <f t="shared" si="69"/>
        <v>213745</v>
      </c>
      <c r="S71" s="243">
        <f t="shared" si="69"/>
        <v>215866</v>
      </c>
      <c r="T71" s="137">
        <f t="shared" si="70"/>
        <v>429611</v>
      </c>
      <c r="U71" s="249">
        <f>+U19+U45</f>
        <v>151</v>
      </c>
      <c r="V71" s="141">
        <f t="shared" si="71"/>
        <v>429762</v>
      </c>
      <c r="W71" s="216">
        <f t="shared" si="46"/>
        <v>17.57679554383391</v>
      </c>
    </row>
    <row r="72" spans="2:23" ht="16.5" thickTop="1" thickBot="1">
      <c r="B72" s="205" t="s">
        <v>23</v>
      </c>
      <c r="C72" s="106">
        <f t="shared" ref="C72:H72" si="72">+C69+C70+C71</f>
        <v>5002</v>
      </c>
      <c r="D72" s="107">
        <f t="shared" si="72"/>
        <v>5002</v>
      </c>
      <c r="E72" s="108">
        <f t="shared" si="72"/>
        <v>10004</v>
      </c>
      <c r="F72" s="109">
        <f t="shared" si="72"/>
        <v>5868</v>
      </c>
      <c r="G72" s="110">
        <f t="shared" si="72"/>
        <v>5869</v>
      </c>
      <c r="H72" s="110">
        <f t="shared" si="72"/>
        <v>11737</v>
      </c>
      <c r="I72" s="102">
        <f t="shared" si="43"/>
        <v>17.323070771691327</v>
      </c>
      <c r="J72" s="111"/>
      <c r="K72" s="112"/>
      <c r="L72" s="198" t="s">
        <v>23</v>
      </c>
      <c r="M72" s="146">
        <f t="shared" ref="M72:V72" si="73">+M69+M70+M71</f>
        <v>579013</v>
      </c>
      <c r="N72" s="146">
        <f t="shared" si="73"/>
        <v>586711</v>
      </c>
      <c r="O72" s="147">
        <f t="shared" si="73"/>
        <v>1165724</v>
      </c>
      <c r="P72" s="147">
        <f t="shared" si="73"/>
        <v>377</v>
      </c>
      <c r="Q72" s="147">
        <f t="shared" si="73"/>
        <v>1166101</v>
      </c>
      <c r="R72" s="146">
        <f t="shared" si="73"/>
        <v>697073</v>
      </c>
      <c r="S72" s="146">
        <f t="shared" si="73"/>
        <v>703125</v>
      </c>
      <c r="T72" s="147">
        <f t="shared" si="73"/>
        <v>1400198</v>
      </c>
      <c r="U72" s="147">
        <f t="shared" si="73"/>
        <v>363</v>
      </c>
      <c r="V72" s="147">
        <f t="shared" si="73"/>
        <v>1400561</v>
      </c>
      <c r="W72" s="148">
        <f t="shared" si="46"/>
        <v>20.106320121498911</v>
      </c>
    </row>
    <row r="73" spans="2:23" ht="13.5" thickTop="1">
      <c r="B73" s="220" t="s">
        <v>25</v>
      </c>
      <c r="C73" s="242">
        <f>+C21+C47</f>
        <v>1653</v>
      </c>
      <c r="D73" s="246">
        <f>+D21+D47</f>
        <v>1650</v>
      </c>
      <c r="E73" s="113">
        <f>+C73+D73</f>
        <v>3303</v>
      </c>
      <c r="F73" s="242">
        <f>+F21+F47</f>
        <v>1924</v>
      </c>
      <c r="G73" s="246">
        <f>+G21+G47</f>
        <v>1923</v>
      </c>
      <c r="H73" s="114">
        <f>+F73+G73</f>
        <v>3847</v>
      </c>
      <c r="I73" s="216">
        <f t="shared" si="43"/>
        <v>16.469875870420836</v>
      </c>
      <c r="J73" s="92"/>
      <c r="K73" s="92"/>
      <c r="L73" s="220" t="s">
        <v>25</v>
      </c>
      <c r="M73" s="242">
        <f t="shared" ref="M73:N75" si="74">+M21+M47</f>
        <v>207816</v>
      </c>
      <c r="N73" s="243">
        <f t="shared" si="74"/>
        <v>210833</v>
      </c>
      <c r="O73" s="137">
        <f t="shared" ref="O73:O75" si="75">+M73+N73</f>
        <v>418649</v>
      </c>
      <c r="P73" s="250">
        <f>+P21+P47</f>
        <v>4717</v>
      </c>
      <c r="Q73" s="139">
        <f t="shared" ref="Q73:Q75" si="76">+O73+P73</f>
        <v>423366</v>
      </c>
      <c r="R73" s="242">
        <f t="shared" ref="R73:S75" si="77">+R21+R47</f>
        <v>257993</v>
      </c>
      <c r="S73" s="243">
        <f t="shared" si="77"/>
        <v>254708</v>
      </c>
      <c r="T73" s="137">
        <f t="shared" ref="T73:T75" si="78">+R73+S73</f>
        <v>512701</v>
      </c>
      <c r="U73" s="250">
        <f>+U21+U47</f>
        <v>94</v>
      </c>
      <c r="V73" s="141">
        <f t="shared" ref="V73:V75" si="79">+T73+U73</f>
        <v>512795</v>
      </c>
      <c r="W73" s="216">
        <f t="shared" si="46"/>
        <v>21.123330640627724</v>
      </c>
    </row>
    <row r="74" spans="2:23">
      <c r="B74" s="220" t="s">
        <v>26</v>
      </c>
      <c r="C74" s="242">
        <f>+C22+C48</f>
        <v>1754</v>
      </c>
      <c r="D74" s="246">
        <f>+D22+D48</f>
        <v>1757</v>
      </c>
      <c r="E74" s="115">
        <f>+C74+D74</f>
        <v>3511</v>
      </c>
      <c r="F74" s="242">
        <f>+F22+F48</f>
        <v>2057</v>
      </c>
      <c r="G74" s="246">
        <f>+G22+G48</f>
        <v>2056</v>
      </c>
      <c r="H74" s="115">
        <f>+F74+G74</f>
        <v>4113</v>
      </c>
      <c r="I74" s="216">
        <f>IF(E74=0,0,((H74/E74)-1)*100)</f>
        <v>17.146112218741095</v>
      </c>
      <c r="J74" s="92"/>
      <c r="K74" s="92"/>
      <c r="L74" s="220" t="s">
        <v>26</v>
      </c>
      <c r="M74" s="242">
        <f t="shared" si="74"/>
        <v>213563</v>
      </c>
      <c r="N74" s="243">
        <f t="shared" si="74"/>
        <v>231118</v>
      </c>
      <c r="O74" s="137">
        <f>+M74+N74</f>
        <v>444681</v>
      </c>
      <c r="P74" s="98">
        <f>+P22+P48</f>
        <v>6561</v>
      </c>
      <c r="Q74" s="139">
        <f>+O74+P74</f>
        <v>451242</v>
      </c>
      <c r="R74" s="242">
        <f t="shared" si="77"/>
        <v>266963</v>
      </c>
      <c r="S74" s="243">
        <f t="shared" si="77"/>
        <v>282592</v>
      </c>
      <c r="T74" s="137">
        <f>+R74+S74</f>
        <v>549555</v>
      </c>
      <c r="U74" s="98">
        <f>+U22+U48</f>
        <v>271</v>
      </c>
      <c r="V74" s="141">
        <f>+T74+U74</f>
        <v>549826</v>
      </c>
      <c r="W74" s="216">
        <f>IF(Q74=0,0,((V74/Q74)-1)*100)</f>
        <v>21.84725712588811</v>
      </c>
    </row>
    <row r="75" spans="2:23" ht="13.5" thickBot="1">
      <c r="B75" s="220" t="s">
        <v>27</v>
      </c>
      <c r="C75" s="242">
        <f>+C49+C23</f>
        <v>1589</v>
      </c>
      <c r="D75" s="251">
        <f>+D49+D23</f>
        <v>1588</v>
      </c>
      <c r="E75" s="116">
        <f>+C75+D75</f>
        <v>3177</v>
      </c>
      <c r="F75" s="242">
        <f>+F49+F23</f>
        <v>1933</v>
      </c>
      <c r="G75" s="251">
        <f>+G49+G23</f>
        <v>1932</v>
      </c>
      <c r="H75" s="116">
        <f>+F75+G75</f>
        <v>3865</v>
      </c>
      <c r="I75" s="217">
        <f>IF(E75=0,0,((H75/E75)-1)*100)</f>
        <v>21.655649984261881</v>
      </c>
      <c r="J75" s="92"/>
      <c r="K75" s="92"/>
      <c r="L75" s="220" t="s">
        <v>27</v>
      </c>
      <c r="M75" s="242">
        <f t="shared" si="74"/>
        <v>202057</v>
      </c>
      <c r="N75" s="243">
        <f t="shared" si="74"/>
        <v>203980</v>
      </c>
      <c r="O75" s="137">
        <f t="shared" si="75"/>
        <v>406037</v>
      </c>
      <c r="P75" s="249">
        <f>+P23+P49</f>
        <v>3166</v>
      </c>
      <c r="Q75" s="139">
        <f t="shared" si="76"/>
        <v>409203</v>
      </c>
      <c r="R75" s="242">
        <f t="shared" si="77"/>
        <v>236482</v>
      </c>
      <c r="S75" s="243">
        <f t="shared" si="77"/>
        <v>238278</v>
      </c>
      <c r="T75" s="137">
        <f t="shared" si="78"/>
        <v>474760</v>
      </c>
      <c r="U75" s="249">
        <f>+U23+U49</f>
        <v>49</v>
      </c>
      <c r="V75" s="141">
        <f t="shared" si="79"/>
        <v>474809</v>
      </c>
      <c r="W75" s="216">
        <f>IF(Q75=0,0,((V75/Q75)-1)*100)</f>
        <v>16.032629281799004</v>
      </c>
    </row>
    <row r="76" spans="2:23" ht="14.25" thickTop="1" thickBot="1">
      <c r="B76" s="204" t="s">
        <v>28</v>
      </c>
      <c r="C76" s="109">
        <f t="shared" ref="C76:H76" si="80">+C73+C74+C75</f>
        <v>4996</v>
      </c>
      <c r="D76" s="117">
        <f t="shared" si="80"/>
        <v>4995</v>
      </c>
      <c r="E76" s="109">
        <f t="shared" si="80"/>
        <v>9991</v>
      </c>
      <c r="F76" s="109">
        <f t="shared" si="80"/>
        <v>5914</v>
      </c>
      <c r="G76" s="117">
        <f t="shared" si="80"/>
        <v>5911</v>
      </c>
      <c r="H76" s="109">
        <f t="shared" si="80"/>
        <v>11825</v>
      </c>
      <c r="I76" s="102">
        <f t="shared" ref="I76" si="81">IF(E76=0,0,((H76/E76)-1)*100)</f>
        <v>18.356520868781899</v>
      </c>
      <c r="J76" s="92"/>
      <c r="K76" s="92"/>
      <c r="L76" s="197" t="s">
        <v>28</v>
      </c>
      <c r="M76" s="142">
        <f t="shared" ref="M76:V76" si="82">+M73+M74+M75</f>
        <v>623436</v>
      </c>
      <c r="N76" s="143">
        <f t="shared" si="82"/>
        <v>645931</v>
      </c>
      <c r="O76" s="142">
        <f t="shared" si="82"/>
        <v>1269367</v>
      </c>
      <c r="P76" s="142">
        <f t="shared" si="82"/>
        <v>14444</v>
      </c>
      <c r="Q76" s="142">
        <f t="shared" si="82"/>
        <v>1283811</v>
      </c>
      <c r="R76" s="142">
        <f t="shared" si="82"/>
        <v>761438</v>
      </c>
      <c r="S76" s="143">
        <f t="shared" si="82"/>
        <v>775578</v>
      </c>
      <c r="T76" s="142">
        <f t="shared" si="82"/>
        <v>1537016</v>
      </c>
      <c r="U76" s="142">
        <f t="shared" si="82"/>
        <v>414</v>
      </c>
      <c r="V76" s="142">
        <f t="shared" si="82"/>
        <v>1537430</v>
      </c>
      <c r="W76" s="145">
        <f t="shared" ref="W76" si="83">IF(Q76=0,0,((V76/Q76)-1)*100)</f>
        <v>19.755166453629069</v>
      </c>
    </row>
    <row r="77" spans="2:23" ht="14.25" thickTop="1" thickBot="1">
      <c r="B77" s="204" t="s">
        <v>94</v>
      </c>
      <c r="C77" s="99">
        <f t="shared" ref="C77:H77" si="84">C68+C72+C76</f>
        <v>15528</v>
      </c>
      <c r="D77" s="100">
        <f t="shared" si="84"/>
        <v>15533</v>
      </c>
      <c r="E77" s="101">
        <f t="shared" si="84"/>
        <v>31061</v>
      </c>
      <c r="F77" s="99">
        <f t="shared" si="84"/>
        <v>18687</v>
      </c>
      <c r="G77" s="100">
        <f t="shared" si="84"/>
        <v>18687</v>
      </c>
      <c r="H77" s="101">
        <f t="shared" si="84"/>
        <v>37374</v>
      </c>
      <c r="I77" s="102">
        <f>IF(E77=0,0,((H77/E77)-1)*100)</f>
        <v>20.324522713370463</v>
      </c>
      <c r="J77" s="92"/>
      <c r="K77" s="92"/>
      <c r="L77" s="197" t="s">
        <v>94</v>
      </c>
      <c r="M77" s="142">
        <f t="shared" ref="M77:V77" si="85">M68+M72+M76</f>
        <v>1894655</v>
      </c>
      <c r="N77" s="143">
        <f t="shared" si="85"/>
        <v>1972848</v>
      </c>
      <c r="O77" s="142">
        <f t="shared" si="85"/>
        <v>3867503</v>
      </c>
      <c r="P77" s="142">
        <f t="shared" si="85"/>
        <v>16646</v>
      </c>
      <c r="Q77" s="142">
        <f t="shared" si="85"/>
        <v>3884149</v>
      </c>
      <c r="R77" s="142">
        <f t="shared" si="85"/>
        <v>2277692</v>
      </c>
      <c r="S77" s="143">
        <f t="shared" si="85"/>
        <v>2353862</v>
      </c>
      <c r="T77" s="142">
        <f t="shared" si="85"/>
        <v>4631554</v>
      </c>
      <c r="U77" s="142">
        <f t="shared" si="85"/>
        <v>2120</v>
      </c>
      <c r="V77" s="144">
        <f t="shared" si="85"/>
        <v>4633674</v>
      </c>
      <c r="W77" s="145">
        <f>IF(Q77=0,0,((V77/Q77)-1)*100)</f>
        <v>19.297019759025712</v>
      </c>
    </row>
    <row r="78" spans="2:23" ht="14.25" thickTop="1" thickBot="1">
      <c r="B78" s="204" t="s">
        <v>93</v>
      </c>
      <c r="C78" s="99">
        <f t="shared" ref="C78:H78" si="86">+C64+C68+C72+C76</f>
        <v>20650</v>
      </c>
      <c r="D78" s="100">
        <f t="shared" si="86"/>
        <v>20645</v>
      </c>
      <c r="E78" s="101">
        <f t="shared" si="86"/>
        <v>41295</v>
      </c>
      <c r="F78" s="99">
        <f t="shared" si="86"/>
        <v>24840</v>
      </c>
      <c r="G78" s="100">
        <f t="shared" si="86"/>
        <v>24839</v>
      </c>
      <c r="H78" s="101">
        <f t="shared" si="86"/>
        <v>49679</v>
      </c>
      <c r="I78" s="102">
        <f>IF(E78=0,0,((H78/E78)-1)*100)</f>
        <v>20.302700084756033</v>
      </c>
      <c r="J78" s="92"/>
      <c r="K78" s="92"/>
      <c r="L78" s="197" t="s">
        <v>93</v>
      </c>
      <c r="M78" s="142">
        <f t="shared" ref="M78:V78" si="87">+M64+M68+M72+M76</f>
        <v>2540880</v>
      </c>
      <c r="N78" s="143">
        <f t="shared" si="87"/>
        <v>2614283</v>
      </c>
      <c r="O78" s="142">
        <f t="shared" si="87"/>
        <v>5155163</v>
      </c>
      <c r="P78" s="142">
        <f t="shared" si="87"/>
        <v>17579</v>
      </c>
      <c r="Q78" s="142">
        <f t="shared" si="87"/>
        <v>5172742</v>
      </c>
      <c r="R78" s="142">
        <f t="shared" si="87"/>
        <v>3072039</v>
      </c>
      <c r="S78" s="143">
        <f t="shared" si="87"/>
        <v>3135789</v>
      </c>
      <c r="T78" s="142">
        <f t="shared" si="87"/>
        <v>6207828</v>
      </c>
      <c r="U78" s="142">
        <f t="shared" si="87"/>
        <v>5618</v>
      </c>
      <c r="V78" s="144">
        <f t="shared" si="87"/>
        <v>6213446</v>
      </c>
      <c r="W78" s="145">
        <f>IF(Q78=0,0,((V78/Q78)-1)*100)</f>
        <v>20.119000715674584</v>
      </c>
    </row>
    <row r="79" spans="2:23" ht="14.25" thickTop="1" thickBot="1">
      <c r="B79" s="199" t="s">
        <v>61</v>
      </c>
      <c r="C79" s="92"/>
      <c r="D79" s="92"/>
      <c r="E79" s="92"/>
      <c r="F79" s="92"/>
      <c r="G79" s="92"/>
      <c r="H79" s="92"/>
      <c r="I79" s="93"/>
      <c r="J79" s="92"/>
      <c r="K79" s="92"/>
      <c r="L79" s="199" t="s">
        <v>61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</row>
    <row r="80" spans="2:23" ht="13.5" thickTop="1">
      <c r="B80" s="196"/>
      <c r="C80" s="92"/>
      <c r="D80" s="92"/>
      <c r="E80" s="92"/>
      <c r="F80" s="92"/>
      <c r="G80" s="92"/>
      <c r="H80" s="92"/>
      <c r="I80" s="93"/>
      <c r="J80" s="92"/>
      <c r="K80" s="92"/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B81" s="196"/>
      <c r="C81" s="92"/>
      <c r="D81" s="92"/>
      <c r="E81" s="92"/>
      <c r="F81" s="92"/>
      <c r="G81" s="92"/>
      <c r="H81" s="92"/>
      <c r="I81" s="93"/>
      <c r="J81" s="92"/>
      <c r="K81" s="92"/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B82" s="196"/>
      <c r="C82" s="92"/>
      <c r="D82" s="92"/>
      <c r="E82" s="92"/>
      <c r="F82" s="92"/>
      <c r="G82" s="92"/>
      <c r="H82" s="92"/>
      <c r="I82" s="93"/>
      <c r="J82" s="92"/>
      <c r="K82" s="92"/>
      <c r="L82" s="1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118" t="s">
        <v>41</v>
      </c>
    </row>
    <row r="83" spans="1:23" ht="14.25" thickTop="1" thickBot="1">
      <c r="B83" s="196"/>
      <c r="C83" s="92"/>
      <c r="D83" s="92"/>
      <c r="E83" s="92"/>
      <c r="F83" s="92"/>
      <c r="G83" s="92"/>
      <c r="H83" s="92"/>
      <c r="I83" s="93"/>
      <c r="J83" s="92"/>
      <c r="K83" s="92"/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B84" s="196"/>
      <c r="C84" s="92"/>
      <c r="D84" s="92"/>
      <c r="E84" s="92"/>
      <c r="F84" s="92"/>
      <c r="G84" s="92"/>
      <c r="H84" s="92"/>
      <c r="I84" s="93"/>
      <c r="J84" s="92"/>
      <c r="K84" s="92"/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3.5" thickBot="1">
      <c r="B85" s="196"/>
      <c r="C85" s="92"/>
      <c r="D85" s="92"/>
      <c r="E85" s="92"/>
      <c r="F85" s="92"/>
      <c r="G85" s="92"/>
      <c r="H85" s="92"/>
      <c r="I85" s="93"/>
      <c r="J85" s="92"/>
      <c r="K85" s="92"/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14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14" t="s">
        <v>9</v>
      </c>
      <c r="W85" s="229"/>
    </row>
    <row r="86" spans="1:23" ht="4.5" customHeight="1" thickTop="1">
      <c r="B86" s="196"/>
      <c r="C86" s="92"/>
      <c r="D86" s="92"/>
      <c r="E86" s="92"/>
      <c r="F86" s="92"/>
      <c r="G86" s="92"/>
      <c r="H86" s="92"/>
      <c r="I86" s="93"/>
      <c r="J86" s="92"/>
      <c r="K86" s="92"/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>
      <c r="A87" s="3"/>
      <c r="B87" s="206"/>
      <c r="C87" s="119"/>
      <c r="D87" s="119"/>
      <c r="E87" s="119"/>
      <c r="F87" s="119"/>
      <c r="G87" s="119"/>
      <c r="H87" s="119"/>
      <c r="I87" s="120"/>
      <c r="J87" s="119"/>
      <c r="K87" s="92"/>
      <c r="L87" s="220" t="s">
        <v>14</v>
      </c>
      <c r="M87" s="242">
        <v>8</v>
      </c>
      <c r="N87" s="243">
        <v>1</v>
      </c>
      <c r="O87" s="154">
        <f>SUM(M87:N87)</f>
        <v>9</v>
      </c>
      <c r="P87" s="98">
        <v>0</v>
      </c>
      <c r="Q87" s="157">
        <f>O87+P87</f>
        <v>9</v>
      </c>
      <c r="R87" s="242">
        <v>11</v>
      </c>
      <c r="S87" s="243">
        <v>8</v>
      </c>
      <c r="T87" s="154">
        <f>SUM(R87:S87)</f>
        <v>19</v>
      </c>
      <c r="U87" s="98">
        <v>0</v>
      </c>
      <c r="V87" s="159">
        <f>T87+U87</f>
        <v>19</v>
      </c>
      <c r="W87" s="216">
        <f t="shared" ref="W87:W99" si="88">IF(Q87=0,0,((V87/Q87)-1)*100)</f>
        <v>111.11111111111111</v>
      </c>
    </row>
    <row r="88" spans="1:23">
      <c r="A88" s="3"/>
      <c r="B88" s="206"/>
      <c r="C88" s="119"/>
      <c r="D88" s="119"/>
      <c r="E88" s="119"/>
      <c r="F88" s="119"/>
      <c r="G88" s="119"/>
      <c r="H88" s="119"/>
      <c r="I88" s="120"/>
      <c r="J88" s="119"/>
      <c r="K88" s="92"/>
      <c r="L88" s="220" t="s">
        <v>15</v>
      </c>
      <c r="M88" s="242">
        <v>7</v>
      </c>
      <c r="N88" s="243">
        <v>2</v>
      </c>
      <c r="O88" s="154">
        <f>SUM(M88:N88)</f>
        <v>9</v>
      </c>
      <c r="P88" s="98">
        <v>0</v>
      </c>
      <c r="Q88" s="157">
        <f>O88+P88</f>
        <v>9</v>
      </c>
      <c r="R88" s="242">
        <v>11</v>
      </c>
      <c r="S88" s="243">
        <v>6</v>
      </c>
      <c r="T88" s="154">
        <f>SUM(R88:S88)</f>
        <v>17</v>
      </c>
      <c r="U88" s="98">
        <v>0</v>
      </c>
      <c r="V88" s="159">
        <f>T88+U88</f>
        <v>17</v>
      </c>
      <c r="W88" s="216">
        <f t="shared" si="88"/>
        <v>88.888888888888886</v>
      </c>
    </row>
    <row r="89" spans="1:23" ht="13.5" thickBot="1">
      <c r="A89" s="3"/>
      <c r="B89" s="206"/>
      <c r="C89" s="119"/>
      <c r="D89" s="119"/>
      <c r="E89" s="119"/>
      <c r="F89" s="119"/>
      <c r="G89" s="119"/>
      <c r="H89" s="119"/>
      <c r="I89" s="120"/>
      <c r="J89" s="119"/>
      <c r="K89" s="92"/>
      <c r="L89" s="226" t="s">
        <v>16</v>
      </c>
      <c r="M89" s="242">
        <v>3</v>
      </c>
      <c r="N89" s="243">
        <v>5</v>
      </c>
      <c r="O89" s="154">
        <f>SUM(M89:N89)</f>
        <v>8</v>
      </c>
      <c r="P89" s="98">
        <v>0</v>
      </c>
      <c r="Q89" s="157">
        <f>O89+P89</f>
        <v>8</v>
      </c>
      <c r="R89" s="242">
        <v>10</v>
      </c>
      <c r="S89" s="243">
        <v>13</v>
      </c>
      <c r="T89" s="154">
        <f>SUM(R89:S89)</f>
        <v>23</v>
      </c>
      <c r="U89" s="98">
        <v>0</v>
      </c>
      <c r="V89" s="159">
        <f>T89+U89</f>
        <v>23</v>
      </c>
      <c r="W89" s="216">
        <f t="shared" si="88"/>
        <v>187.5</v>
      </c>
    </row>
    <row r="90" spans="1:23" ht="14.25" thickTop="1" thickBot="1">
      <c r="A90" s="3"/>
      <c r="B90" s="206"/>
      <c r="C90" s="119"/>
      <c r="D90" s="119"/>
      <c r="E90" s="119"/>
      <c r="F90" s="119"/>
      <c r="G90" s="119"/>
      <c r="H90" s="119"/>
      <c r="I90" s="120"/>
      <c r="J90" s="119"/>
      <c r="K90" s="92"/>
      <c r="L90" s="200" t="s">
        <v>56</v>
      </c>
      <c r="M90" s="160">
        <f>M87+M88+M89</f>
        <v>18</v>
      </c>
      <c r="N90" s="161">
        <f>N87+N88+N89</f>
        <v>8</v>
      </c>
      <c r="O90" s="160">
        <f>O87+O88+O89</f>
        <v>26</v>
      </c>
      <c r="P90" s="160">
        <f>P87+P88+P89</f>
        <v>0</v>
      </c>
      <c r="Q90" s="160">
        <f>+Q87+Q88+Q89</f>
        <v>26</v>
      </c>
      <c r="R90" s="160">
        <f>R87+R88+R89</f>
        <v>32</v>
      </c>
      <c r="S90" s="161">
        <f>S87+S88+S89</f>
        <v>27</v>
      </c>
      <c r="T90" s="160">
        <f>T87+T88+T89</f>
        <v>59</v>
      </c>
      <c r="U90" s="160">
        <f>U87+U88+U89</f>
        <v>0</v>
      </c>
      <c r="V90" s="162">
        <f>+V87+V88+V89</f>
        <v>59</v>
      </c>
      <c r="W90" s="163">
        <f t="shared" si="88"/>
        <v>126.92307692307692</v>
      </c>
    </row>
    <row r="91" spans="1:23" ht="13.5" thickTop="1">
      <c r="A91" s="3"/>
      <c r="B91" s="206"/>
      <c r="C91" s="119"/>
      <c r="D91" s="119"/>
      <c r="E91" s="119"/>
      <c r="F91" s="119"/>
      <c r="G91" s="119"/>
      <c r="H91" s="119"/>
      <c r="I91" s="120"/>
      <c r="J91" s="119"/>
      <c r="K91" s="92"/>
      <c r="L91" s="220" t="s">
        <v>18</v>
      </c>
      <c r="M91" s="242">
        <v>11</v>
      </c>
      <c r="N91" s="243">
        <v>7</v>
      </c>
      <c r="O91" s="154">
        <f>SUM(M91:N91)</f>
        <v>18</v>
      </c>
      <c r="P91" s="98">
        <v>0</v>
      </c>
      <c r="Q91" s="157">
        <f>+P91+O91</f>
        <v>18</v>
      </c>
      <c r="R91" s="242">
        <v>10</v>
      </c>
      <c r="S91" s="243">
        <v>17</v>
      </c>
      <c r="T91" s="154">
        <f>SUM(R91:S91)</f>
        <v>27</v>
      </c>
      <c r="U91" s="98">
        <v>0</v>
      </c>
      <c r="V91" s="159">
        <f>T91+U91</f>
        <v>27</v>
      </c>
      <c r="W91" s="216">
        <f t="shared" si="88"/>
        <v>50</v>
      </c>
    </row>
    <row r="92" spans="1:23">
      <c r="A92" s="3"/>
      <c r="B92" s="206"/>
      <c r="C92" s="119"/>
      <c r="D92" s="119"/>
      <c r="E92" s="119"/>
      <c r="F92" s="119"/>
      <c r="G92" s="119"/>
      <c r="H92" s="119"/>
      <c r="I92" s="120"/>
      <c r="J92" s="119"/>
      <c r="K92" s="92"/>
      <c r="L92" s="220" t="s">
        <v>19</v>
      </c>
      <c r="M92" s="242">
        <v>8</v>
      </c>
      <c r="N92" s="243">
        <v>17</v>
      </c>
      <c r="O92" s="154">
        <f>SUM(M92:N92)</f>
        <v>25</v>
      </c>
      <c r="P92" s="98">
        <v>0</v>
      </c>
      <c r="Q92" s="157">
        <f>+P92+O92</f>
        <v>25</v>
      </c>
      <c r="R92" s="242">
        <v>9</v>
      </c>
      <c r="S92" s="243">
        <v>24</v>
      </c>
      <c r="T92" s="154">
        <f>SUM(R92:S92)</f>
        <v>33</v>
      </c>
      <c r="U92" s="98">
        <v>0</v>
      </c>
      <c r="V92" s="159">
        <f>T92+U92</f>
        <v>33</v>
      </c>
      <c r="W92" s="216">
        <f>IF(Q92=0,0,((V92/Q92)-1)*100)</f>
        <v>32.000000000000007</v>
      </c>
    </row>
    <row r="93" spans="1:23" ht="13.5" thickBot="1">
      <c r="A93" s="3"/>
      <c r="B93" s="206"/>
      <c r="C93" s="119"/>
      <c r="D93" s="119"/>
      <c r="E93" s="119"/>
      <c r="F93" s="119"/>
      <c r="G93" s="119"/>
      <c r="H93" s="119"/>
      <c r="I93" s="120"/>
      <c r="J93" s="119"/>
      <c r="K93" s="92"/>
      <c r="L93" s="220" t="s">
        <v>20</v>
      </c>
      <c r="M93" s="242">
        <v>10</v>
      </c>
      <c r="N93" s="243">
        <v>32</v>
      </c>
      <c r="O93" s="154">
        <f>SUM(M93:N93)</f>
        <v>42</v>
      </c>
      <c r="P93" s="98">
        <v>0</v>
      </c>
      <c r="Q93" s="157">
        <f>+P93+O93</f>
        <v>42</v>
      </c>
      <c r="R93" s="242">
        <v>11</v>
      </c>
      <c r="S93" s="243">
        <v>62</v>
      </c>
      <c r="T93" s="154">
        <f>SUM(R93:S93)</f>
        <v>73</v>
      </c>
      <c r="U93" s="98">
        <v>0</v>
      </c>
      <c r="V93" s="159">
        <f>T93+U93</f>
        <v>73</v>
      </c>
      <c r="W93" s="216">
        <f t="shared" si="88"/>
        <v>73.80952380952381</v>
      </c>
    </row>
    <row r="94" spans="1:23" ht="14.25" thickTop="1" thickBot="1">
      <c r="A94" s="3"/>
      <c r="B94" s="206"/>
      <c r="C94" s="119"/>
      <c r="D94" s="119"/>
      <c r="E94" s="119"/>
      <c r="F94" s="119"/>
      <c r="G94" s="119"/>
      <c r="H94" s="119"/>
      <c r="I94" s="120"/>
      <c r="J94" s="119"/>
      <c r="K94" s="92"/>
      <c r="L94" s="200" t="s">
        <v>90</v>
      </c>
      <c r="M94" s="160">
        <f t="shared" ref="M94:V94" si="89">+M91+M92+M93</f>
        <v>29</v>
      </c>
      <c r="N94" s="161">
        <f t="shared" si="89"/>
        <v>56</v>
      </c>
      <c r="O94" s="160">
        <f t="shared" si="89"/>
        <v>85</v>
      </c>
      <c r="P94" s="160">
        <f t="shared" si="89"/>
        <v>0</v>
      </c>
      <c r="Q94" s="160">
        <f t="shared" si="89"/>
        <v>85</v>
      </c>
      <c r="R94" s="160">
        <f t="shared" si="89"/>
        <v>30</v>
      </c>
      <c r="S94" s="161">
        <f t="shared" si="89"/>
        <v>103</v>
      </c>
      <c r="T94" s="160">
        <f t="shared" si="89"/>
        <v>133</v>
      </c>
      <c r="U94" s="160">
        <f t="shared" si="89"/>
        <v>0</v>
      </c>
      <c r="V94" s="162">
        <f t="shared" si="89"/>
        <v>133</v>
      </c>
      <c r="W94" s="163">
        <f t="shared" ref="W94" si="90">IF(Q94=0,0,((V94/Q94)-1)*100)</f>
        <v>56.470588235294116</v>
      </c>
    </row>
    <row r="95" spans="1:23" ht="13.5" thickTop="1">
      <c r="A95" s="3"/>
      <c r="B95" s="206"/>
      <c r="C95" s="119"/>
      <c r="D95" s="119"/>
      <c r="E95" s="119"/>
      <c r="F95" s="119"/>
      <c r="G95" s="119"/>
      <c r="H95" s="119"/>
      <c r="I95" s="120"/>
      <c r="J95" s="119"/>
      <c r="K95" s="92"/>
      <c r="L95" s="220" t="s">
        <v>21</v>
      </c>
      <c r="M95" s="242">
        <v>4</v>
      </c>
      <c r="N95" s="243">
        <v>3</v>
      </c>
      <c r="O95" s="154">
        <f>SUM(M95:N95)</f>
        <v>7</v>
      </c>
      <c r="P95" s="98">
        <v>0</v>
      </c>
      <c r="Q95" s="157">
        <f>+P95+O95</f>
        <v>7</v>
      </c>
      <c r="R95" s="242">
        <v>11</v>
      </c>
      <c r="S95" s="243">
        <v>29</v>
      </c>
      <c r="T95" s="154">
        <f>SUM(R95:S95)</f>
        <v>40</v>
      </c>
      <c r="U95" s="98">
        <v>0</v>
      </c>
      <c r="V95" s="159">
        <f>T95+U95</f>
        <v>40</v>
      </c>
      <c r="W95" s="216">
        <f t="shared" si="88"/>
        <v>471.42857142857144</v>
      </c>
    </row>
    <row r="96" spans="1:23">
      <c r="A96" s="3"/>
      <c r="B96" s="206"/>
      <c r="C96" s="119"/>
      <c r="D96" s="119"/>
      <c r="E96" s="119"/>
      <c r="F96" s="119"/>
      <c r="G96" s="119"/>
      <c r="H96" s="119"/>
      <c r="I96" s="120"/>
      <c r="J96" s="119"/>
      <c r="K96" s="92"/>
      <c r="L96" s="220" t="s">
        <v>91</v>
      </c>
      <c r="M96" s="242">
        <v>5</v>
      </c>
      <c r="N96" s="243">
        <v>2</v>
      </c>
      <c r="O96" s="154">
        <f>SUM(M96:N96)</f>
        <v>7</v>
      </c>
      <c r="P96" s="98">
        <v>0</v>
      </c>
      <c r="Q96" s="157">
        <f>+P96+O96</f>
        <v>7</v>
      </c>
      <c r="R96" s="242">
        <v>10</v>
      </c>
      <c r="S96" s="243">
        <v>65</v>
      </c>
      <c r="T96" s="154">
        <f>SUM(R96:S96)</f>
        <v>75</v>
      </c>
      <c r="U96" s="98">
        <v>0</v>
      </c>
      <c r="V96" s="159">
        <f>T96+U96</f>
        <v>75</v>
      </c>
      <c r="W96" s="216">
        <f t="shared" si="88"/>
        <v>971.42857142857133</v>
      </c>
    </row>
    <row r="97" spans="1:23" ht="13.5" thickBot="1">
      <c r="A97" s="3"/>
      <c r="B97" s="206"/>
      <c r="C97" s="119"/>
      <c r="D97" s="119"/>
      <c r="E97" s="119"/>
      <c r="F97" s="119"/>
      <c r="G97" s="119"/>
      <c r="H97" s="119"/>
      <c r="I97" s="120"/>
      <c r="J97" s="119"/>
      <c r="K97" s="92"/>
      <c r="L97" s="220" t="s">
        <v>22</v>
      </c>
      <c r="M97" s="242">
        <v>7</v>
      </c>
      <c r="N97" s="243">
        <v>4</v>
      </c>
      <c r="O97" s="155">
        <f>SUM(M97:N97)</f>
        <v>11</v>
      </c>
      <c r="P97" s="249">
        <v>0</v>
      </c>
      <c r="Q97" s="157">
        <f>+P97+O97</f>
        <v>11</v>
      </c>
      <c r="R97" s="242">
        <v>6</v>
      </c>
      <c r="S97" s="243">
        <v>55</v>
      </c>
      <c r="T97" s="155">
        <f>SUM(R97:S97)</f>
        <v>61</v>
      </c>
      <c r="U97" s="249">
        <v>0</v>
      </c>
      <c r="V97" s="159">
        <f>T97+U97</f>
        <v>61</v>
      </c>
      <c r="W97" s="216">
        <f t="shared" si="88"/>
        <v>454.54545454545456</v>
      </c>
    </row>
    <row r="98" spans="1:23" ht="14.25" thickTop="1" thickBot="1">
      <c r="A98" s="3"/>
      <c r="B98" s="206"/>
      <c r="C98" s="119"/>
      <c r="D98" s="119"/>
      <c r="E98" s="119"/>
      <c r="F98" s="119"/>
      <c r="G98" s="119"/>
      <c r="H98" s="119"/>
      <c r="I98" s="120"/>
      <c r="J98" s="119"/>
      <c r="K98" s="92"/>
      <c r="L98" s="201" t="s">
        <v>23</v>
      </c>
      <c r="M98" s="164">
        <f t="shared" ref="M98:V98" si="91">+M95+M96+M97</f>
        <v>16</v>
      </c>
      <c r="N98" s="164">
        <f t="shared" si="91"/>
        <v>9</v>
      </c>
      <c r="O98" s="165">
        <f t="shared" si="91"/>
        <v>25</v>
      </c>
      <c r="P98" s="165">
        <f t="shared" si="91"/>
        <v>0</v>
      </c>
      <c r="Q98" s="165">
        <f t="shared" si="91"/>
        <v>25</v>
      </c>
      <c r="R98" s="164">
        <f t="shared" si="91"/>
        <v>27</v>
      </c>
      <c r="S98" s="164">
        <f t="shared" si="91"/>
        <v>149</v>
      </c>
      <c r="T98" s="165">
        <f t="shared" si="91"/>
        <v>176</v>
      </c>
      <c r="U98" s="165">
        <f t="shared" si="91"/>
        <v>0</v>
      </c>
      <c r="V98" s="165">
        <f t="shared" si="91"/>
        <v>176</v>
      </c>
      <c r="W98" s="166">
        <f t="shared" si="88"/>
        <v>604</v>
      </c>
    </row>
    <row r="99" spans="1:23" ht="13.5" thickTop="1">
      <c r="A99" s="3"/>
      <c r="B99" s="206"/>
      <c r="C99" s="119"/>
      <c r="D99" s="119"/>
      <c r="E99" s="119"/>
      <c r="F99" s="119"/>
      <c r="G99" s="119"/>
      <c r="H99" s="119"/>
      <c r="I99" s="120"/>
      <c r="J99" s="119"/>
      <c r="K99" s="92"/>
      <c r="L99" s="220" t="s">
        <v>25</v>
      </c>
      <c r="M99" s="242">
        <v>11</v>
      </c>
      <c r="N99" s="243">
        <v>2</v>
      </c>
      <c r="O99" s="155">
        <f>SUM(M99:N99)</f>
        <v>13</v>
      </c>
      <c r="P99" s="250">
        <v>0</v>
      </c>
      <c r="Q99" s="157">
        <f>+P99+O99</f>
        <v>13</v>
      </c>
      <c r="R99" s="242">
        <v>7</v>
      </c>
      <c r="S99" s="243">
        <v>53</v>
      </c>
      <c r="T99" s="155">
        <f>SUM(R99:S99)</f>
        <v>60</v>
      </c>
      <c r="U99" s="250">
        <v>0</v>
      </c>
      <c r="V99" s="159">
        <f>T99+U99</f>
        <v>60</v>
      </c>
      <c r="W99" s="216">
        <f t="shared" si="88"/>
        <v>361.53846153846149</v>
      </c>
    </row>
    <row r="100" spans="1:23">
      <c r="A100" s="3"/>
      <c r="B100" s="206"/>
      <c r="C100" s="119"/>
      <c r="D100" s="119"/>
      <c r="E100" s="119"/>
      <c r="F100" s="119"/>
      <c r="G100" s="119"/>
      <c r="H100" s="119"/>
      <c r="I100" s="120"/>
      <c r="J100" s="119"/>
      <c r="K100" s="92"/>
      <c r="L100" s="220" t="s">
        <v>26</v>
      </c>
      <c r="M100" s="242">
        <v>14</v>
      </c>
      <c r="N100" s="243">
        <v>5</v>
      </c>
      <c r="O100" s="155">
        <f>SUM(M100:N100)</f>
        <v>19</v>
      </c>
      <c r="P100" s="98">
        <v>0</v>
      </c>
      <c r="Q100" s="157">
        <f>+P100+O100</f>
        <v>19</v>
      </c>
      <c r="R100" s="242">
        <v>13</v>
      </c>
      <c r="S100" s="243">
        <v>142</v>
      </c>
      <c r="T100" s="155">
        <f>SUM(R100:S100)</f>
        <v>155</v>
      </c>
      <c r="U100" s="98">
        <v>0</v>
      </c>
      <c r="V100" s="159">
        <f>T100+U100</f>
        <v>155</v>
      </c>
      <c r="W100" s="216">
        <f>IF(Q100=0,0,((V100/Q100)-1)*100)</f>
        <v>715.78947368421041</v>
      </c>
    </row>
    <row r="101" spans="1:23" ht="13.5" thickBot="1">
      <c r="A101" s="2"/>
      <c r="B101" s="206"/>
      <c r="C101" s="119"/>
      <c r="D101" s="119"/>
      <c r="E101" s="119"/>
      <c r="F101" s="119"/>
      <c r="G101" s="119"/>
      <c r="H101" s="119"/>
      <c r="I101" s="120"/>
      <c r="J101" s="94"/>
      <c r="K101" s="92"/>
      <c r="L101" s="220" t="s">
        <v>27</v>
      </c>
      <c r="M101" s="242">
        <v>11</v>
      </c>
      <c r="N101" s="243">
        <v>6</v>
      </c>
      <c r="O101" s="155">
        <f>SUM(M101:N101)</f>
        <v>17</v>
      </c>
      <c r="P101" s="98">
        <v>0</v>
      </c>
      <c r="Q101" s="157">
        <f>+P101+O101</f>
        <v>17</v>
      </c>
      <c r="R101" s="242">
        <v>36</v>
      </c>
      <c r="S101" s="243">
        <v>87</v>
      </c>
      <c r="T101" s="155">
        <f>SUM(R101:S101)</f>
        <v>123</v>
      </c>
      <c r="U101" s="98">
        <v>0</v>
      </c>
      <c r="V101" s="159">
        <f>+U101+T101</f>
        <v>123</v>
      </c>
      <c r="W101" s="216">
        <f>IF(Q101=0,0,((V101/Q101)-1)*100)</f>
        <v>623.52941176470586</v>
      </c>
    </row>
    <row r="102" spans="1:23" ht="14.25" thickTop="1" thickBot="1">
      <c r="A102" s="3"/>
      <c r="B102" s="206"/>
      <c r="C102" s="119"/>
      <c r="D102" s="119"/>
      <c r="E102" s="119"/>
      <c r="F102" s="119"/>
      <c r="G102" s="119"/>
      <c r="H102" s="119"/>
      <c r="I102" s="120"/>
      <c r="J102" s="119"/>
      <c r="K102" s="92"/>
      <c r="L102" s="200" t="s">
        <v>28</v>
      </c>
      <c r="M102" s="160">
        <f t="shared" ref="M102:V102" si="92">+M99+M100+M101</f>
        <v>36</v>
      </c>
      <c r="N102" s="161">
        <f t="shared" si="92"/>
        <v>13</v>
      </c>
      <c r="O102" s="160">
        <f t="shared" si="92"/>
        <v>49</v>
      </c>
      <c r="P102" s="160">
        <f t="shared" si="92"/>
        <v>0</v>
      </c>
      <c r="Q102" s="160">
        <f t="shared" si="92"/>
        <v>49</v>
      </c>
      <c r="R102" s="160">
        <f t="shared" si="92"/>
        <v>56</v>
      </c>
      <c r="S102" s="161">
        <f t="shared" si="92"/>
        <v>282</v>
      </c>
      <c r="T102" s="160">
        <f t="shared" si="92"/>
        <v>338</v>
      </c>
      <c r="U102" s="160">
        <f t="shared" si="92"/>
        <v>0</v>
      </c>
      <c r="V102" s="160">
        <f t="shared" si="92"/>
        <v>338</v>
      </c>
      <c r="W102" s="163">
        <f t="shared" ref="W102" si="93">IF(Q102=0,0,((V102/Q102)-1)*100)</f>
        <v>589.79591836734699</v>
      </c>
    </row>
    <row r="103" spans="1:23" ht="14.25" thickTop="1" thickBot="1">
      <c r="A103" s="3"/>
      <c r="B103" s="206"/>
      <c r="C103" s="119"/>
      <c r="D103" s="119"/>
      <c r="E103" s="119"/>
      <c r="F103" s="119"/>
      <c r="G103" s="119"/>
      <c r="H103" s="119"/>
      <c r="I103" s="120"/>
      <c r="J103" s="119"/>
      <c r="K103" s="92"/>
      <c r="L103" s="200" t="s">
        <v>94</v>
      </c>
      <c r="M103" s="160">
        <f t="shared" ref="M103:V103" si="94">M94+M98+M102</f>
        <v>81</v>
      </c>
      <c r="N103" s="161">
        <f t="shared" si="94"/>
        <v>78</v>
      </c>
      <c r="O103" s="160">
        <f t="shared" si="94"/>
        <v>159</v>
      </c>
      <c r="P103" s="160">
        <f t="shared" si="94"/>
        <v>0</v>
      </c>
      <c r="Q103" s="160">
        <f t="shared" si="94"/>
        <v>159</v>
      </c>
      <c r="R103" s="160">
        <f t="shared" si="94"/>
        <v>113</v>
      </c>
      <c r="S103" s="161">
        <f t="shared" si="94"/>
        <v>534</v>
      </c>
      <c r="T103" s="160">
        <f t="shared" si="94"/>
        <v>647</v>
      </c>
      <c r="U103" s="160">
        <f t="shared" si="94"/>
        <v>0</v>
      </c>
      <c r="V103" s="162">
        <f t="shared" si="94"/>
        <v>647</v>
      </c>
      <c r="W103" s="163">
        <f>IF(Q103=0,0,((V103/Q103)-1)*100)</f>
        <v>306.9182389937107</v>
      </c>
    </row>
    <row r="104" spans="1:23" ht="14.25" thickTop="1" thickBot="1">
      <c r="A104" s="3"/>
      <c r="B104" s="206"/>
      <c r="C104" s="119"/>
      <c r="D104" s="119"/>
      <c r="E104" s="119"/>
      <c r="F104" s="119"/>
      <c r="G104" s="119"/>
      <c r="H104" s="119"/>
      <c r="I104" s="120"/>
      <c r="J104" s="119"/>
      <c r="K104" s="92"/>
      <c r="L104" s="200" t="s">
        <v>93</v>
      </c>
      <c r="M104" s="160">
        <f t="shared" ref="M104:V104" si="95">+M90+M94+M98+M102</f>
        <v>99</v>
      </c>
      <c r="N104" s="161">
        <f t="shared" si="95"/>
        <v>86</v>
      </c>
      <c r="O104" s="160">
        <f t="shared" si="95"/>
        <v>185</v>
      </c>
      <c r="P104" s="160">
        <f t="shared" si="95"/>
        <v>0</v>
      </c>
      <c r="Q104" s="160">
        <f t="shared" si="95"/>
        <v>185</v>
      </c>
      <c r="R104" s="160">
        <f t="shared" si="95"/>
        <v>145</v>
      </c>
      <c r="S104" s="161">
        <f t="shared" si="95"/>
        <v>561</v>
      </c>
      <c r="T104" s="160">
        <f t="shared" si="95"/>
        <v>706</v>
      </c>
      <c r="U104" s="160">
        <f t="shared" si="95"/>
        <v>0</v>
      </c>
      <c r="V104" s="162">
        <f t="shared" si="95"/>
        <v>706</v>
      </c>
      <c r="W104" s="163">
        <f t="shared" ref="W104" si="96">IF(Q104=0,0,((V104/Q104)-1)*100)</f>
        <v>281.62162162162161</v>
      </c>
    </row>
    <row r="105" spans="1:23" ht="14.25" thickTop="1" thickBot="1">
      <c r="A105" s="3"/>
      <c r="B105" s="206"/>
      <c r="C105" s="119"/>
      <c r="D105" s="119"/>
      <c r="E105" s="119"/>
      <c r="F105" s="119"/>
      <c r="G105" s="119"/>
      <c r="H105" s="119"/>
      <c r="I105" s="120"/>
      <c r="J105" s="119"/>
      <c r="K105" s="92"/>
      <c r="L105" s="199" t="s">
        <v>61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J106" s="92"/>
      <c r="K106" s="92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J107" s="92"/>
      <c r="K107" s="92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J108" s="92"/>
      <c r="K108" s="92"/>
      <c r="L108" s="1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J109" s="92"/>
      <c r="K109" s="92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3.5" thickTop="1">
      <c r="B110" s="206"/>
      <c r="C110" s="119"/>
      <c r="D110" s="119"/>
      <c r="E110" s="119"/>
      <c r="F110" s="119"/>
      <c r="G110" s="119"/>
      <c r="H110" s="119"/>
      <c r="I110" s="120"/>
      <c r="J110" s="92"/>
      <c r="K110" s="92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J111" s="92"/>
      <c r="K111" s="92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14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14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J112" s="92"/>
      <c r="K112" s="92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 ht="14.25" customHeight="1">
      <c r="B113" s="206"/>
      <c r="C113" s="119"/>
      <c r="D113" s="119"/>
      <c r="E113" s="119"/>
      <c r="F113" s="119"/>
      <c r="G113" s="119"/>
      <c r="H113" s="119"/>
      <c r="I113" s="120"/>
      <c r="J113" s="92"/>
      <c r="K113" s="92"/>
      <c r="L113" s="220" t="s">
        <v>14</v>
      </c>
      <c r="M113" s="242">
        <v>556</v>
      </c>
      <c r="N113" s="243">
        <v>943</v>
      </c>
      <c r="O113" s="154">
        <f>SUM(M113:N113)</f>
        <v>1499</v>
      </c>
      <c r="P113" s="98">
        <v>0</v>
      </c>
      <c r="Q113" s="157">
        <f>O113+P113</f>
        <v>1499</v>
      </c>
      <c r="R113" s="242">
        <v>370</v>
      </c>
      <c r="S113" s="243">
        <v>1069</v>
      </c>
      <c r="T113" s="154">
        <f>SUM(R113:S113)</f>
        <v>1439</v>
      </c>
      <c r="U113" s="98">
        <v>0</v>
      </c>
      <c r="V113" s="159">
        <f>T113+U113</f>
        <v>1439</v>
      </c>
      <c r="W113" s="216">
        <f t="shared" ref="W113:W128" si="97">IF(Q113=0,0,((V113/Q113)-1)*100)</f>
        <v>-4.0026684456304196</v>
      </c>
    </row>
    <row r="114" spans="2:23" ht="14.25" customHeight="1">
      <c r="B114" s="206"/>
      <c r="C114" s="119"/>
      <c r="D114" s="119"/>
      <c r="E114" s="119"/>
      <c r="F114" s="119"/>
      <c r="G114" s="119"/>
      <c r="H114" s="119"/>
      <c r="I114" s="120"/>
      <c r="J114" s="92"/>
      <c r="K114" s="92"/>
      <c r="L114" s="220" t="s">
        <v>15</v>
      </c>
      <c r="M114" s="242">
        <v>637</v>
      </c>
      <c r="N114" s="243">
        <v>996</v>
      </c>
      <c r="O114" s="154">
        <f>SUM(M114:N114)</f>
        <v>1633</v>
      </c>
      <c r="P114" s="98">
        <v>0</v>
      </c>
      <c r="Q114" s="157">
        <f>O114+P114</f>
        <v>1633</v>
      </c>
      <c r="R114" s="242">
        <v>369</v>
      </c>
      <c r="S114" s="243">
        <v>1072</v>
      </c>
      <c r="T114" s="154">
        <f>SUM(R114:S114)</f>
        <v>1441</v>
      </c>
      <c r="U114" s="98">
        <v>0</v>
      </c>
      <c r="V114" s="159">
        <f>T114+U114</f>
        <v>1441</v>
      </c>
      <c r="W114" s="216">
        <f t="shared" si="97"/>
        <v>-11.757501530924674</v>
      </c>
    </row>
    <row r="115" spans="2:23" ht="14.25" customHeight="1" thickBot="1">
      <c r="B115" s="206"/>
      <c r="C115" s="119"/>
      <c r="D115" s="119"/>
      <c r="E115" s="119"/>
      <c r="F115" s="119"/>
      <c r="G115" s="119"/>
      <c r="H115" s="119"/>
      <c r="I115" s="120"/>
      <c r="J115" s="92"/>
      <c r="K115" s="92"/>
      <c r="L115" s="226" t="s">
        <v>16</v>
      </c>
      <c r="M115" s="242">
        <v>586</v>
      </c>
      <c r="N115" s="243">
        <v>963</v>
      </c>
      <c r="O115" s="154">
        <f>SUM(M115:N115)</f>
        <v>1549</v>
      </c>
      <c r="P115" s="98">
        <v>0</v>
      </c>
      <c r="Q115" s="157">
        <f>O115+P115</f>
        <v>1549</v>
      </c>
      <c r="R115" s="242">
        <v>374</v>
      </c>
      <c r="S115" s="243">
        <v>1072</v>
      </c>
      <c r="T115" s="154">
        <f>SUM(R115:S115)</f>
        <v>1446</v>
      </c>
      <c r="U115" s="98">
        <v>0</v>
      </c>
      <c r="V115" s="159">
        <f>T115+U115</f>
        <v>1446</v>
      </c>
      <c r="W115" s="216">
        <f t="shared" si="97"/>
        <v>-6.6494512588766934</v>
      </c>
    </row>
    <row r="116" spans="2:23" ht="14.25" customHeight="1" thickTop="1" thickBot="1">
      <c r="B116" s="206"/>
      <c r="C116" s="119"/>
      <c r="D116" s="119"/>
      <c r="E116" s="119"/>
      <c r="F116" s="119"/>
      <c r="G116" s="119"/>
      <c r="H116" s="119"/>
      <c r="I116" s="120"/>
      <c r="J116" s="92"/>
      <c r="K116" s="92"/>
      <c r="L116" s="200" t="s">
        <v>56</v>
      </c>
      <c r="M116" s="160">
        <f>M113+M114+M115</f>
        <v>1779</v>
      </c>
      <c r="N116" s="161">
        <f>N113+N114+N115</f>
        <v>2902</v>
      </c>
      <c r="O116" s="160">
        <f>O113+O114+O115</f>
        <v>4681</v>
      </c>
      <c r="P116" s="160">
        <f>P113+P114+P115</f>
        <v>0</v>
      </c>
      <c r="Q116" s="160">
        <f>+Q113+Q114+Q115</f>
        <v>4681</v>
      </c>
      <c r="R116" s="160">
        <f>R113+R114+R115</f>
        <v>1113</v>
      </c>
      <c r="S116" s="161">
        <f>S113+S114+S115</f>
        <v>3213</v>
      </c>
      <c r="T116" s="160">
        <f>T113+T114+T115</f>
        <v>4326</v>
      </c>
      <c r="U116" s="160">
        <f>U113+U114+U115</f>
        <v>0</v>
      </c>
      <c r="V116" s="162">
        <f>+V113+V114+V115</f>
        <v>4326</v>
      </c>
      <c r="W116" s="163">
        <f t="shared" si="97"/>
        <v>-7.5838496047852981</v>
      </c>
    </row>
    <row r="117" spans="2:23" ht="14.25" customHeight="1" thickTop="1">
      <c r="B117" s="206"/>
      <c r="C117" s="119"/>
      <c r="D117" s="119"/>
      <c r="E117" s="119"/>
      <c r="F117" s="119"/>
      <c r="G117" s="119"/>
      <c r="H117" s="119"/>
      <c r="I117" s="120"/>
      <c r="J117" s="92"/>
      <c r="K117" s="92"/>
      <c r="L117" s="220" t="s">
        <v>18</v>
      </c>
      <c r="M117" s="242">
        <v>515</v>
      </c>
      <c r="N117" s="243">
        <v>1032</v>
      </c>
      <c r="O117" s="154">
        <f>SUM(M117:N117)</f>
        <v>1547</v>
      </c>
      <c r="P117" s="98">
        <v>0</v>
      </c>
      <c r="Q117" s="157">
        <f>+P117+O117</f>
        <v>1547</v>
      </c>
      <c r="R117" s="242">
        <v>365</v>
      </c>
      <c r="S117" s="243">
        <v>1111</v>
      </c>
      <c r="T117" s="154">
        <f>SUM(R117:S117)</f>
        <v>1476</v>
      </c>
      <c r="U117" s="98">
        <v>0</v>
      </c>
      <c r="V117" s="159">
        <f>T117+U117</f>
        <v>1476</v>
      </c>
      <c r="W117" s="216">
        <f t="shared" si="97"/>
        <v>-4.589528118939878</v>
      </c>
    </row>
    <row r="118" spans="2:23" ht="14.25" customHeight="1">
      <c r="B118" s="206"/>
      <c r="C118" s="119"/>
      <c r="D118" s="119"/>
      <c r="E118" s="119"/>
      <c r="F118" s="119"/>
      <c r="G118" s="119"/>
      <c r="H118" s="119"/>
      <c r="I118" s="120"/>
      <c r="J118" s="92"/>
      <c r="K118" s="92"/>
      <c r="L118" s="220" t="s">
        <v>19</v>
      </c>
      <c r="M118" s="242">
        <v>470</v>
      </c>
      <c r="N118" s="243">
        <v>971</v>
      </c>
      <c r="O118" s="154">
        <f>SUM(M118:N118)</f>
        <v>1441</v>
      </c>
      <c r="P118" s="98">
        <v>0</v>
      </c>
      <c r="Q118" s="157">
        <f>+P118+O118</f>
        <v>1441</v>
      </c>
      <c r="R118" s="242">
        <v>323</v>
      </c>
      <c r="S118" s="243">
        <v>1136</v>
      </c>
      <c r="T118" s="154">
        <f>SUM(R118:S118)</f>
        <v>1459</v>
      </c>
      <c r="U118" s="98">
        <v>0</v>
      </c>
      <c r="V118" s="159">
        <f>T118+U118</f>
        <v>1459</v>
      </c>
      <c r="W118" s="216">
        <f>IF(Q118=0,0,((V118/Q118)-1)*100)</f>
        <v>1.2491325468424685</v>
      </c>
    </row>
    <row r="119" spans="2:23" ht="14.25" customHeight="1" thickBot="1">
      <c r="B119" s="206"/>
      <c r="C119" s="119"/>
      <c r="D119" s="119"/>
      <c r="E119" s="119"/>
      <c r="F119" s="119"/>
      <c r="G119" s="119"/>
      <c r="H119" s="119"/>
      <c r="I119" s="120"/>
      <c r="J119" s="92"/>
      <c r="K119" s="92"/>
      <c r="L119" s="220" t="s">
        <v>20</v>
      </c>
      <c r="M119" s="242">
        <v>607</v>
      </c>
      <c r="N119" s="243">
        <v>923</v>
      </c>
      <c r="O119" s="154">
        <f>SUM(M119:N119)</f>
        <v>1530</v>
      </c>
      <c r="P119" s="98">
        <v>0</v>
      </c>
      <c r="Q119" s="157">
        <f>+P119+O119</f>
        <v>1530</v>
      </c>
      <c r="R119" s="242">
        <v>359</v>
      </c>
      <c r="S119" s="243">
        <v>1101</v>
      </c>
      <c r="T119" s="154">
        <f>SUM(R119:S119)</f>
        <v>1460</v>
      </c>
      <c r="U119" s="98">
        <v>0</v>
      </c>
      <c r="V119" s="159">
        <f>T119+U119</f>
        <v>1460</v>
      </c>
      <c r="W119" s="216">
        <f t="shared" si="97"/>
        <v>-4.5751633986928049</v>
      </c>
    </row>
    <row r="120" spans="2:23" ht="14.25" customHeight="1" thickTop="1" thickBot="1">
      <c r="B120" s="206"/>
      <c r="C120" s="119"/>
      <c r="D120" s="119"/>
      <c r="E120" s="119"/>
      <c r="F120" s="119"/>
      <c r="G120" s="119"/>
      <c r="H120" s="119"/>
      <c r="I120" s="120"/>
      <c r="J120" s="92"/>
      <c r="K120" s="92"/>
      <c r="L120" s="200" t="s">
        <v>90</v>
      </c>
      <c r="M120" s="160">
        <f t="shared" ref="M120:V120" si="98">+M117+M118+M119</f>
        <v>1592</v>
      </c>
      <c r="N120" s="161">
        <f t="shared" si="98"/>
        <v>2926</v>
      </c>
      <c r="O120" s="160">
        <f t="shared" si="98"/>
        <v>4518</v>
      </c>
      <c r="P120" s="160">
        <f t="shared" si="98"/>
        <v>0</v>
      </c>
      <c r="Q120" s="160">
        <f t="shared" si="98"/>
        <v>4518</v>
      </c>
      <c r="R120" s="160">
        <f t="shared" si="98"/>
        <v>1047</v>
      </c>
      <c r="S120" s="161">
        <f t="shared" si="98"/>
        <v>3348</v>
      </c>
      <c r="T120" s="160">
        <f t="shared" si="98"/>
        <v>4395</v>
      </c>
      <c r="U120" s="160">
        <f t="shared" si="98"/>
        <v>0</v>
      </c>
      <c r="V120" s="162">
        <f t="shared" si="98"/>
        <v>4395</v>
      </c>
      <c r="W120" s="163">
        <f t="shared" ref="W120" si="99">IF(Q120=0,0,((V120/Q120)-1)*100)</f>
        <v>-2.7224435590969431</v>
      </c>
    </row>
    <row r="121" spans="2:23" ht="14.25" customHeight="1" thickTop="1">
      <c r="B121" s="206"/>
      <c r="C121" s="119"/>
      <c r="D121" s="119"/>
      <c r="E121" s="119"/>
      <c r="F121" s="119"/>
      <c r="G121" s="119"/>
      <c r="H121" s="119"/>
      <c r="I121" s="120"/>
      <c r="J121" s="92"/>
      <c r="K121" s="92"/>
      <c r="L121" s="220" t="s">
        <v>21</v>
      </c>
      <c r="M121" s="242">
        <v>561</v>
      </c>
      <c r="N121" s="243">
        <v>947</v>
      </c>
      <c r="O121" s="154">
        <f>SUM(M121:N121)</f>
        <v>1508</v>
      </c>
      <c r="P121" s="98">
        <v>0</v>
      </c>
      <c r="Q121" s="157">
        <f>+P121+O121</f>
        <v>1508</v>
      </c>
      <c r="R121" s="242">
        <v>397</v>
      </c>
      <c r="S121" s="243">
        <v>925</v>
      </c>
      <c r="T121" s="154">
        <f>SUM(R121:S121)</f>
        <v>1322</v>
      </c>
      <c r="U121" s="98">
        <v>0</v>
      </c>
      <c r="V121" s="159">
        <f>SUM(T121:U121)</f>
        <v>1322</v>
      </c>
      <c r="W121" s="216">
        <f t="shared" si="97"/>
        <v>-12.334217506631296</v>
      </c>
    </row>
    <row r="122" spans="2:23" ht="14.25" customHeight="1">
      <c r="B122" s="206"/>
      <c r="C122" s="119"/>
      <c r="D122" s="119"/>
      <c r="E122" s="119"/>
      <c r="F122" s="119"/>
      <c r="G122" s="119"/>
      <c r="H122" s="119"/>
      <c r="I122" s="120"/>
      <c r="J122" s="92"/>
      <c r="K122" s="92"/>
      <c r="L122" s="220" t="s">
        <v>91</v>
      </c>
      <c r="M122" s="242">
        <v>601</v>
      </c>
      <c r="N122" s="243">
        <v>965</v>
      </c>
      <c r="O122" s="154">
        <f>SUM(M122:N122)</f>
        <v>1566</v>
      </c>
      <c r="P122" s="98">
        <v>0</v>
      </c>
      <c r="Q122" s="157">
        <f>+P122+O122</f>
        <v>1566</v>
      </c>
      <c r="R122" s="242">
        <v>353</v>
      </c>
      <c r="S122" s="243">
        <v>1086</v>
      </c>
      <c r="T122" s="154">
        <f>SUM(R122:S122)</f>
        <v>1439</v>
      </c>
      <c r="U122" s="98">
        <v>0</v>
      </c>
      <c r="V122" s="159">
        <f>SUM(T122:U122)</f>
        <v>1439</v>
      </c>
      <c r="W122" s="216">
        <f t="shared" si="97"/>
        <v>-8.1098339719029351</v>
      </c>
    </row>
    <row r="123" spans="2:23" ht="14.25" customHeight="1" thickBot="1">
      <c r="B123" s="206"/>
      <c r="C123" s="119"/>
      <c r="D123" s="119"/>
      <c r="E123" s="119"/>
      <c r="F123" s="119"/>
      <c r="G123" s="119"/>
      <c r="H123" s="119"/>
      <c r="I123" s="120"/>
      <c r="J123" s="92"/>
      <c r="K123" s="92"/>
      <c r="L123" s="220" t="s">
        <v>22</v>
      </c>
      <c r="M123" s="242">
        <v>550</v>
      </c>
      <c r="N123" s="243">
        <v>1016</v>
      </c>
      <c r="O123" s="155">
        <f>SUM(M123:N123)</f>
        <v>1566</v>
      </c>
      <c r="P123" s="249">
        <v>0</v>
      </c>
      <c r="Q123" s="157">
        <f>+P123+O123</f>
        <v>1566</v>
      </c>
      <c r="R123" s="242">
        <v>406</v>
      </c>
      <c r="S123" s="243">
        <v>1010</v>
      </c>
      <c r="T123" s="155">
        <f>SUM(R123:S123)</f>
        <v>1416</v>
      </c>
      <c r="U123" s="249">
        <v>0</v>
      </c>
      <c r="V123" s="159">
        <f>SUM(T123:U123)</f>
        <v>1416</v>
      </c>
      <c r="W123" s="216">
        <f t="shared" si="97"/>
        <v>-9.5785440613026847</v>
      </c>
    </row>
    <row r="124" spans="2:23" ht="12.75" customHeight="1" thickTop="1" thickBot="1">
      <c r="B124" s="206"/>
      <c r="C124" s="119"/>
      <c r="D124" s="119"/>
      <c r="E124" s="119"/>
      <c r="F124" s="119"/>
      <c r="G124" s="119"/>
      <c r="H124" s="119"/>
      <c r="I124" s="120"/>
      <c r="J124" s="92"/>
      <c r="K124" s="92"/>
      <c r="L124" s="201" t="s">
        <v>23</v>
      </c>
      <c r="M124" s="164">
        <f t="shared" ref="M124:V124" si="100">+M121+M122+M123</f>
        <v>1712</v>
      </c>
      <c r="N124" s="164">
        <f t="shared" si="100"/>
        <v>2928</v>
      </c>
      <c r="O124" s="165">
        <f t="shared" si="100"/>
        <v>4640</v>
      </c>
      <c r="P124" s="165">
        <f t="shared" si="100"/>
        <v>0</v>
      </c>
      <c r="Q124" s="165">
        <f t="shared" si="100"/>
        <v>4640</v>
      </c>
      <c r="R124" s="164">
        <f t="shared" si="100"/>
        <v>1156</v>
      </c>
      <c r="S124" s="164">
        <f t="shared" si="100"/>
        <v>3021</v>
      </c>
      <c r="T124" s="165">
        <f t="shared" si="100"/>
        <v>4177</v>
      </c>
      <c r="U124" s="165">
        <f t="shared" si="100"/>
        <v>0</v>
      </c>
      <c r="V124" s="165">
        <f t="shared" si="100"/>
        <v>4177</v>
      </c>
      <c r="W124" s="166">
        <f t="shared" si="97"/>
        <v>-9.9784482758620729</v>
      </c>
    </row>
    <row r="125" spans="2:23" ht="14.25" customHeight="1" thickTop="1">
      <c r="B125" s="207"/>
      <c r="C125" s="126"/>
      <c r="D125" s="126"/>
      <c r="E125" s="126"/>
      <c r="F125" s="126"/>
      <c r="G125" s="126"/>
      <c r="H125" s="126"/>
      <c r="I125" s="127"/>
      <c r="J125" s="125"/>
      <c r="K125" s="125"/>
      <c r="L125" s="220" t="s">
        <v>25</v>
      </c>
      <c r="M125" s="242">
        <v>564</v>
      </c>
      <c r="N125" s="243">
        <v>967</v>
      </c>
      <c r="O125" s="155">
        <f>SUM(M125:N125)</f>
        <v>1531</v>
      </c>
      <c r="P125" s="250">
        <v>0</v>
      </c>
      <c r="Q125" s="157">
        <f>+P125+O125</f>
        <v>1531</v>
      </c>
      <c r="R125" s="242">
        <v>380</v>
      </c>
      <c r="S125" s="243">
        <v>1093</v>
      </c>
      <c r="T125" s="155">
        <f>SUM(R125:S125)</f>
        <v>1473</v>
      </c>
      <c r="U125" s="250">
        <v>0</v>
      </c>
      <c r="V125" s="159">
        <f>T125+U125</f>
        <v>1473</v>
      </c>
      <c r="W125" s="216">
        <f t="shared" si="97"/>
        <v>-3.788373612018292</v>
      </c>
    </row>
    <row r="126" spans="2:23" ht="14.25" customHeight="1">
      <c r="B126" s="208"/>
      <c r="C126" s="128"/>
      <c r="D126" s="128"/>
      <c r="E126" s="128"/>
      <c r="F126" s="128"/>
      <c r="G126" s="128"/>
      <c r="H126" s="128"/>
      <c r="I126" s="129"/>
      <c r="J126" s="125"/>
      <c r="K126" s="125"/>
      <c r="L126" s="220" t="s">
        <v>26</v>
      </c>
      <c r="M126" s="242">
        <v>477</v>
      </c>
      <c r="N126" s="243">
        <v>1037</v>
      </c>
      <c r="O126" s="155">
        <f>SUM(M126:N126)</f>
        <v>1514</v>
      </c>
      <c r="P126" s="98">
        <v>0</v>
      </c>
      <c r="Q126" s="157">
        <f>+P126+O126</f>
        <v>1514</v>
      </c>
      <c r="R126" s="242">
        <v>183</v>
      </c>
      <c r="S126" s="243">
        <v>962</v>
      </c>
      <c r="T126" s="155">
        <f>SUM(R126:S126)</f>
        <v>1145</v>
      </c>
      <c r="U126" s="98">
        <v>0</v>
      </c>
      <c r="V126" s="159">
        <f>SUM(T126:U126)</f>
        <v>1145</v>
      </c>
      <c r="W126" s="216">
        <f>IF(Q126=0,0,((V126/Q126)-1)*100)</f>
        <v>-24.372523117569354</v>
      </c>
    </row>
    <row r="127" spans="2:23" ht="14.25" customHeight="1" thickBot="1">
      <c r="B127" s="208"/>
      <c r="C127" s="128"/>
      <c r="D127" s="128"/>
      <c r="E127" s="128"/>
      <c r="F127" s="128"/>
      <c r="G127" s="128"/>
      <c r="H127" s="128"/>
      <c r="I127" s="129"/>
      <c r="J127" s="125"/>
      <c r="K127" s="125"/>
      <c r="L127" s="220" t="s">
        <v>27</v>
      </c>
      <c r="M127" s="242">
        <v>337</v>
      </c>
      <c r="N127" s="243">
        <v>1045</v>
      </c>
      <c r="O127" s="155">
        <f>SUM(M127:N127)</f>
        <v>1382</v>
      </c>
      <c r="P127" s="98">
        <v>0</v>
      </c>
      <c r="Q127" s="157">
        <f>+P127+O127</f>
        <v>1382</v>
      </c>
      <c r="R127" s="242">
        <v>248</v>
      </c>
      <c r="S127" s="243">
        <v>1030</v>
      </c>
      <c r="T127" s="155">
        <f>SUM(R127:S127)</f>
        <v>1278</v>
      </c>
      <c r="U127" s="98"/>
      <c r="V127" s="159">
        <f>+U127+T127</f>
        <v>1278</v>
      </c>
      <c r="W127" s="216">
        <f t="shared" si="97"/>
        <v>-7.5253256150506491</v>
      </c>
    </row>
    <row r="128" spans="2:23" ht="14.25" customHeight="1" thickTop="1" thickBot="1">
      <c r="B128" s="206"/>
      <c r="C128" s="119"/>
      <c r="D128" s="119"/>
      <c r="E128" s="119"/>
      <c r="F128" s="119"/>
      <c r="G128" s="119"/>
      <c r="H128" s="119"/>
      <c r="I128" s="120"/>
      <c r="J128" s="92"/>
      <c r="K128" s="92"/>
      <c r="L128" s="200" t="s">
        <v>28</v>
      </c>
      <c r="M128" s="160">
        <f t="shared" ref="M128:V128" si="101">+M125+M126+M127</f>
        <v>1378</v>
      </c>
      <c r="N128" s="161">
        <f t="shared" si="101"/>
        <v>3049</v>
      </c>
      <c r="O128" s="160">
        <f t="shared" si="101"/>
        <v>4427</v>
      </c>
      <c r="P128" s="160">
        <f t="shared" si="101"/>
        <v>0</v>
      </c>
      <c r="Q128" s="160">
        <f t="shared" si="101"/>
        <v>4427</v>
      </c>
      <c r="R128" s="160">
        <f t="shared" si="101"/>
        <v>811</v>
      </c>
      <c r="S128" s="161">
        <f t="shared" si="101"/>
        <v>3085</v>
      </c>
      <c r="T128" s="160">
        <f t="shared" si="101"/>
        <v>3896</v>
      </c>
      <c r="U128" s="160">
        <f t="shared" si="101"/>
        <v>0</v>
      </c>
      <c r="V128" s="160">
        <f t="shared" si="101"/>
        <v>3896</v>
      </c>
      <c r="W128" s="163">
        <f t="shared" si="97"/>
        <v>-11.994578721481819</v>
      </c>
    </row>
    <row r="129" spans="2:23" ht="14.25" customHeight="1" thickTop="1" thickBot="1">
      <c r="B129" s="206"/>
      <c r="C129" s="119"/>
      <c r="D129" s="119"/>
      <c r="E129" s="119"/>
      <c r="F129" s="119"/>
      <c r="G129" s="119"/>
      <c r="H129" s="119"/>
      <c r="I129" s="120"/>
      <c r="J129" s="92"/>
      <c r="K129" s="92"/>
      <c r="L129" s="200" t="s">
        <v>94</v>
      </c>
      <c r="M129" s="160">
        <f t="shared" ref="M129:V129" si="102">M120+M124+M128</f>
        <v>4682</v>
      </c>
      <c r="N129" s="161">
        <f t="shared" si="102"/>
        <v>8903</v>
      </c>
      <c r="O129" s="160">
        <f t="shared" si="102"/>
        <v>13585</v>
      </c>
      <c r="P129" s="160">
        <f t="shared" si="102"/>
        <v>0</v>
      </c>
      <c r="Q129" s="160">
        <f t="shared" si="102"/>
        <v>13585</v>
      </c>
      <c r="R129" s="160">
        <f t="shared" si="102"/>
        <v>3014</v>
      </c>
      <c r="S129" s="161">
        <f t="shared" si="102"/>
        <v>9454</v>
      </c>
      <c r="T129" s="160">
        <f t="shared" si="102"/>
        <v>12468</v>
      </c>
      <c r="U129" s="160">
        <f t="shared" si="102"/>
        <v>0</v>
      </c>
      <c r="V129" s="162">
        <f t="shared" si="102"/>
        <v>12468</v>
      </c>
      <c r="W129" s="163">
        <f>IF(Q129=0,0,((V129/Q129)-1)*100)</f>
        <v>-8.2223040117776929</v>
      </c>
    </row>
    <row r="130" spans="2:23" ht="14.25" customHeight="1" thickTop="1" thickBot="1">
      <c r="B130" s="206"/>
      <c r="C130" s="119"/>
      <c r="D130" s="119"/>
      <c r="E130" s="119"/>
      <c r="F130" s="119"/>
      <c r="G130" s="119"/>
      <c r="H130" s="119"/>
      <c r="I130" s="120"/>
      <c r="J130" s="92"/>
      <c r="K130" s="92"/>
      <c r="L130" s="200" t="s">
        <v>93</v>
      </c>
      <c r="M130" s="160">
        <f t="shared" ref="M130:V130" si="103">+M116+M120+M124+M128</f>
        <v>6461</v>
      </c>
      <c r="N130" s="161">
        <f t="shared" si="103"/>
        <v>11805</v>
      </c>
      <c r="O130" s="160">
        <f t="shared" si="103"/>
        <v>18266</v>
      </c>
      <c r="P130" s="160">
        <f t="shared" si="103"/>
        <v>0</v>
      </c>
      <c r="Q130" s="160">
        <f t="shared" si="103"/>
        <v>18266</v>
      </c>
      <c r="R130" s="160">
        <f t="shared" si="103"/>
        <v>4127</v>
      </c>
      <c r="S130" s="161">
        <f t="shared" si="103"/>
        <v>12667</v>
      </c>
      <c r="T130" s="160">
        <f t="shared" si="103"/>
        <v>16794</v>
      </c>
      <c r="U130" s="160">
        <f t="shared" si="103"/>
        <v>0</v>
      </c>
      <c r="V130" s="162">
        <f t="shared" si="103"/>
        <v>16794</v>
      </c>
      <c r="W130" s="163">
        <f t="shared" ref="W130" si="104">IF(Q130=0,0,((V130/Q130)-1)*100)</f>
        <v>-8.0586882732946457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J131" s="92"/>
      <c r="K131" s="92"/>
      <c r="L131" s="199" t="s">
        <v>61</v>
      </c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J132" s="92"/>
      <c r="K132" s="92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J133" s="92"/>
      <c r="K133" s="92"/>
      <c r="L133" s="283" t="s">
        <v>58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4.25" thickTop="1" thickBot="1">
      <c r="B134" s="206"/>
      <c r="C134" s="119"/>
      <c r="D134" s="119"/>
      <c r="E134" s="119"/>
      <c r="F134" s="119"/>
      <c r="G134" s="119"/>
      <c r="H134" s="119"/>
      <c r="I134" s="120"/>
      <c r="J134" s="92"/>
      <c r="K134" s="92"/>
      <c r="L134" s="1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118" t="s">
        <v>41</v>
      </c>
    </row>
    <row r="135" spans="2:23" ht="14.25" thickTop="1" thickBot="1">
      <c r="B135" s="206"/>
      <c r="C135" s="119"/>
      <c r="D135" s="119"/>
      <c r="E135" s="119"/>
      <c r="F135" s="119"/>
      <c r="G135" s="119"/>
      <c r="H135" s="119"/>
      <c r="I135" s="120"/>
      <c r="J135" s="92"/>
      <c r="K135" s="92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J136" s="92"/>
      <c r="K136" s="92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J137" s="92"/>
      <c r="K137" s="92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14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14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J138" s="92"/>
      <c r="K138" s="92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>
      <c r="B139" s="206"/>
      <c r="C139" s="119"/>
      <c r="D139" s="119"/>
      <c r="E139" s="119"/>
      <c r="F139" s="119"/>
      <c r="G139" s="119"/>
      <c r="H139" s="119"/>
      <c r="I139" s="120"/>
      <c r="J139" s="92"/>
      <c r="K139" s="92"/>
      <c r="L139" s="220" t="s">
        <v>14</v>
      </c>
      <c r="M139" s="242">
        <f t="shared" ref="M139:N141" si="105">+M87+M113</f>
        <v>564</v>
      </c>
      <c r="N139" s="243">
        <f t="shared" si="105"/>
        <v>944</v>
      </c>
      <c r="O139" s="154">
        <f>+M139+N139</f>
        <v>1508</v>
      </c>
      <c r="P139" s="98">
        <f>+P87+P113</f>
        <v>0</v>
      </c>
      <c r="Q139" s="157">
        <f>+O139+P139</f>
        <v>1508</v>
      </c>
      <c r="R139" s="242">
        <f t="shared" ref="R139:S141" si="106">+R87+R113</f>
        <v>381</v>
      </c>
      <c r="S139" s="243">
        <f t="shared" si="106"/>
        <v>1077</v>
      </c>
      <c r="T139" s="154">
        <f>+R139+S139</f>
        <v>1458</v>
      </c>
      <c r="U139" s="98">
        <f>+U87+U113</f>
        <v>0</v>
      </c>
      <c r="V139" s="159">
        <f>+T139+U139</f>
        <v>1458</v>
      </c>
      <c r="W139" s="216">
        <f t="shared" ref="W139:W151" si="107">IF(Q139=0,0,((V139/Q139)-1)*100)</f>
        <v>-3.3156498673740042</v>
      </c>
    </row>
    <row r="140" spans="2:23">
      <c r="B140" s="206"/>
      <c r="C140" s="119"/>
      <c r="D140" s="119"/>
      <c r="E140" s="119"/>
      <c r="F140" s="119"/>
      <c r="G140" s="119"/>
      <c r="H140" s="119"/>
      <c r="I140" s="120"/>
      <c r="J140" s="92"/>
      <c r="K140" s="92"/>
      <c r="L140" s="220" t="s">
        <v>15</v>
      </c>
      <c r="M140" s="242">
        <f t="shared" si="105"/>
        <v>644</v>
      </c>
      <c r="N140" s="243">
        <f t="shared" si="105"/>
        <v>998</v>
      </c>
      <c r="O140" s="154">
        <f t="shared" ref="O140:O141" si="108">+M140+N140</f>
        <v>1642</v>
      </c>
      <c r="P140" s="98">
        <f>+P88+P114</f>
        <v>0</v>
      </c>
      <c r="Q140" s="157">
        <f t="shared" ref="Q140:Q141" si="109">+O140+P140</f>
        <v>1642</v>
      </c>
      <c r="R140" s="242">
        <f t="shared" si="106"/>
        <v>380</v>
      </c>
      <c r="S140" s="243">
        <f t="shared" si="106"/>
        <v>1078</v>
      </c>
      <c r="T140" s="154">
        <f t="shared" ref="T140:T141" si="110">+R140+S140</f>
        <v>1458</v>
      </c>
      <c r="U140" s="98">
        <f>+U88+U114</f>
        <v>0</v>
      </c>
      <c r="V140" s="159">
        <f t="shared" ref="V140:V141" si="111">+T140+U140</f>
        <v>1458</v>
      </c>
      <c r="W140" s="216">
        <f t="shared" si="107"/>
        <v>-11.205846528623631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J141" s="92"/>
      <c r="K141" s="92"/>
      <c r="L141" s="226" t="s">
        <v>16</v>
      </c>
      <c r="M141" s="242">
        <f t="shared" si="105"/>
        <v>589</v>
      </c>
      <c r="N141" s="243">
        <f t="shared" si="105"/>
        <v>968</v>
      </c>
      <c r="O141" s="154">
        <f t="shared" si="108"/>
        <v>1557</v>
      </c>
      <c r="P141" s="98">
        <f>+P89+P115</f>
        <v>0</v>
      </c>
      <c r="Q141" s="157">
        <f t="shared" si="109"/>
        <v>1557</v>
      </c>
      <c r="R141" s="242">
        <f t="shared" si="106"/>
        <v>384</v>
      </c>
      <c r="S141" s="243">
        <f t="shared" si="106"/>
        <v>1085</v>
      </c>
      <c r="T141" s="154">
        <f t="shared" si="110"/>
        <v>1469</v>
      </c>
      <c r="U141" s="98">
        <f>+U89+U115</f>
        <v>0</v>
      </c>
      <c r="V141" s="159">
        <f t="shared" si="111"/>
        <v>1469</v>
      </c>
      <c r="W141" s="216">
        <f t="shared" si="107"/>
        <v>-5.6518946692357126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J142" s="92"/>
      <c r="K142" s="92"/>
      <c r="L142" s="200" t="s">
        <v>56</v>
      </c>
      <c r="M142" s="160">
        <f t="shared" ref="M142:V142" si="112">+M139+M140+M141</f>
        <v>1797</v>
      </c>
      <c r="N142" s="161">
        <f t="shared" si="112"/>
        <v>2910</v>
      </c>
      <c r="O142" s="160">
        <f t="shared" si="112"/>
        <v>4707</v>
      </c>
      <c r="P142" s="160">
        <f t="shared" si="112"/>
        <v>0</v>
      </c>
      <c r="Q142" s="160">
        <f t="shared" si="112"/>
        <v>4707</v>
      </c>
      <c r="R142" s="160">
        <f t="shared" si="112"/>
        <v>1145</v>
      </c>
      <c r="S142" s="161">
        <f t="shared" si="112"/>
        <v>3240</v>
      </c>
      <c r="T142" s="160">
        <f t="shared" si="112"/>
        <v>4385</v>
      </c>
      <c r="U142" s="160">
        <f t="shared" si="112"/>
        <v>0</v>
      </c>
      <c r="V142" s="162">
        <f t="shared" si="112"/>
        <v>4385</v>
      </c>
      <c r="W142" s="163">
        <f t="shared" si="107"/>
        <v>-6.8408752921181204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J143" s="92"/>
      <c r="K143" s="92"/>
      <c r="L143" s="220" t="s">
        <v>18</v>
      </c>
      <c r="M143" s="242">
        <f t="shared" ref="M143:N145" si="113">+M91+M117</f>
        <v>526</v>
      </c>
      <c r="N143" s="243">
        <f t="shared" si="113"/>
        <v>1039</v>
      </c>
      <c r="O143" s="154">
        <f t="shared" ref="O143:O145" si="114">+M143+N143</f>
        <v>1565</v>
      </c>
      <c r="P143" s="98">
        <f>+P91+P117</f>
        <v>0</v>
      </c>
      <c r="Q143" s="157">
        <f t="shared" ref="Q143:Q145" si="115">+O143+P143</f>
        <v>1565</v>
      </c>
      <c r="R143" s="242">
        <f t="shared" ref="R143:S145" si="116">+R91+R117</f>
        <v>375</v>
      </c>
      <c r="S143" s="243">
        <f t="shared" si="116"/>
        <v>1128</v>
      </c>
      <c r="T143" s="154">
        <f t="shared" ref="T143:T145" si="117">+R143+S143</f>
        <v>1503</v>
      </c>
      <c r="U143" s="98">
        <f>+U91+U117</f>
        <v>0</v>
      </c>
      <c r="V143" s="159">
        <f t="shared" ref="V143:V145" si="118">+T143+U143</f>
        <v>1503</v>
      </c>
      <c r="W143" s="216">
        <f t="shared" si="107"/>
        <v>-3.96166134185304</v>
      </c>
    </row>
    <row r="144" spans="2:23">
      <c r="B144" s="206"/>
      <c r="C144" s="119"/>
      <c r="D144" s="119"/>
      <c r="E144" s="119"/>
      <c r="F144" s="119"/>
      <c r="G144" s="119"/>
      <c r="H144" s="119"/>
      <c r="I144" s="120"/>
      <c r="J144" s="92"/>
      <c r="K144" s="92"/>
      <c r="L144" s="220" t="s">
        <v>19</v>
      </c>
      <c r="M144" s="242">
        <f t="shared" si="113"/>
        <v>478</v>
      </c>
      <c r="N144" s="243">
        <f t="shared" si="113"/>
        <v>988</v>
      </c>
      <c r="O144" s="154">
        <f t="shared" si="114"/>
        <v>1466</v>
      </c>
      <c r="P144" s="98">
        <f>+P92+P118</f>
        <v>0</v>
      </c>
      <c r="Q144" s="157">
        <f t="shared" si="115"/>
        <v>1466</v>
      </c>
      <c r="R144" s="242">
        <f t="shared" si="116"/>
        <v>332</v>
      </c>
      <c r="S144" s="243">
        <f t="shared" si="116"/>
        <v>1160</v>
      </c>
      <c r="T144" s="154">
        <f t="shared" si="117"/>
        <v>1492</v>
      </c>
      <c r="U144" s="98">
        <f>+U92+U118</f>
        <v>0</v>
      </c>
      <c r="V144" s="159">
        <f t="shared" si="118"/>
        <v>1492</v>
      </c>
      <c r="W144" s="216">
        <f t="shared" si="107"/>
        <v>1.7735334242837686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J145" s="92"/>
      <c r="K145" s="92"/>
      <c r="L145" s="220" t="s">
        <v>20</v>
      </c>
      <c r="M145" s="242">
        <f t="shared" si="113"/>
        <v>617</v>
      </c>
      <c r="N145" s="243">
        <f t="shared" si="113"/>
        <v>955</v>
      </c>
      <c r="O145" s="154">
        <f t="shared" si="114"/>
        <v>1572</v>
      </c>
      <c r="P145" s="98">
        <f>+P93+P119</f>
        <v>0</v>
      </c>
      <c r="Q145" s="157">
        <f t="shared" si="115"/>
        <v>1572</v>
      </c>
      <c r="R145" s="242">
        <f t="shared" si="116"/>
        <v>370</v>
      </c>
      <c r="S145" s="243">
        <f t="shared" si="116"/>
        <v>1163</v>
      </c>
      <c r="T145" s="154">
        <f t="shared" si="117"/>
        <v>1533</v>
      </c>
      <c r="U145" s="98">
        <f>+U93+U119</f>
        <v>0</v>
      </c>
      <c r="V145" s="159">
        <f t="shared" si="118"/>
        <v>1533</v>
      </c>
      <c r="W145" s="216">
        <f t="shared" si="107"/>
        <v>-2.4809160305343525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J146" s="92"/>
      <c r="K146" s="92"/>
      <c r="L146" s="200" t="s">
        <v>90</v>
      </c>
      <c r="M146" s="160">
        <f t="shared" ref="M146:V146" si="119">+M143+M144+M145</f>
        <v>1621</v>
      </c>
      <c r="N146" s="161">
        <f t="shared" si="119"/>
        <v>2982</v>
      </c>
      <c r="O146" s="160">
        <f t="shared" si="119"/>
        <v>4603</v>
      </c>
      <c r="P146" s="160">
        <f t="shared" si="119"/>
        <v>0</v>
      </c>
      <c r="Q146" s="160">
        <f t="shared" si="119"/>
        <v>4603</v>
      </c>
      <c r="R146" s="160">
        <f t="shared" si="119"/>
        <v>1077</v>
      </c>
      <c r="S146" s="161">
        <f t="shared" si="119"/>
        <v>3451</v>
      </c>
      <c r="T146" s="160">
        <f t="shared" si="119"/>
        <v>4528</v>
      </c>
      <c r="U146" s="160">
        <f t="shared" si="119"/>
        <v>0</v>
      </c>
      <c r="V146" s="162">
        <f t="shared" si="119"/>
        <v>4528</v>
      </c>
      <c r="W146" s="163">
        <f>IF(Q146=0,0,((V146/Q146)-1)*100)</f>
        <v>-1.62937214859874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J147" s="92"/>
      <c r="K147" s="92"/>
      <c r="L147" s="220" t="s">
        <v>21</v>
      </c>
      <c r="M147" s="242">
        <f t="shared" ref="M147:N149" si="120">+M95+M121</f>
        <v>565</v>
      </c>
      <c r="N147" s="243">
        <f t="shared" si="120"/>
        <v>950</v>
      </c>
      <c r="O147" s="154">
        <f t="shared" ref="O147:O149" si="121">+M147+N147</f>
        <v>1515</v>
      </c>
      <c r="P147" s="98">
        <f>+P95+P121</f>
        <v>0</v>
      </c>
      <c r="Q147" s="157">
        <f t="shared" ref="Q147:Q149" si="122">+O147+P147</f>
        <v>1515</v>
      </c>
      <c r="R147" s="242">
        <f t="shared" ref="R147:S149" si="123">+R95+R121</f>
        <v>408</v>
      </c>
      <c r="S147" s="243">
        <f t="shared" si="123"/>
        <v>954</v>
      </c>
      <c r="T147" s="154">
        <f t="shared" ref="T147:T149" si="124">+R147+S147</f>
        <v>1362</v>
      </c>
      <c r="U147" s="98">
        <f>+U95+U121</f>
        <v>0</v>
      </c>
      <c r="V147" s="159">
        <f t="shared" ref="V147:V149" si="125">+T147+U147</f>
        <v>1362</v>
      </c>
      <c r="W147" s="216">
        <f t="shared" si="107"/>
        <v>-10.099009900990097</v>
      </c>
    </row>
    <row r="148" spans="2:23">
      <c r="B148" s="206"/>
      <c r="C148" s="119"/>
      <c r="D148" s="119"/>
      <c r="E148" s="119"/>
      <c r="F148" s="119"/>
      <c r="G148" s="119"/>
      <c r="H148" s="119"/>
      <c r="I148" s="120"/>
      <c r="J148" s="92"/>
      <c r="K148" s="92"/>
      <c r="L148" s="220" t="s">
        <v>91</v>
      </c>
      <c r="M148" s="242">
        <f t="shared" si="120"/>
        <v>606</v>
      </c>
      <c r="N148" s="243">
        <f t="shared" si="120"/>
        <v>967</v>
      </c>
      <c r="O148" s="154">
        <f t="shared" si="121"/>
        <v>1573</v>
      </c>
      <c r="P148" s="98">
        <f>+P96+P122</f>
        <v>0</v>
      </c>
      <c r="Q148" s="157">
        <f t="shared" si="122"/>
        <v>1573</v>
      </c>
      <c r="R148" s="242">
        <f t="shared" si="123"/>
        <v>363</v>
      </c>
      <c r="S148" s="243">
        <f t="shared" si="123"/>
        <v>1151</v>
      </c>
      <c r="T148" s="154">
        <f t="shared" si="124"/>
        <v>1514</v>
      </c>
      <c r="U148" s="98">
        <f>+U96+U122</f>
        <v>0</v>
      </c>
      <c r="V148" s="159">
        <f t="shared" si="125"/>
        <v>1514</v>
      </c>
      <c r="W148" s="216">
        <f t="shared" si="107"/>
        <v>-3.7507946598855701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J149" s="92"/>
      <c r="K149" s="92"/>
      <c r="L149" s="220" t="s">
        <v>22</v>
      </c>
      <c r="M149" s="242">
        <f t="shared" si="120"/>
        <v>557</v>
      </c>
      <c r="N149" s="243">
        <f t="shared" si="120"/>
        <v>1020</v>
      </c>
      <c r="O149" s="155">
        <f t="shared" si="121"/>
        <v>1577</v>
      </c>
      <c r="P149" s="249">
        <f>+P97+P123</f>
        <v>0</v>
      </c>
      <c r="Q149" s="157">
        <f t="shared" si="122"/>
        <v>1577</v>
      </c>
      <c r="R149" s="242">
        <f t="shared" si="123"/>
        <v>412</v>
      </c>
      <c r="S149" s="243">
        <f t="shared" si="123"/>
        <v>1065</v>
      </c>
      <c r="T149" s="155">
        <f t="shared" si="124"/>
        <v>1477</v>
      </c>
      <c r="U149" s="249">
        <f>+U97+U123</f>
        <v>0</v>
      </c>
      <c r="V149" s="159">
        <f t="shared" si="125"/>
        <v>1477</v>
      </c>
      <c r="W149" s="216">
        <f t="shared" si="107"/>
        <v>-6.3411540900443875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K150" s="92"/>
      <c r="L150" s="201" t="s">
        <v>23</v>
      </c>
      <c r="M150" s="164">
        <f t="shared" ref="M150:V150" si="126">+M147+M148+M149</f>
        <v>1728</v>
      </c>
      <c r="N150" s="164">
        <f t="shared" si="126"/>
        <v>2937</v>
      </c>
      <c r="O150" s="165">
        <f t="shared" si="126"/>
        <v>4665</v>
      </c>
      <c r="P150" s="165">
        <f t="shared" si="126"/>
        <v>0</v>
      </c>
      <c r="Q150" s="165">
        <f t="shared" si="126"/>
        <v>4665</v>
      </c>
      <c r="R150" s="164">
        <f t="shared" si="126"/>
        <v>1183</v>
      </c>
      <c r="S150" s="164">
        <f t="shared" si="126"/>
        <v>3170</v>
      </c>
      <c r="T150" s="165">
        <f t="shared" si="126"/>
        <v>4353</v>
      </c>
      <c r="U150" s="165">
        <f t="shared" si="126"/>
        <v>0</v>
      </c>
      <c r="V150" s="165">
        <f t="shared" si="126"/>
        <v>4353</v>
      </c>
      <c r="W150" s="166">
        <f t="shared" si="107"/>
        <v>-6.6881028938906795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K151" s="92"/>
      <c r="L151" s="220" t="s">
        <v>25</v>
      </c>
      <c r="M151" s="242">
        <f t="shared" ref="M151:N153" si="127">+M99+M125</f>
        <v>575</v>
      </c>
      <c r="N151" s="243">
        <f t="shared" si="127"/>
        <v>969</v>
      </c>
      <c r="O151" s="155">
        <f t="shared" ref="O151:O153" si="128">+M151+N151</f>
        <v>1544</v>
      </c>
      <c r="P151" s="250">
        <f>+P99+P125</f>
        <v>0</v>
      </c>
      <c r="Q151" s="157">
        <f t="shared" ref="Q151:Q153" si="129">+O151+P151</f>
        <v>1544</v>
      </c>
      <c r="R151" s="242">
        <f t="shared" ref="R151:S153" si="130">+R99+R125</f>
        <v>387</v>
      </c>
      <c r="S151" s="243">
        <f t="shared" si="130"/>
        <v>1146</v>
      </c>
      <c r="T151" s="155">
        <f t="shared" ref="T151:T153" si="131">+R151+S151</f>
        <v>1533</v>
      </c>
      <c r="U151" s="250">
        <f>+U99+U125</f>
        <v>0</v>
      </c>
      <c r="V151" s="159">
        <f t="shared" ref="V151:V153" si="132">+T151+U151</f>
        <v>1533</v>
      </c>
      <c r="W151" s="216">
        <f t="shared" si="107"/>
        <v>-0.71243523316062429</v>
      </c>
    </row>
    <row r="152" spans="2:23">
      <c r="B152" s="122"/>
      <c r="C152" s="131"/>
      <c r="D152" s="131"/>
      <c r="E152" s="123"/>
      <c r="F152" s="132"/>
      <c r="G152" s="132"/>
      <c r="H152" s="133"/>
      <c r="I152" s="134"/>
      <c r="J152" s="119"/>
      <c r="K152" s="92"/>
      <c r="L152" s="220" t="s">
        <v>26</v>
      </c>
      <c r="M152" s="242">
        <f t="shared" si="127"/>
        <v>491</v>
      </c>
      <c r="N152" s="243">
        <f t="shared" si="127"/>
        <v>1042</v>
      </c>
      <c r="O152" s="155">
        <f>+M152+N152</f>
        <v>1533</v>
      </c>
      <c r="P152" s="98">
        <f>+P100+P126</f>
        <v>0</v>
      </c>
      <c r="Q152" s="157">
        <f>+O152+P152</f>
        <v>1533</v>
      </c>
      <c r="R152" s="242">
        <f t="shared" si="130"/>
        <v>196</v>
      </c>
      <c r="S152" s="243">
        <f t="shared" si="130"/>
        <v>1104</v>
      </c>
      <c r="T152" s="155">
        <f>+R152+S152</f>
        <v>1300</v>
      </c>
      <c r="U152" s="98">
        <f>+U100+U126</f>
        <v>0</v>
      </c>
      <c r="V152" s="159">
        <f>+T152+U152</f>
        <v>1300</v>
      </c>
      <c r="W152" s="216">
        <f>IF(Q152=0,0,((V152/Q152)-1)*100)</f>
        <v>-15.19895629484671</v>
      </c>
    </row>
    <row r="153" spans="2:23" ht="13.5" customHeight="1" thickBot="1">
      <c r="B153" s="208"/>
      <c r="C153" s="128"/>
      <c r="D153" s="128"/>
      <c r="E153" s="128"/>
      <c r="F153" s="128"/>
      <c r="G153" s="128"/>
      <c r="H153" s="128"/>
      <c r="I153" s="129"/>
      <c r="J153" s="125"/>
      <c r="K153" s="125"/>
      <c r="L153" s="220" t="s">
        <v>27</v>
      </c>
      <c r="M153" s="242">
        <f t="shared" si="127"/>
        <v>348</v>
      </c>
      <c r="N153" s="243">
        <f t="shared" si="127"/>
        <v>1051</v>
      </c>
      <c r="O153" s="155">
        <f t="shared" si="128"/>
        <v>1399</v>
      </c>
      <c r="P153" s="98">
        <f>+P101+P127</f>
        <v>0</v>
      </c>
      <c r="Q153" s="157">
        <f t="shared" si="129"/>
        <v>1399</v>
      </c>
      <c r="R153" s="242">
        <f t="shared" si="130"/>
        <v>284</v>
      </c>
      <c r="S153" s="243">
        <f t="shared" si="130"/>
        <v>1117</v>
      </c>
      <c r="T153" s="155">
        <f t="shared" si="131"/>
        <v>1401</v>
      </c>
      <c r="U153" s="98">
        <f>+U101+U127</f>
        <v>0</v>
      </c>
      <c r="V153" s="159">
        <f t="shared" si="132"/>
        <v>1401</v>
      </c>
      <c r="W153" s="216">
        <f>IF(Q153=0,0,((V153/Q153)-1)*100)</f>
        <v>0.14295925661187425</v>
      </c>
    </row>
    <row r="154" spans="2:23" ht="13.5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J154" s="125"/>
      <c r="K154" s="125"/>
      <c r="L154" s="200" t="s">
        <v>28</v>
      </c>
      <c r="M154" s="160">
        <f t="shared" ref="M154:V154" si="133">+M151+M152+M153</f>
        <v>1414</v>
      </c>
      <c r="N154" s="161">
        <f t="shared" si="133"/>
        <v>3062</v>
      </c>
      <c r="O154" s="160">
        <f t="shared" si="133"/>
        <v>4476</v>
      </c>
      <c r="P154" s="160">
        <f t="shared" si="133"/>
        <v>0</v>
      </c>
      <c r="Q154" s="160">
        <f t="shared" si="133"/>
        <v>4476</v>
      </c>
      <c r="R154" s="160">
        <f t="shared" si="133"/>
        <v>867</v>
      </c>
      <c r="S154" s="161">
        <f t="shared" si="133"/>
        <v>3367</v>
      </c>
      <c r="T154" s="160">
        <f t="shared" si="133"/>
        <v>4234</v>
      </c>
      <c r="U154" s="160">
        <f t="shared" si="133"/>
        <v>0</v>
      </c>
      <c r="V154" s="160">
        <f t="shared" si="133"/>
        <v>4234</v>
      </c>
      <c r="W154" s="163">
        <f>IF(Q154=0,0,((V154/Q154)-1)*100)</f>
        <v>-5.4066130473637175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J155" s="92"/>
      <c r="K155" s="92"/>
      <c r="L155" s="200" t="s">
        <v>94</v>
      </c>
      <c r="M155" s="160">
        <f t="shared" ref="M155:V155" si="134">M146+M150+M154</f>
        <v>4763</v>
      </c>
      <c r="N155" s="161">
        <f t="shared" si="134"/>
        <v>8981</v>
      </c>
      <c r="O155" s="160">
        <f t="shared" si="134"/>
        <v>13744</v>
      </c>
      <c r="P155" s="160">
        <f t="shared" si="134"/>
        <v>0</v>
      </c>
      <c r="Q155" s="160">
        <f t="shared" si="134"/>
        <v>13744</v>
      </c>
      <c r="R155" s="160">
        <f t="shared" si="134"/>
        <v>3127</v>
      </c>
      <c r="S155" s="161">
        <f t="shared" si="134"/>
        <v>9988</v>
      </c>
      <c r="T155" s="160">
        <f t="shared" si="134"/>
        <v>13115</v>
      </c>
      <c r="U155" s="160">
        <f t="shared" si="134"/>
        <v>0</v>
      </c>
      <c r="V155" s="162">
        <f t="shared" si="134"/>
        <v>13115</v>
      </c>
      <c r="W155" s="163">
        <f>IF(Q155=0,0,((V155/Q155)-1)*100)</f>
        <v>-4.5765424912689205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J156" s="92"/>
      <c r="K156" s="92"/>
      <c r="L156" s="200" t="s">
        <v>93</v>
      </c>
      <c r="M156" s="160">
        <f t="shared" ref="M156:V156" si="135">+M142+M146+M150+M154</f>
        <v>6560</v>
      </c>
      <c r="N156" s="161">
        <f t="shared" si="135"/>
        <v>11891</v>
      </c>
      <c r="O156" s="160">
        <f t="shared" si="135"/>
        <v>18451</v>
      </c>
      <c r="P156" s="160">
        <f t="shared" si="135"/>
        <v>0</v>
      </c>
      <c r="Q156" s="160">
        <f t="shared" si="135"/>
        <v>18451</v>
      </c>
      <c r="R156" s="160">
        <f t="shared" si="135"/>
        <v>4272</v>
      </c>
      <c r="S156" s="161">
        <f t="shared" si="135"/>
        <v>13228</v>
      </c>
      <c r="T156" s="160">
        <f t="shared" si="135"/>
        <v>17500</v>
      </c>
      <c r="U156" s="160">
        <f t="shared" si="135"/>
        <v>0</v>
      </c>
      <c r="V156" s="162">
        <f t="shared" si="135"/>
        <v>17500</v>
      </c>
      <c r="W156" s="163">
        <f t="shared" ref="W156" si="136">IF(Q156=0,0,((V156/Q156)-1)*100)</f>
        <v>-5.1541921847054306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J157" s="92"/>
      <c r="K157" s="92"/>
      <c r="L157" s="199" t="s">
        <v>61</v>
      </c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3"/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J158" s="92"/>
      <c r="K158" s="92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J159" s="92"/>
      <c r="K159" s="92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14.25" thickTop="1" thickBot="1">
      <c r="B160" s="206"/>
      <c r="C160" s="119"/>
      <c r="D160" s="119"/>
      <c r="E160" s="119"/>
      <c r="F160" s="119"/>
      <c r="G160" s="119"/>
      <c r="H160" s="119"/>
      <c r="I160" s="120"/>
      <c r="J160" s="92"/>
      <c r="K160" s="92"/>
      <c r="L160" s="1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J161" s="92"/>
      <c r="K161" s="92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J162" s="92"/>
      <c r="K162" s="92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J163" s="92"/>
      <c r="K163" s="92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15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15" t="s">
        <v>9</v>
      </c>
      <c r="W163" s="229"/>
    </row>
    <row r="164" spans="2:23" ht="3.75" customHeight="1" thickTop="1">
      <c r="B164" s="206"/>
      <c r="C164" s="119"/>
      <c r="D164" s="119"/>
      <c r="E164" s="119"/>
      <c r="F164" s="119"/>
      <c r="G164" s="119"/>
      <c r="H164" s="119"/>
      <c r="I164" s="120"/>
      <c r="J164" s="92"/>
      <c r="K164" s="92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>
      <c r="B165" s="206"/>
      <c r="C165" s="119"/>
      <c r="D165" s="119"/>
      <c r="E165" s="119"/>
      <c r="F165" s="119"/>
      <c r="G165" s="119"/>
      <c r="H165" s="119"/>
      <c r="I165" s="120"/>
      <c r="J165" s="92"/>
      <c r="K165" s="92"/>
      <c r="L165" s="220" t="s">
        <v>14</v>
      </c>
      <c r="M165" s="242">
        <v>0</v>
      </c>
      <c r="N165" s="243">
        <v>0</v>
      </c>
      <c r="O165" s="171">
        <v>0</v>
      </c>
      <c r="P165" s="98">
        <v>0</v>
      </c>
      <c r="Q165" s="177">
        <f>O165+P165</f>
        <v>0</v>
      </c>
      <c r="R165" s="242">
        <v>0</v>
      </c>
      <c r="S165" s="243">
        <v>0</v>
      </c>
      <c r="T165" s="171">
        <v>0</v>
      </c>
      <c r="U165" s="98">
        <v>0</v>
      </c>
      <c r="V165" s="181">
        <v>0</v>
      </c>
      <c r="W165" s="216">
        <f t="shared" ref="W165:W180" si="137">IF(Q165=0,0,((V165/Q165)-1)*100)</f>
        <v>0</v>
      </c>
    </row>
    <row r="166" spans="2:23">
      <c r="B166" s="206"/>
      <c r="C166" s="119"/>
      <c r="D166" s="119"/>
      <c r="E166" s="119"/>
      <c r="F166" s="119"/>
      <c r="G166" s="119"/>
      <c r="H166" s="119"/>
      <c r="I166" s="120"/>
      <c r="J166" s="92"/>
      <c r="K166" s="92"/>
      <c r="L166" s="220" t="s">
        <v>15</v>
      </c>
      <c r="M166" s="242">
        <v>0</v>
      </c>
      <c r="N166" s="243">
        <v>0</v>
      </c>
      <c r="O166" s="171">
        <v>0</v>
      </c>
      <c r="P166" s="98">
        <v>0</v>
      </c>
      <c r="Q166" s="177">
        <f>O166+P166</f>
        <v>0</v>
      </c>
      <c r="R166" s="242">
        <v>0</v>
      </c>
      <c r="S166" s="243">
        <v>0</v>
      </c>
      <c r="T166" s="171">
        <v>0</v>
      </c>
      <c r="U166" s="98">
        <v>0</v>
      </c>
      <c r="V166" s="181">
        <v>0</v>
      </c>
      <c r="W166" s="216">
        <f t="shared" si="137"/>
        <v>0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J167" s="92"/>
      <c r="K167" s="92"/>
      <c r="L167" s="226" t="s">
        <v>16</v>
      </c>
      <c r="M167" s="242">
        <v>0</v>
      </c>
      <c r="N167" s="243">
        <v>0</v>
      </c>
      <c r="O167" s="171">
        <v>0</v>
      </c>
      <c r="P167" s="98">
        <v>0</v>
      </c>
      <c r="Q167" s="177">
        <f>O167+P167</f>
        <v>0</v>
      </c>
      <c r="R167" s="242">
        <v>0</v>
      </c>
      <c r="S167" s="243">
        <v>0</v>
      </c>
      <c r="T167" s="171">
        <v>0</v>
      </c>
      <c r="U167" s="98">
        <v>0</v>
      </c>
      <c r="V167" s="181">
        <v>0</v>
      </c>
      <c r="W167" s="216">
        <f t="shared" si="137"/>
        <v>0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J168" s="92"/>
      <c r="K168" s="92"/>
      <c r="L168" s="202" t="s">
        <v>56</v>
      </c>
      <c r="M168" s="183">
        <f t="shared" ref="M168:P168" si="138">M167+M165+M166</f>
        <v>0</v>
      </c>
      <c r="N168" s="184">
        <f t="shared" si="138"/>
        <v>0</v>
      </c>
      <c r="O168" s="183">
        <f t="shared" si="138"/>
        <v>0</v>
      </c>
      <c r="P168" s="183">
        <f t="shared" si="138"/>
        <v>0</v>
      </c>
      <c r="Q168" s="183">
        <f t="shared" ref="Q168:V168" si="139">Q167+Q165+Q166</f>
        <v>0</v>
      </c>
      <c r="R168" s="183">
        <f t="shared" si="139"/>
        <v>0</v>
      </c>
      <c r="S168" s="184">
        <f t="shared" si="139"/>
        <v>0</v>
      </c>
      <c r="T168" s="183">
        <f t="shared" si="139"/>
        <v>0</v>
      </c>
      <c r="U168" s="183">
        <f t="shared" si="139"/>
        <v>0</v>
      </c>
      <c r="V168" s="185">
        <f t="shared" si="139"/>
        <v>0</v>
      </c>
      <c r="W168" s="186">
        <f t="shared" si="137"/>
        <v>0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J169" s="92"/>
      <c r="K169" s="92"/>
      <c r="L169" s="220" t="s">
        <v>18</v>
      </c>
      <c r="M169" s="252">
        <v>0</v>
      </c>
      <c r="N169" s="253">
        <v>0</v>
      </c>
      <c r="O169" s="172">
        <f>M169+N169</f>
        <v>0</v>
      </c>
      <c r="P169" s="98">
        <v>0</v>
      </c>
      <c r="Q169" s="178">
        <f>O169+P169</f>
        <v>0</v>
      </c>
      <c r="R169" s="252">
        <v>0</v>
      </c>
      <c r="S169" s="253">
        <v>0</v>
      </c>
      <c r="T169" s="172">
        <f>R169+S169</f>
        <v>0</v>
      </c>
      <c r="U169" s="98">
        <v>0</v>
      </c>
      <c r="V169" s="181">
        <f>T169+U169</f>
        <v>0</v>
      </c>
      <c r="W169" s="216">
        <f t="shared" si="137"/>
        <v>0</v>
      </c>
    </row>
    <row r="170" spans="2:23">
      <c r="B170" s="206"/>
      <c r="C170" s="119"/>
      <c r="D170" s="119"/>
      <c r="E170" s="119"/>
      <c r="F170" s="119"/>
      <c r="G170" s="119"/>
      <c r="H170" s="119"/>
      <c r="I170" s="120"/>
      <c r="J170" s="92"/>
      <c r="K170" s="92"/>
      <c r="L170" s="220" t="s">
        <v>19</v>
      </c>
      <c r="M170" s="242">
        <v>0</v>
      </c>
      <c r="N170" s="243">
        <v>0</v>
      </c>
      <c r="O170" s="171">
        <f>M170+N170</f>
        <v>0</v>
      </c>
      <c r="P170" s="98">
        <v>0</v>
      </c>
      <c r="Q170" s="177">
        <f>O170+P170</f>
        <v>0</v>
      </c>
      <c r="R170" s="242">
        <v>0</v>
      </c>
      <c r="S170" s="243">
        <v>0</v>
      </c>
      <c r="T170" s="171">
        <f>R170+S170</f>
        <v>0</v>
      </c>
      <c r="U170" s="98">
        <v>0</v>
      </c>
      <c r="V170" s="181">
        <f>T170+U170</f>
        <v>0</v>
      </c>
      <c r="W170" s="216">
        <f t="shared" si="137"/>
        <v>0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J171" s="92"/>
      <c r="K171" s="92"/>
      <c r="L171" s="220" t="s">
        <v>20</v>
      </c>
      <c r="M171" s="242">
        <v>0</v>
      </c>
      <c r="N171" s="243">
        <v>0</v>
      </c>
      <c r="O171" s="171">
        <f>+N171+M171</f>
        <v>0</v>
      </c>
      <c r="P171" s="98">
        <v>0</v>
      </c>
      <c r="Q171" s="177">
        <f>O171+P171</f>
        <v>0</v>
      </c>
      <c r="R171" s="242">
        <v>0</v>
      </c>
      <c r="S171" s="243">
        <v>0</v>
      </c>
      <c r="T171" s="171">
        <f>+S171+R171</f>
        <v>0</v>
      </c>
      <c r="U171" s="98">
        <v>0</v>
      </c>
      <c r="V171" s="181">
        <f>+U171+T171</f>
        <v>0</v>
      </c>
      <c r="W171" s="216">
        <f t="shared" si="137"/>
        <v>0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J172" s="92"/>
      <c r="K172" s="92"/>
      <c r="L172" s="202" t="s">
        <v>90</v>
      </c>
      <c r="M172" s="183">
        <f t="shared" ref="M172:V172" si="140">+M169+M170+M171</f>
        <v>0</v>
      </c>
      <c r="N172" s="184">
        <f t="shared" si="140"/>
        <v>0</v>
      </c>
      <c r="O172" s="183">
        <f t="shared" si="140"/>
        <v>0</v>
      </c>
      <c r="P172" s="183">
        <f t="shared" si="140"/>
        <v>0</v>
      </c>
      <c r="Q172" s="183">
        <f t="shared" si="140"/>
        <v>0</v>
      </c>
      <c r="R172" s="183">
        <f t="shared" si="140"/>
        <v>0</v>
      </c>
      <c r="S172" s="184">
        <f t="shared" si="140"/>
        <v>0</v>
      </c>
      <c r="T172" s="183">
        <f t="shared" si="140"/>
        <v>0</v>
      </c>
      <c r="U172" s="183">
        <f t="shared" si="140"/>
        <v>0</v>
      </c>
      <c r="V172" s="185">
        <f t="shared" si="140"/>
        <v>0</v>
      </c>
      <c r="W172" s="186">
        <f>IF(Q172=0,0,((V172/Q172)-1)*100)</f>
        <v>0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J173" s="92"/>
      <c r="K173" s="92"/>
      <c r="L173" s="220" t="s">
        <v>21</v>
      </c>
      <c r="M173" s="242">
        <v>0</v>
      </c>
      <c r="N173" s="243">
        <v>0</v>
      </c>
      <c r="O173" s="171">
        <f>SUM(M173:N173)</f>
        <v>0</v>
      </c>
      <c r="P173" s="98">
        <v>0</v>
      </c>
      <c r="Q173" s="177">
        <f>O173+P173</f>
        <v>0</v>
      </c>
      <c r="R173" s="242">
        <v>0</v>
      </c>
      <c r="S173" s="243">
        <v>0</v>
      </c>
      <c r="T173" s="171">
        <f>SUM(R173:S173)</f>
        <v>0</v>
      </c>
      <c r="U173" s="98">
        <v>0</v>
      </c>
      <c r="V173" s="181">
        <f>SUM(T173:U173)</f>
        <v>0</v>
      </c>
      <c r="W173" s="216">
        <f t="shared" si="137"/>
        <v>0</v>
      </c>
    </row>
    <row r="174" spans="2:23">
      <c r="B174" s="206"/>
      <c r="C174" s="119"/>
      <c r="D174" s="119"/>
      <c r="E174" s="119"/>
      <c r="F174" s="119"/>
      <c r="G174" s="119"/>
      <c r="H174" s="119"/>
      <c r="I174" s="120"/>
      <c r="J174" s="92"/>
      <c r="K174" s="92"/>
      <c r="L174" s="220" t="s">
        <v>91</v>
      </c>
      <c r="M174" s="242">
        <v>0</v>
      </c>
      <c r="N174" s="243">
        <v>0</v>
      </c>
      <c r="O174" s="171">
        <f>SUM(M174:N174)</f>
        <v>0</v>
      </c>
      <c r="P174" s="98">
        <v>0</v>
      </c>
      <c r="Q174" s="177">
        <f>O174+P174</f>
        <v>0</v>
      </c>
      <c r="R174" s="242">
        <v>0</v>
      </c>
      <c r="S174" s="243">
        <v>0</v>
      </c>
      <c r="T174" s="171">
        <f>SUM(R174:S174)</f>
        <v>0</v>
      </c>
      <c r="U174" s="98">
        <v>0</v>
      </c>
      <c r="V174" s="181">
        <f>SUM(T174:U174)</f>
        <v>0</v>
      </c>
      <c r="W174" s="216">
        <f t="shared" si="137"/>
        <v>0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J175" s="92"/>
      <c r="K175" s="92"/>
      <c r="L175" s="220" t="s">
        <v>22</v>
      </c>
      <c r="M175" s="242">
        <v>0</v>
      </c>
      <c r="N175" s="243">
        <v>0</v>
      </c>
      <c r="O175" s="173">
        <f>SUM(M175:N175)</f>
        <v>0</v>
      </c>
      <c r="P175" s="249">
        <v>0</v>
      </c>
      <c r="Q175" s="177">
        <f>O175+P175</f>
        <v>0</v>
      </c>
      <c r="R175" s="242">
        <v>0</v>
      </c>
      <c r="S175" s="243">
        <v>0</v>
      </c>
      <c r="T175" s="173">
        <f>SUM(R175:S175)</f>
        <v>0</v>
      </c>
      <c r="U175" s="249">
        <v>0</v>
      </c>
      <c r="V175" s="181">
        <f>SUM(T175:U175)</f>
        <v>0</v>
      </c>
      <c r="W175" s="216">
        <f t="shared" si="137"/>
        <v>0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J176" s="92"/>
      <c r="K176" s="92"/>
      <c r="L176" s="203" t="s">
        <v>23</v>
      </c>
      <c r="M176" s="187">
        <f t="shared" ref="M176:V176" si="141">+M173+M174+M175</f>
        <v>0</v>
      </c>
      <c r="N176" s="187">
        <f t="shared" si="141"/>
        <v>0</v>
      </c>
      <c r="O176" s="191">
        <f t="shared" si="141"/>
        <v>0</v>
      </c>
      <c r="P176" s="191">
        <f t="shared" si="141"/>
        <v>0</v>
      </c>
      <c r="Q176" s="190">
        <f t="shared" si="141"/>
        <v>0</v>
      </c>
      <c r="R176" s="187">
        <f t="shared" si="141"/>
        <v>0</v>
      </c>
      <c r="S176" s="187">
        <f t="shared" si="141"/>
        <v>0</v>
      </c>
      <c r="T176" s="191">
        <f t="shared" si="141"/>
        <v>0</v>
      </c>
      <c r="U176" s="191">
        <f t="shared" si="141"/>
        <v>0</v>
      </c>
      <c r="V176" s="191">
        <f t="shared" si="141"/>
        <v>0</v>
      </c>
      <c r="W176" s="192">
        <f t="shared" si="137"/>
        <v>0</v>
      </c>
    </row>
    <row r="177" spans="2:23" ht="13.5" thickTop="1">
      <c r="B177" s="207"/>
      <c r="C177" s="126"/>
      <c r="D177" s="126"/>
      <c r="E177" s="126"/>
      <c r="F177" s="126"/>
      <c r="G177" s="126"/>
      <c r="H177" s="126"/>
      <c r="I177" s="127"/>
      <c r="J177" s="125"/>
      <c r="K177" s="125"/>
      <c r="L177" s="254" t="s">
        <v>25</v>
      </c>
      <c r="M177" s="255">
        <v>0</v>
      </c>
      <c r="N177" s="256">
        <v>0</v>
      </c>
      <c r="O177" s="174">
        <f>M177+N177</f>
        <v>0</v>
      </c>
      <c r="P177" s="257">
        <v>0</v>
      </c>
      <c r="Q177" s="179">
        <f>O177+P177</f>
        <v>0</v>
      </c>
      <c r="R177" s="255">
        <v>0</v>
      </c>
      <c r="S177" s="256">
        <v>0</v>
      </c>
      <c r="T177" s="174">
        <f>R177+S177</f>
        <v>0</v>
      </c>
      <c r="U177" s="257">
        <v>0</v>
      </c>
      <c r="V177" s="182">
        <f>T177+U177</f>
        <v>0</v>
      </c>
      <c r="W177" s="258">
        <f t="shared" si="137"/>
        <v>0</v>
      </c>
    </row>
    <row r="178" spans="2:23" ht="13.5" customHeight="1">
      <c r="B178" s="208"/>
      <c r="C178" s="128"/>
      <c r="D178" s="128"/>
      <c r="E178" s="128"/>
      <c r="F178" s="128"/>
      <c r="G178" s="128"/>
      <c r="H178" s="128"/>
      <c r="I178" s="129"/>
      <c r="J178" s="125"/>
      <c r="K178" s="125"/>
      <c r="L178" s="254" t="s">
        <v>26</v>
      </c>
      <c r="M178" s="255">
        <v>0</v>
      </c>
      <c r="N178" s="256">
        <v>0</v>
      </c>
      <c r="O178" s="174">
        <f>M178+N178</f>
        <v>0</v>
      </c>
      <c r="P178" s="259">
        <v>0</v>
      </c>
      <c r="Q178" s="179">
        <f>O178+P178</f>
        <v>0</v>
      </c>
      <c r="R178" s="255">
        <v>0</v>
      </c>
      <c r="S178" s="256">
        <v>0</v>
      </c>
      <c r="T178" s="174">
        <f>R178+S178</f>
        <v>0</v>
      </c>
      <c r="U178" s="259">
        <v>0</v>
      </c>
      <c r="V178" s="174">
        <f>T178+U178</f>
        <v>0</v>
      </c>
      <c r="W178" s="258">
        <f>IF(Q178=0,0,((V178/Q178)-1)*100)</f>
        <v>0</v>
      </c>
    </row>
    <row r="179" spans="2:23" ht="13.5" customHeight="1" thickBot="1">
      <c r="B179" s="208"/>
      <c r="C179" s="128"/>
      <c r="D179" s="128"/>
      <c r="E179" s="128"/>
      <c r="F179" s="128"/>
      <c r="G179" s="128"/>
      <c r="H179" s="128"/>
      <c r="I179" s="129"/>
      <c r="J179" s="125"/>
      <c r="K179" s="125"/>
      <c r="L179" s="254" t="s">
        <v>27</v>
      </c>
      <c r="M179" s="255">
        <v>0</v>
      </c>
      <c r="N179" s="256">
        <v>0</v>
      </c>
      <c r="O179" s="174">
        <f>M179+N179</f>
        <v>0</v>
      </c>
      <c r="P179" s="260">
        <v>0</v>
      </c>
      <c r="Q179" s="179">
        <f>O179+P179</f>
        <v>0</v>
      </c>
      <c r="R179" s="255">
        <v>0</v>
      </c>
      <c r="S179" s="256">
        <v>0</v>
      </c>
      <c r="T179" s="174">
        <f>R179+S179</f>
        <v>0</v>
      </c>
      <c r="U179" s="260">
        <v>0</v>
      </c>
      <c r="V179" s="182">
        <f>T179+U179</f>
        <v>0</v>
      </c>
      <c r="W179" s="258">
        <f t="shared" si="137"/>
        <v>0</v>
      </c>
    </row>
    <row r="180" spans="2:23" ht="14.25" thickTop="1" thickBot="1">
      <c r="B180" s="206"/>
      <c r="C180" s="119"/>
      <c r="D180" s="119"/>
      <c r="E180" s="119"/>
      <c r="F180" s="119"/>
      <c r="G180" s="119"/>
      <c r="H180" s="119"/>
      <c r="I180" s="120"/>
      <c r="J180" s="92"/>
      <c r="K180" s="92"/>
      <c r="L180" s="202" t="s">
        <v>28</v>
      </c>
      <c r="M180" s="183">
        <f t="shared" ref="M180:V180" si="142">+M177+M178+M179</f>
        <v>0</v>
      </c>
      <c r="N180" s="184">
        <f t="shared" si="142"/>
        <v>0</v>
      </c>
      <c r="O180" s="183">
        <f t="shared" si="142"/>
        <v>0</v>
      </c>
      <c r="P180" s="183">
        <f t="shared" si="142"/>
        <v>0</v>
      </c>
      <c r="Q180" s="189">
        <f t="shared" si="142"/>
        <v>0</v>
      </c>
      <c r="R180" s="183">
        <f t="shared" si="142"/>
        <v>0</v>
      </c>
      <c r="S180" s="184">
        <f t="shared" si="142"/>
        <v>0</v>
      </c>
      <c r="T180" s="183">
        <f t="shared" si="142"/>
        <v>0</v>
      </c>
      <c r="U180" s="183">
        <f t="shared" si="142"/>
        <v>0</v>
      </c>
      <c r="V180" s="189">
        <f t="shared" si="142"/>
        <v>0</v>
      </c>
      <c r="W180" s="186">
        <f t="shared" si="137"/>
        <v>0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J181" s="92"/>
      <c r="K181" s="92"/>
      <c r="L181" s="202" t="s">
        <v>94</v>
      </c>
      <c r="M181" s="183">
        <f t="shared" ref="M181:V181" si="143">M172+M176+M180</f>
        <v>0</v>
      </c>
      <c r="N181" s="184">
        <f t="shared" si="143"/>
        <v>0</v>
      </c>
      <c r="O181" s="183">
        <f t="shared" si="143"/>
        <v>0</v>
      </c>
      <c r="P181" s="183">
        <f t="shared" si="143"/>
        <v>0</v>
      </c>
      <c r="Q181" s="183">
        <f t="shared" si="143"/>
        <v>0</v>
      </c>
      <c r="R181" s="183">
        <f t="shared" si="143"/>
        <v>0</v>
      </c>
      <c r="S181" s="184">
        <f t="shared" si="143"/>
        <v>0</v>
      </c>
      <c r="T181" s="183">
        <f t="shared" si="143"/>
        <v>0</v>
      </c>
      <c r="U181" s="183">
        <f t="shared" si="143"/>
        <v>0</v>
      </c>
      <c r="V181" s="185">
        <f t="shared" si="143"/>
        <v>0</v>
      </c>
      <c r="W181" s="186">
        <f>IF(Q181=0,0,((V181/Q181)-1)*100)</f>
        <v>0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J182" s="92"/>
      <c r="K182" s="92"/>
      <c r="L182" s="202" t="s">
        <v>93</v>
      </c>
      <c r="M182" s="183">
        <f t="shared" ref="M182:V182" si="144">+M168+M172+M176+M180</f>
        <v>0</v>
      </c>
      <c r="N182" s="184">
        <f t="shared" si="144"/>
        <v>0</v>
      </c>
      <c r="O182" s="183">
        <f t="shared" si="144"/>
        <v>0</v>
      </c>
      <c r="P182" s="183">
        <f t="shared" si="144"/>
        <v>0</v>
      </c>
      <c r="Q182" s="183">
        <f t="shared" si="144"/>
        <v>0</v>
      </c>
      <c r="R182" s="183">
        <f t="shared" si="144"/>
        <v>0</v>
      </c>
      <c r="S182" s="184">
        <f t="shared" si="144"/>
        <v>0</v>
      </c>
      <c r="T182" s="183">
        <f t="shared" si="144"/>
        <v>0</v>
      </c>
      <c r="U182" s="183">
        <f t="shared" si="144"/>
        <v>0</v>
      </c>
      <c r="V182" s="185">
        <f t="shared" si="144"/>
        <v>0</v>
      </c>
      <c r="W182" s="186">
        <f t="shared" ref="W182" si="145">IF(Q182=0,0,((V182/Q182)-1)*100)</f>
        <v>0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J183" s="92"/>
      <c r="K183" s="92"/>
      <c r="L183" s="199" t="s">
        <v>61</v>
      </c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J184" s="92"/>
      <c r="K184" s="92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3.5" thickBot="1">
      <c r="B185" s="206"/>
      <c r="C185" s="119"/>
      <c r="D185" s="119"/>
      <c r="E185" s="119"/>
      <c r="F185" s="119"/>
      <c r="G185" s="119"/>
      <c r="H185" s="119"/>
      <c r="I185" s="120"/>
      <c r="J185" s="92"/>
      <c r="K185" s="92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J186" s="92"/>
      <c r="K186" s="92"/>
      <c r="L186" s="1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J187" s="92"/>
      <c r="K187" s="92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J188" s="92"/>
      <c r="K188" s="92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J189" s="92"/>
      <c r="K189" s="92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15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15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J190" s="92"/>
      <c r="K190" s="92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>
      <c r="B191" s="206"/>
      <c r="C191" s="119"/>
      <c r="D191" s="119"/>
      <c r="E191" s="119"/>
      <c r="F191" s="119"/>
      <c r="G191" s="119"/>
      <c r="H191" s="119"/>
      <c r="I191" s="120"/>
      <c r="J191" s="92"/>
      <c r="K191" s="92"/>
      <c r="L191" s="220" t="s">
        <v>14</v>
      </c>
      <c r="M191" s="242">
        <v>0</v>
      </c>
      <c r="N191" s="243">
        <v>0</v>
      </c>
      <c r="O191" s="171">
        <f>SUM(M191:N191)</f>
        <v>0</v>
      </c>
      <c r="P191" s="98">
        <v>0</v>
      </c>
      <c r="Q191" s="177">
        <f>O191+P191</f>
        <v>0</v>
      </c>
      <c r="R191" s="242">
        <v>0</v>
      </c>
      <c r="S191" s="243">
        <v>0</v>
      </c>
      <c r="T191" s="171">
        <f>SUM(R191:S191)</f>
        <v>0</v>
      </c>
      <c r="U191" s="98">
        <v>0</v>
      </c>
      <c r="V191" s="181">
        <f>T191+U191</f>
        <v>0</v>
      </c>
      <c r="W191" s="216">
        <f t="shared" ref="W191:W203" si="146">IF(Q191=0,0,((V191/Q191)-1)*100)</f>
        <v>0</v>
      </c>
    </row>
    <row r="192" spans="2:23">
      <c r="B192" s="206"/>
      <c r="C192" s="119"/>
      <c r="D192" s="119"/>
      <c r="E192" s="119"/>
      <c r="F192" s="119"/>
      <c r="G192" s="119"/>
      <c r="H192" s="119"/>
      <c r="I192" s="120"/>
      <c r="J192" s="92"/>
      <c r="K192" s="92"/>
      <c r="L192" s="220" t="s">
        <v>15</v>
      </c>
      <c r="M192" s="242">
        <v>0</v>
      </c>
      <c r="N192" s="243">
        <v>0</v>
      </c>
      <c r="O192" s="171">
        <f>SUM(M192:N192)</f>
        <v>0</v>
      </c>
      <c r="P192" s="98">
        <v>0</v>
      </c>
      <c r="Q192" s="177">
        <f>O192+P192</f>
        <v>0</v>
      </c>
      <c r="R192" s="242">
        <v>20</v>
      </c>
      <c r="S192" s="243">
        <v>34</v>
      </c>
      <c r="T192" s="171">
        <f>SUM(R192:S192)</f>
        <v>54</v>
      </c>
      <c r="U192" s="98">
        <v>0</v>
      </c>
      <c r="V192" s="181">
        <f>T192+U192</f>
        <v>54</v>
      </c>
      <c r="W192" s="216">
        <f t="shared" si="146"/>
        <v>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J193" s="92"/>
      <c r="K193" s="92"/>
      <c r="L193" s="226" t="s">
        <v>16</v>
      </c>
      <c r="M193" s="242">
        <v>0</v>
      </c>
      <c r="N193" s="243">
        <v>0</v>
      </c>
      <c r="O193" s="171">
        <f>SUM(M193:N193)</f>
        <v>0</v>
      </c>
      <c r="P193" s="98">
        <v>0</v>
      </c>
      <c r="Q193" s="177">
        <f>O193+P193</f>
        <v>0</v>
      </c>
      <c r="R193" s="242">
        <v>54</v>
      </c>
      <c r="S193" s="243">
        <v>56</v>
      </c>
      <c r="T193" s="171">
        <f>SUM(R193:S193)</f>
        <v>110</v>
      </c>
      <c r="U193" s="98">
        <v>0</v>
      </c>
      <c r="V193" s="181">
        <f>T193+U193</f>
        <v>110</v>
      </c>
      <c r="W193" s="216">
        <f t="shared" si="146"/>
        <v>0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J194" s="92"/>
      <c r="K194" s="92"/>
      <c r="L194" s="202" t="s">
        <v>56</v>
      </c>
      <c r="M194" s="183">
        <f>M191+M192+M193</f>
        <v>0</v>
      </c>
      <c r="N194" s="184">
        <f>N191+N192+N193</f>
        <v>0</v>
      </c>
      <c r="O194" s="183">
        <f>O191+O192+O193</f>
        <v>0</v>
      </c>
      <c r="P194" s="183">
        <f>P191+P192+P193</f>
        <v>0</v>
      </c>
      <c r="Q194" s="183">
        <f>+Q191+Q192+Q193</f>
        <v>0</v>
      </c>
      <c r="R194" s="183">
        <f>R191+R192+R193</f>
        <v>74</v>
      </c>
      <c r="S194" s="184">
        <f>S191+S192+S193</f>
        <v>90</v>
      </c>
      <c r="T194" s="183">
        <f>T191+T192+T193</f>
        <v>164</v>
      </c>
      <c r="U194" s="183">
        <f>U191+U192+U193</f>
        <v>0</v>
      </c>
      <c r="V194" s="185">
        <f>+V191+V192+V193</f>
        <v>164</v>
      </c>
      <c r="W194" s="186">
        <f t="shared" si="146"/>
        <v>0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J195" s="92"/>
      <c r="K195" s="92"/>
      <c r="L195" s="220" t="s">
        <v>18</v>
      </c>
      <c r="M195" s="252">
        <v>0</v>
      </c>
      <c r="N195" s="253">
        <v>0</v>
      </c>
      <c r="O195" s="172">
        <f>SUM(M195:N195)</f>
        <v>0</v>
      </c>
      <c r="P195" s="98">
        <v>0</v>
      </c>
      <c r="Q195" s="178">
        <f>+P195+O195</f>
        <v>0</v>
      </c>
      <c r="R195" s="252">
        <v>63</v>
      </c>
      <c r="S195" s="253">
        <v>74</v>
      </c>
      <c r="T195" s="172">
        <f>SUM(R195:S195)</f>
        <v>137</v>
      </c>
      <c r="U195" s="98">
        <v>0</v>
      </c>
      <c r="V195" s="181">
        <f>T195+U195</f>
        <v>137</v>
      </c>
      <c r="W195" s="216">
        <f t="shared" si="146"/>
        <v>0</v>
      </c>
    </row>
    <row r="196" spans="2:23">
      <c r="B196" s="206"/>
      <c r="C196" s="119"/>
      <c r="D196" s="119"/>
      <c r="E196" s="119"/>
      <c r="F196" s="119"/>
      <c r="G196" s="119"/>
      <c r="H196" s="119"/>
      <c r="I196" s="120"/>
      <c r="J196" s="92"/>
      <c r="K196" s="92"/>
      <c r="L196" s="220" t="s">
        <v>19</v>
      </c>
      <c r="M196" s="242">
        <v>0</v>
      </c>
      <c r="N196" s="243">
        <v>0</v>
      </c>
      <c r="O196" s="171">
        <f>SUM(M196:N196)</f>
        <v>0</v>
      </c>
      <c r="P196" s="98">
        <v>0</v>
      </c>
      <c r="Q196" s="177">
        <f>+P196+O196</f>
        <v>0</v>
      </c>
      <c r="R196" s="242">
        <v>44</v>
      </c>
      <c r="S196" s="243">
        <v>73</v>
      </c>
      <c r="T196" s="171">
        <f>SUM(R196:S196)</f>
        <v>117</v>
      </c>
      <c r="U196" s="98">
        <v>0</v>
      </c>
      <c r="V196" s="181">
        <f>T196+U196</f>
        <v>117</v>
      </c>
      <c r="W196" s="216">
        <f>IF(Q196=0,0,((V196/Q196)-1)*100)</f>
        <v>0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J197" s="92"/>
      <c r="K197" s="92"/>
      <c r="L197" s="220" t="s">
        <v>20</v>
      </c>
      <c r="M197" s="242">
        <v>0</v>
      </c>
      <c r="N197" s="243">
        <v>0</v>
      </c>
      <c r="O197" s="171">
        <f>SUM(M197:N197)</f>
        <v>0</v>
      </c>
      <c r="P197" s="98">
        <v>0</v>
      </c>
      <c r="Q197" s="177">
        <f>+P197+O197</f>
        <v>0</v>
      </c>
      <c r="R197" s="242">
        <v>35</v>
      </c>
      <c r="S197" s="243">
        <v>57</v>
      </c>
      <c r="T197" s="171">
        <f>SUM(R197:S197)</f>
        <v>92</v>
      </c>
      <c r="U197" s="98">
        <v>0</v>
      </c>
      <c r="V197" s="181">
        <f>T197+U197</f>
        <v>92</v>
      </c>
      <c r="W197" s="216">
        <f>IF(Q197=0,0,((V197/Q197)-1)*100)</f>
        <v>0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J198" s="92"/>
      <c r="K198" s="92"/>
      <c r="L198" s="202" t="s">
        <v>90</v>
      </c>
      <c r="M198" s="183">
        <f t="shared" ref="M198:V198" si="147">+M195+M196+M197</f>
        <v>0</v>
      </c>
      <c r="N198" s="184">
        <f t="shared" si="147"/>
        <v>0</v>
      </c>
      <c r="O198" s="183">
        <f t="shared" si="147"/>
        <v>0</v>
      </c>
      <c r="P198" s="183">
        <f t="shared" si="147"/>
        <v>0</v>
      </c>
      <c r="Q198" s="183">
        <f t="shared" si="147"/>
        <v>0</v>
      </c>
      <c r="R198" s="183">
        <f t="shared" si="147"/>
        <v>142</v>
      </c>
      <c r="S198" s="184">
        <f t="shared" si="147"/>
        <v>204</v>
      </c>
      <c r="T198" s="183">
        <f t="shared" si="147"/>
        <v>346</v>
      </c>
      <c r="U198" s="183">
        <f t="shared" si="147"/>
        <v>0</v>
      </c>
      <c r="V198" s="185">
        <f t="shared" si="147"/>
        <v>346</v>
      </c>
      <c r="W198" s="186">
        <f t="shared" ref="W198" si="148">IF(Q198=0,0,((V198/Q198)-1)*100)</f>
        <v>0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J199" s="92"/>
      <c r="K199" s="92"/>
      <c r="L199" s="220" t="s">
        <v>21</v>
      </c>
      <c r="M199" s="242">
        <v>0</v>
      </c>
      <c r="N199" s="243">
        <v>0</v>
      </c>
      <c r="O199" s="171">
        <f>SUM(M199:N199)</f>
        <v>0</v>
      </c>
      <c r="P199" s="98">
        <v>0</v>
      </c>
      <c r="Q199" s="177">
        <f>+P199+O199</f>
        <v>0</v>
      </c>
      <c r="R199" s="242">
        <v>27</v>
      </c>
      <c r="S199" s="243">
        <v>46</v>
      </c>
      <c r="T199" s="171">
        <f>SUM(R199:S199)</f>
        <v>73</v>
      </c>
      <c r="U199" s="98">
        <v>0</v>
      </c>
      <c r="V199" s="181">
        <f>SUM(T199:U199)</f>
        <v>73</v>
      </c>
      <c r="W199" s="216">
        <f t="shared" si="146"/>
        <v>0</v>
      </c>
    </row>
    <row r="200" spans="2:23">
      <c r="B200" s="206"/>
      <c r="C200" s="119"/>
      <c r="D200" s="119"/>
      <c r="E200" s="119"/>
      <c r="F200" s="119"/>
      <c r="G200" s="119"/>
      <c r="H200" s="119"/>
      <c r="I200" s="120"/>
      <c r="J200" s="92"/>
      <c r="K200" s="92"/>
      <c r="L200" s="220" t="s">
        <v>91</v>
      </c>
      <c r="M200" s="242">
        <v>0</v>
      </c>
      <c r="N200" s="243">
        <v>0</v>
      </c>
      <c r="O200" s="171">
        <f>SUM(M200:N200)</f>
        <v>0</v>
      </c>
      <c r="P200" s="98">
        <v>0</v>
      </c>
      <c r="Q200" s="177">
        <f>+P200+O200</f>
        <v>0</v>
      </c>
      <c r="R200" s="242">
        <v>33</v>
      </c>
      <c r="S200" s="243">
        <v>49</v>
      </c>
      <c r="T200" s="171">
        <f>SUM(R200:S200)</f>
        <v>82</v>
      </c>
      <c r="U200" s="98">
        <v>0</v>
      </c>
      <c r="V200" s="181">
        <f>SUM(T200:U200)</f>
        <v>82</v>
      </c>
      <c r="W200" s="216">
        <f t="shared" si="146"/>
        <v>0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J201" s="92"/>
      <c r="K201" s="92"/>
      <c r="L201" s="220" t="s">
        <v>22</v>
      </c>
      <c r="M201" s="242">
        <v>0</v>
      </c>
      <c r="N201" s="243">
        <v>0</v>
      </c>
      <c r="O201" s="173">
        <f>SUM(M201:N201)</f>
        <v>0</v>
      </c>
      <c r="P201" s="249">
        <v>0</v>
      </c>
      <c r="Q201" s="177">
        <f>+P201+O201</f>
        <v>0</v>
      </c>
      <c r="R201" s="242">
        <v>45</v>
      </c>
      <c r="S201" s="243">
        <v>61</v>
      </c>
      <c r="T201" s="173">
        <f>SUM(R201:S201)</f>
        <v>106</v>
      </c>
      <c r="U201" s="249">
        <v>0</v>
      </c>
      <c r="V201" s="181">
        <f>SUM(T201:U201)</f>
        <v>106</v>
      </c>
      <c r="W201" s="216">
        <f t="shared" si="146"/>
        <v>0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J202" s="92"/>
      <c r="K202" s="92"/>
      <c r="L202" s="203" t="s">
        <v>23</v>
      </c>
      <c r="M202" s="187">
        <f t="shared" ref="M202:V202" si="149">+M199+M200+M201</f>
        <v>0</v>
      </c>
      <c r="N202" s="187">
        <f t="shared" si="149"/>
        <v>0</v>
      </c>
      <c r="O202" s="191">
        <f t="shared" si="149"/>
        <v>0</v>
      </c>
      <c r="P202" s="191">
        <f t="shared" si="149"/>
        <v>0</v>
      </c>
      <c r="Q202" s="190">
        <f t="shared" si="149"/>
        <v>0</v>
      </c>
      <c r="R202" s="187">
        <f t="shared" si="149"/>
        <v>105</v>
      </c>
      <c r="S202" s="187">
        <f t="shared" si="149"/>
        <v>156</v>
      </c>
      <c r="T202" s="191">
        <f t="shared" si="149"/>
        <v>261</v>
      </c>
      <c r="U202" s="191">
        <f t="shared" si="149"/>
        <v>0</v>
      </c>
      <c r="V202" s="191">
        <f t="shared" si="149"/>
        <v>261</v>
      </c>
      <c r="W202" s="192">
        <f t="shared" si="146"/>
        <v>0</v>
      </c>
    </row>
    <row r="203" spans="2:23" ht="13.5" thickTop="1">
      <c r="B203" s="207"/>
      <c r="C203" s="126"/>
      <c r="D203" s="126"/>
      <c r="E203" s="126"/>
      <c r="F203" s="126"/>
      <c r="G203" s="126"/>
      <c r="H203" s="126"/>
      <c r="I203" s="127"/>
      <c r="J203" s="125"/>
      <c r="K203" s="125"/>
      <c r="L203" s="254" t="s">
        <v>25</v>
      </c>
      <c r="M203" s="255">
        <v>0</v>
      </c>
      <c r="N203" s="256">
        <v>0</v>
      </c>
      <c r="O203" s="174">
        <f>SUM(M203:N203)</f>
        <v>0</v>
      </c>
      <c r="P203" s="257">
        <v>0</v>
      </c>
      <c r="Q203" s="179">
        <f>+P203+O203</f>
        <v>0</v>
      </c>
      <c r="R203" s="255">
        <v>70</v>
      </c>
      <c r="S203" s="256">
        <v>71</v>
      </c>
      <c r="T203" s="174">
        <f>SUM(R203:S203)</f>
        <v>141</v>
      </c>
      <c r="U203" s="257">
        <v>0</v>
      </c>
      <c r="V203" s="182">
        <f>T203+U203</f>
        <v>141</v>
      </c>
      <c r="W203" s="258">
        <f t="shared" si="146"/>
        <v>0</v>
      </c>
    </row>
    <row r="204" spans="2:23" ht="13.5" customHeight="1">
      <c r="B204" s="208"/>
      <c r="C204" s="128"/>
      <c r="D204" s="128"/>
      <c r="E204" s="128"/>
      <c r="F204" s="128"/>
      <c r="G204" s="128"/>
      <c r="H204" s="128"/>
      <c r="I204" s="129"/>
      <c r="J204" s="125"/>
      <c r="K204" s="125"/>
      <c r="L204" s="254" t="s">
        <v>26</v>
      </c>
      <c r="M204" s="255">
        <v>0</v>
      </c>
      <c r="N204" s="256">
        <v>0</v>
      </c>
      <c r="O204" s="174">
        <f>SUM(M204:N204)</f>
        <v>0</v>
      </c>
      <c r="P204" s="259">
        <v>0</v>
      </c>
      <c r="Q204" s="179">
        <f>+P204+O204</f>
        <v>0</v>
      </c>
      <c r="R204" s="255">
        <v>72</v>
      </c>
      <c r="S204" s="256">
        <v>65</v>
      </c>
      <c r="T204" s="174">
        <f>SUM(R204:S204)</f>
        <v>137</v>
      </c>
      <c r="U204" s="259">
        <v>0</v>
      </c>
      <c r="V204" s="174">
        <f>SUM(T204:U204)</f>
        <v>137</v>
      </c>
      <c r="W204" s="258">
        <f>IF(Q204=0,0,((V204/Q204)-1)*100)</f>
        <v>0</v>
      </c>
    </row>
    <row r="205" spans="2:23" ht="13.5" customHeight="1" thickBot="1">
      <c r="B205" s="208"/>
      <c r="C205" s="128"/>
      <c r="D205" s="128"/>
      <c r="E205" s="128"/>
      <c r="F205" s="128"/>
      <c r="G205" s="128"/>
      <c r="H205" s="128"/>
      <c r="I205" s="129"/>
      <c r="J205" s="125"/>
      <c r="K205" s="125"/>
      <c r="L205" s="254" t="s">
        <v>27</v>
      </c>
      <c r="M205" s="255">
        <v>0</v>
      </c>
      <c r="N205" s="256">
        <v>0</v>
      </c>
      <c r="O205" s="174">
        <f>SUM(M205:N205)</f>
        <v>0</v>
      </c>
      <c r="P205" s="260">
        <v>0</v>
      </c>
      <c r="Q205" s="179">
        <f>+P205+O205</f>
        <v>0</v>
      </c>
      <c r="R205" s="255">
        <v>57</v>
      </c>
      <c r="S205" s="256">
        <v>53</v>
      </c>
      <c r="T205" s="174">
        <f>SUM(R205:S205)</f>
        <v>110</v>
      </c>
      <c r="U205" s="260"/>
      <c r="V205" s="182">
        <f>+U205+T205</f>
        <v>110</v>
      </c>
      <c r="W205" s="258">
        <f t="shared" ref="W205:W206" si="150">IF(Q205=0,0,((V205/Q205)-1)*100)</f>
        <v>0</v>
      </c>
    </row>
    <row r="206" spans="2:23" ht="13.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J206" s="125"/>
      <c r="K206" s="125"/>
      <c r="L206" s="202" t="s">
        <v>28</v>
      </c>
      <c r="M206" s="183">
        <f t="shared" ref="M206:V206" si="151">+M203+M204+M205</f>
        <v>0</v>
      </c>
      <c r="N206" s="184">
        <f t="shared" si="151"/>
        <v>0</v>
      </c>
      <c r="O206" s="183">
        <f t="shared" si="151"/>
        <v>0</v>
      </c>
      <c r="P206" s="183">
        <f t="shared" si="151"/>
        <v>0</v>
      </c>
      <c r="Q206" s="189">
        <f t="shared" si="151"/>
        <v>0</v>
      </c>
      <c r="R206" s="183">
        <f t="shared" si="151"/>
        <v>199</v>
      </c>
      <c r="S206" s="184">
        <f t="shared" si="151"/>
        <v>189</v>
      </c>
      <c r="T206" s="183">
        <f t="shared" si="151"/>
        <v>388</v>
      </c>
      <c r="U206" s="183">
        <f t="shared" si="151"/>
        <v>0</v>
      </c>
      <c r="V206" s="189">
        <f t="shared" si="151"/>
        <v>388</v>
      </c>
      <c r="W206" s="186">
        <f t="shared" si="150"/>
        <v>0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J207" s="92"/>
      <c r="K207" s="92"/>
      <c r="L207" s="202" t="s">
        <v>94</v>
      </c>
      <c r="M207" s="183">
        <f t="shared" ref="M207:V207" si="152">M198+M202+M206</f>
        <v>0</v>
      </c>
      <c r="N207" s="184">
        <f t="shared" si="152"/>
        <v>0</v>
      </c>
      <c r="O207" s="183">
        <f t="shared" si="152"/>
        <v>0</v>
      </c>
      <c r="P207" s="183">
        <f t="shared" si="152"/>
        <v>0</v>
      </c>
      <c r="Q207" s="183">
        <f t="shared" si="152"/>
        <v>0</v>
      </c>
      <c r="R207" s="183">
        <f t="shared" si="152"/>
        <v>446</v>
      </c>
      <c r="S207" s="184">
        <f t="shared" si="152"/>
        <v>549</v>
      </c>
      <c r="T207" s="183">
        <f t="shared" si="152"/>
        <v>995</v>
      </c>
      <c r="U207" s="183">
        <f t="shared" si="152"/>
        <v>0</v>
      </c>
      <c r="V207" s="185">
        <f t="shared" si="152"/>
        <v>995</v>
      </c>
      <c r="W207" s="186">
        <f>IF(Q207=0,0,((V207/Q207)-1)*100)</f>
        <v>0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J208" s="92"/>
      <c r="K208" s="92"/>
      <c r="L208" s="202" t="s">
        <v>93</v>
      </c>
      <c r="M208" s="183">
        <f t="shared" ref="M208:V208" si="153">+M194+M198+M202+M206</f>
        <v>0</v>
      </c>
      <c r="N208" s="184">
        <f t="shared" si="153"/>
        <v>0</v>
      </c>
      <c r="O208" s="183">
        <f t="shared" si="153"/>
        <v>0</v>
      </c>
      <c r="P208" s="183">
        <f t="shared" si="153"/>
        <v>0</v>
      </c>
      <c r="Q208" s="183">
        <f t="shared" si="153"/>
        <v>0</v>
      </c>
      <c r="R208" s="183">
        <f t="shared" si="153"/>
        <v>520</v>
      </c>
      <c r="S208" s="184">
        <f t="shared" si="153"/>
        <v>639</v>
      </c>
      <c r="T208" s="183">
        <f t="shared" si="153"/>
        <v>1159</v>
      </c>
      <c r="U208" s="183">
        <f t="shared" si="153"/>
        <v>0</v>
      </c>
      <c r="V208" s="185">
        <f t="shared" si="153"/>
        <v>1159</v>
      </c>
      <c r="W208" s="186">
        <f t="shared" ref="W208" si="154">IF(Q208=0,0,((V208/Q208)-1)*100)</f>
        <v>0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J209" s="92"/>
      <c r="K209" s="92"/>
      <c r="L209" s="199" t="s">
        <v>61</v>
      </c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3"/>
    </row>
    <row r="210" spans="2:23" ht="13.5" thickTop="1">
      <c r="B210" s="206"/>
      <c r="C210" s="119"/>
      <c r="D210" s="119"/>
      <c r="E210" s="119"/>
      <c r="F210" s="119"/>
      <c r="G210" s="119"/>
      <c r="H210" s="119"/>
      <c r="I210" s="120"/>
      <c r="J210" s="92"/>
      <c r="K210" s="92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J211" s="92"/>
      <c r="K211" s="92"/>
      <c r="L211" s="274" t="s">
        <v>54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J212" s="92"/>
      <c r="K212" s="92"/>
      <c r="L212" s="1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118"/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J213" s="92"/>
      <c r="K213" s="92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J214" s="92"/>
      <c r="K214" s="92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J215" s="92"/>
      <c r="K215" s="92"/>
      <c r="L215" s="226"/>
      <c r="M215" s="230" t="s">
        <v>42</v>
      </c>
      <c r="N215" s="231" t="s">
        <v>43</v>
      </c>
      <c r="O215" s="195" t="s">
        <v>55</v>
      </c>
      <c r="P215" s="232" t="s">
        <v>13</v>
      </c>
      <c r="Q215" s="215" t="s">
        <v>9</v>
      </c>
      <c r="R215" s="230" t="s">
        <v>42</v>
      </c>
      <c r="S215" s="231" t="s">
        <v>43</v>
      </c>
      <c r="T215" s="195" t="s">
        <v>55</v>
      </c>
      <c r="U215" s="232" t="s">
        <v>13</v>
      </c>
      <c r="V215" s="215" t="s">
        <v>9</v>
      </c>
      <c r="W215" s="229"/>
    </row>
    <row r="216" spans="2:23" ht="5.25" customHeight="1" thickTop="1">
      <c r="B216" s="206"/>
      <c r="C216" s="119"/>
      <c r="D216" s="119"/>
      <c r="E216" s="119"/>
      <c r="F216" s="119"/>
      <c r="G216" s="119"/>
      <c r="H216" s="119"/>
      <c r="I216" s="120"/>
      <c r="J216" s="92"/>
      <c r="K216" s="92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>
      <c r="B217" s="206"/>
      <c r="C217" s="119"/>
      <c r="D217" s="119"/>
      <c r="E217" s="119"/>
      <c r="F217" s="119"/>
      <c r="G217" s="119"/>
      <c r="H217" s="119"/>
      <c r="I217" s="120"/>
      <c r="J217" s="92"/>
      <c r="K217" s="92"/>
      <c r="L217" s="220" t="s">
        <v>14</v>
      </c>
      <c r="M217" s="242">
        <f t="shared" ref="M217:N219" si="155">+M165+M191</f>
        <v>0</v>
      </c>
      <c r="N217" s="243">
        <f t="shared" si="155"/>
        <v>0</v>
      </c>
      <c r="O217" s="171">
        <f>+M217+N217</f>
        <v>0</v>
      </c>
      <c r="P217" s="98">
        <f>+P165+P191</f>
        <v>0</v>
      </c>
      <c r="Q217" s="177">
        <f>+O217+P217</f>
        <v>0</v>
      </c>
      <c r="R217" s="242">
        <f t="shared" ref="R217:S219" si="156">+R165+R191</f>
        <v>0</v>
      </c>
      <c r="S217" s="243">
        <f t="shared" si="156"/>
        <v>0</v>
      </c>
      <c r="T217" s="171">
        <f>+R217+S217</f>
        <v>0</v>
      </c>
      <c r="U217" s="98">
        <f>+U165+U191</f>
        <v>0</v>
      </c>
      <c r="V217" s="181">
        <f>+T217+U217</f>
        <v>0</v>
      </c>
      <c r="W217" s="216">
        <f t="shared" ref="W217:W229" si="157">IF(Q217=0,0,((V217/Q217)-1)*100)</f>
        <v>0</v>
      </c>
    </row>
    <row r="218" spans="2:23">
      <c r="B218" s="206"/>
      <c r="C218" s="119"/>
      <c r="D218" s="119"/>
      <c r="E218" s="119"/>
      <c r="F218" s="119"/>
      <c r="G218" s="119"/>
      <c r="H218" s="119"/>
      <c r="I218" s="120"/>
      <c r="J218" s="92"/>
      <c r="K218" s="92"/>
      <c r="L218" s="220" t="s">
        <v>15</v>
      </c>
      <c r="M218" s="242">
        <f t="shared" si="155"/>
        <v>0</v>
      </c>
      <c r="N218" s="243">
        <f t="shared" si="155"/>
        <v>0</v>
      </c>
      <c r="O218" s="171">
        <f t="shared" ref="O218:O219" si="158">+M218+N218</f>
        <v>0</v>
      </c>
      <c r="P218" s="98">
        <f>+P166+P192</f>
        <v>0</v>
      </c>
      <c r="Q218" s="177">
        <f t="shared" ref="Q218:Q219" si="159">+O218+P218</f>
        <v>0</v>
      </c>
      <c r="R218" s="242">
        <f t="shared" si="156"/>
        <v>20</v>
      </c>
      <c r="S218" s="243">
        <f t="shared" si="156"/>
        <v>34</v>
      </c>
      <c r="T218" s="171">
        <f t="shared" ref="T218:T219" si="160">+R218+S218</f>
        <v>54</v>
      </c>
      <c r="U218" s="98">
        <f>+U166+U192</f>
        <v>0</v>
      </c>
      <c r="V218" s="181">
        <f t="shared" ref="V218:V219" si="161">+T218+U218</f>
        <v>54</v>
      </c>
      <c r="W218" s="216">
        <f t="shared" si="157"/>
        <v>0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J219" s="92"/>
      <c r="K219" s="92"/>
      <c r="L219" s="226" t="s">
        <v>16</v>
      </c>
      <c r="M219" s="242">
        <f t="shared" si="155"/>
        <v>0</v>
      </c>
      <c r="N219" s="243">
        <f t="shared" si="155"/>
        <v>0</v>
      </c>
      <c r="O219" s="171">
        <f t="shared" si="158"/>
        <v>0</v>
      </c>
      <c r="P219" s="98">
        <f>+P167+P193</f>
        <v>0</v>
      </c>
      <c r="Q219" s="177">
        <f t="shared" si="159"/>
        <v>0</v>
      </c>
      <c r="R219" s="242">
        <f t="shared" si="156"/>
        <v>54</v>
      </c>
      <c r="S219" s="243">
        <f t="shared" si="156"/>
        <v>56</v>
      </c>
      <c r="T219" s="171">
        <f t="shared" si="160"/>
        <v>110</v>
      </c>
      <c r="U219" s="98">
        <f>+U167+U193</f>
        <v>0</v>
      </c>
      <c r="V219" s="181">
        <f t="shared" si="161"/>
        <v>110</v>
      </c>
      <c r="W219" s="216">
        <f t="shared" si="157"/>
        <v>0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J220" s="92"/>
      <c r="K220" s="92"/>
      <c r="L220" s="202" t="s">
        <v>17</v>
      </c>
      <c r="M220" s="183">
        <f t="shared" ref="M220:V220" si="162">+M217+M218+M219</f>
        <v>0</v>
      </c>
      <c r="N220" s="184">
        <f t="shared" si="162"/>
        <v>0</v>
      </c>
      <c r="O220" s="183">
        <f t="shared" si="162"/>
        <v>0</v>
      </c>
      <c r="P220" s="183">
        <f t="shared" si="162"/>
        <v>0</v>
      </c>
      <c r="Q220" s="183">
        <f t="shared" si="162"/>
        <v>0</v>
      </c>
      <c r="R220" s="183">
        <f t="shared" si="162"/>
        <v>74</v>
      </c>
      <c r="S220" s="184">
        <f t="shared" si="162"/>
        <v>90</v>
      </c>
      <c r="T220" s="183">
        <f t="shared" si="162"/>
        <v>164</v>
      </c>
      <c r="U220" s="183">
        <f t="shared" si="162"/>
        <v>0</v>
      </c>
      <c r="V220" s="185">
        <f t="shared" si="162"/>
        <v>164</v>
      </c>
      <c r="W220" s="186">
        <f t="shared" si="157"/>
        <v>0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J221" s="92"/>
      <c r="K221" s="92"/>
      <c r="L221" s="220" t="s">
        <v>18</v>
      </c>
      <c r="M221" s="252">
        <f t="shared" ref="M221:N223" si="163">+M169+M195</f>
        <v>0</v>
      </c>
      <c r="N221" s="253">
        <f t="shared" si="163"/>
        <v>0</v>
      </c>
      <c r="O221" s="172">
        <f t="shared" ref="O221:O223" si="164">+M221+N221</f>
        <v>0</v>
      </c>
      <c r="P221" s="98">
        <f>+P169+P195</f>
        <v>0</v>
      </c>
      <c r="Q221" s="178">
        <f t="shared" ref="Q221:Q223" si="165">+O221+P221</f>
        <v>0</v>
      </c>
      <c r="R221" s="252">
        <f t="shared" ref="R221:S223" si="166">+R169+R195</f>
        <v>63</v>
      </c>
      <c r="S221" s="253">
        <f t="shared" si="166"/>
        <v>74</v>
      </c>
      <c r="T221" s="172">
        <f t="shared" ref="T221:T223" si="167">+R221+S221</f>
        <v>137</v>
      </c>
      <c r="U221" s="98">
        <f>+U169+U195</f>
        <v>0</v>
      </c>
      <c r="V221" s="181">
        <f t="shared" ref="V221:V223" si="168">+T221+U221</f>
        <v>137</v>
      </c>
      <c r="W221" s="216">
        <f t="shared" si="157"/>
        <v>0</v>
      </c>
    </row>
    <row r="222" spans="2:23">
      <c r="B222" s="206"/>
      <c r="C222" s="119"/>
      <c r="D222" s="119"/>
      <c r="E222" s="119"/>
      <c r="F222" s="119"/>
      <c r="G222" s="119"/>
      <c r="H222" s="119"/>
      <c r="I222" s="120"/>
      <c r="J222" s="92"/>
      <c r="K222" s="92"/>
      <c r="L222" s="220" t="s">
        <v>19</v>
      </c>
      <c r="M222" s="242">
        <f t="shared" si="163"/>
        <v>0</v>
      </c>
      <c r="N222" s="243">
        <f t="shared" si="163"/>
        <v>0</v>
      </c>
      <c r="O222" s="171">
        <f t="shared" si="164"/>
        <v>0</v>
      </c>
      <c r="P222" s="98">
        <f>+P170+P196</f>
        <v>0</v>
      </c>
      <c r="Q222" s="177">
        <f t="shared" si="165"/>
        <v>0</v>
      </c>
      <c r="R222" s="242">
        <f t="shared" si="166"/>
        <v>44</v>
      </c>
      <c r="S222" s="243">
        <f t="shared" si="166"/>
        <v>73</v>
      </c>
      <c r="T222" s="171">
        <f t="shared" si="167"/>
        <v>117</v>
      </c>
      <c r="U222" s="98">
        <f>+U170+U196</f>
        <v>0</v>
      </c>
      <c r="V222" s="181">
        <f t="shared" si="168"/>
        <v>117</v>
      </c>
      <c r="W222" s="216">
        <f>IF(Q222=0,0,((V222/Q222)-1)*100)</f>
        <v>0</v>
      </c>
    </row>
    <row r="223" spans="2:23" ht="13.5" thickBot="1">
      <c r="B223" s="206"/>
      <c r="C223" s="119"/>
      <c r="D223" s="119"/>
      <c r="E223" s="119"/>
      <c r="F223" s="119"/>
      <c r="G223" s="119"/>
      <c r="H223" s="119"/>
      <c r="I223" s="120"/>
      <c r="J223" s="92"/>
      <c r="K223" s="92"/>
      <c r="L223" s="220" t="s">
        <v>20</v>
      </c>
      <c r="M223" s="242">
        <f t="shared" si="163"/>
        <v>0</v>
      </c>
      <c r="N223" s="243">
        <f t="shared" si="163"/>
        <v>0</v>
      </c>
      <c r="O223" s="171">
        <f t="shared" si="164"/>
        <v>0</v>
      </c>
      <c r="P223" s="98">
        <f>+P171+P197</f>
        <v>0</v>
      </c>
      <c r="Q223" s="177">
        <f t="shared" si="165"/>
        <v>0</v>
      </c>
      <c r="R223" s="242">
        <f t="shared" si="166"/>
        <v>35</v>
      </c>
      <c r="S223" s="243">
        <f t="shared" si="166"/>
        <v>57</v>
      </c>
      <c r="T223" s="171">
        <f t="shared" si="167"/>
        <v>92</v>
      </c>
      <c r="U223" s="98">
        <f>+U171+U197</f>
        <v>0</v>
      </c>
      <c r="V223" s="181">
        <f t="shared" si="168"/>
        <v>92</v>
      </c>
      <c r="W223" s="216">
        <f t="shared" si="157"/>
        <v>0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J224" s="92"/>
      <c r="K224" s="92"/>
      <c r="L224" s="202" t="s">
        <v>90</v>
      </c>
      <c r="M224" s="183">
        <f t="shared" ref="M224:V224" si="169">+M221+M222+M223</f>
        <v>0</v>
      </c>
      <c r="N224" s="184">
        <f t="shared" si="169"/>
        <v>0</v>
      </c>
      <c r="O224" s="183">
        <f t="shared" si="169"/>
        <v>0</v>
      </c>
      <c r="P224" s="183">
        <f t="shared" si="169"/>
        <v>0</v>
      </c>
      <c r="Q224" s="183">
        <f t="shared" si="169"/>
        <v>0</v>
      </c>
      <c r="R224" s="183">
        <f t="shared" si="169"/>
        <v>142</v>
      </c>
      <c r="S224" s="184">
        <f t="shared" si="169"/>
        <v>204</v>
      </c>
      <c r="T224" s="183">
        <f t="shared" si="169"/>
        <v>346</v>
      </c>
      <c r="U224" s="183">
        <f t="shared" si="169"/>
        <v>0</v>
      </c>
      <c r="V224" s="185">
        <f t="shared" si="169"/>
        <v>346</v>
      </c>
      <c r="W224" s="186">
        <f t="shared" ref="W224" si="170">IF(Q224=0,0,((V224/Q224)-1)*100)</f>
        <v>0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J225" s="92"/>
      <c r="K225" s="92"/>
      <c r="L225" s="220" t="s">
        <v>21</v>
      </c>
      <c r="M225" s="242">
        <f t="shared" ref="M225:N227" si="171">+M173+M199</f>
        <v>0</v>
      </c>
      <c r="N225" s="243">
        <f t="shared" si="171"/>
        <v>0</v>
      </c>
      <c r="O225" s="171">
        <f t="shared" ref="O225:O227" si="172">+M225+N225</f>
        <v>0</v>
      </c>
      <c r="P225" s="98">
        <f>+P173+P199</f>
        <v>0</v>
      </c>
      <c r="Q225" s="177">
        <f t="shared" ref="Q225:Q227" si="173">+O225+P225</f>
        <v>0</v>
      </c>
      <c r="R225" s="242">
        <f t="shared" ref="R225:S227" si="174">+R173+R199</f>
        <v>27</v>
      </c>
      <c r="S225" s="243">
        <f t="shared" si="174"/>
        <v>46</v>
      </c>
      <c r="T225" s="171">
        <f t="shared" ref="T225:T227" si="175">+R225+S225</f>
        <v>73</v>
      </c>
      <c r="U225" s="98">
        <f>+U173+U199</f>
        <v>0</v>
      </c>
      <c r="V225" s="181">
        <f t="shared" ref="V225:V227" si="176">+T225+U225</f>
        <v>73</v>
      </c>
      <c r="W225" s="216">
        <f t="shared" si="157"/>
        <v>0</v>
      </c>
    </row>
    <row r="226" spans="1:23">
      <c r="B226" s="206"/>
      <c r="C226" s="119"/>
      <c r="D226" s="119"/>
      <c r="E226" s="119"/>
      <c r="F226" s="119"/>
      <c r="G226" s="119"/>
      <c r="H226" s="119"/>
      <c r="I226" s="120"/>
      <c r="J226" s="92"/>
      <c r="K226" s="92"/>
      <c r="L226" s="220" t="s">
        <v>91</v>
      </c>
      <c r="M226" s="242">
        <f t="shared" si="171"/>
        <v>0</v>
      </c>
      <c r="N226" s="243">
        <f t="shared" si="171"/>
        <v>0</v>
      </c>
      <c r="O226" s="171">
        <f t="shared" si="172"/>
        <v>0</v>
      </c>
      <c r="P226" s="98">
        <f>+P174+P200</f>
        <v>0</v>
      </c>
      <c r="Q226" s="177">
        <f t="shared" si="173"/>
        <v>0</v>
      </c>
      <c r="R226" s="242">
        <f t="shared" si="174"/>
        <v>33</v>
      </c>
      <c r="S226" s="243">
        <f t="shared" si="174"/>
        <v>49</v>
      </c>
      <c r="T226" s="171">
        <f t="shared" si="175"/>
        <v>82</v>
      </c>
      <c r="U226" s="98">
        <f>+U174+U200</f>
        <v>0</v>
      </c>
      <c r="V226" s="181">
        <f t="shared" si="176"/>
        <v>82</v>
      </c>
      <c r="W226" s="216">
        <f t="shared" si="157"/>
        <v>0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J227" s="92"/>
      <c r="K227" s="92"/>
      <c r="L227" s="220" t="s">
        <v>22</v>
      </c>
      <c r="M227" s="242">
        <f t="shared" si="171"/>
        <v>0</v>
      </c>
      <c r="N227" s="243">
        <f t="shared" si="171"/>
        <v>0</v>
      </c>
      <c r="O227" s="173">
        <f t="shared" si="172"/>
        <v>0</v>
      </c>
      <c r="P227" s="249">
        <f>+P175+P201</f>
        <v>0</v>
      </c>
      <c r="Q227" s="177">
        <f t="shared" si="173"/>
        <v>0</v>
      </c>
      <c r="R227" s="242">
        <f t="shared" si="174"/>
        <v>45</v>
      </c>
      <c r="S227" s="243">
        <f t="shared" si="174"/>
        <v>61</v>
      </c>
      <c r="T227" s="173">
        <f t="shared" si="175"/>
        <v>106</v>
      </c>
      <c r="U227" s="249">
        <f>+U175+U201</f>
        <v>0</v>
      </c>
      <c r="V227" s="181">
        <f t="shared" si="176"/>
        <v>106</v>
      </c>
      <c r="W227" s="216">
        <f t="shared" si="157"/>
        <v>0</v>
      </c>
    </row>
    <row r="228" spans="1:23" ht="14.25" thickTop="1" thickBot="1">
      <c r="A228" s="6"/>
      <c r="B228" s="122"/>
      <c r="C228" s="123"/>
      <c r="D228" s="123"/>
      <c r="E228" s="123"/>
      <c r="F228" s="123"/>
      <c r="G228" s="123"/>
      <c r="H228" s="123"/>
      <c r="I228" s="124"/>
      <c r="J228" s="121"/>
      <c r="K228" s="92"/>
      <c r="L228" s="203" t="s">
        <v>23</v>
      </c>
      <c r="M228" s="187">
        <f t="shared" ref="M228:V228" si="177">+M225+M226+M227</f>
        <v>0</v>
      </c>
      <c r="N228" s="187">
        <f t="shared" si="177"/>
        <v>0</v>
      </c>
      <c r="O228" s="188">
        <f t="shared" si="177"/>
        <v>0</v>
      </c>
      <c r="P228" s="189">
        <f t="shared" si="177"/>
        <v>0</v>
      </c>
      <c r="Q228" s="190">
        <f t="shared" si="177"/>
        <v>0</v>
      </c>
      <c r="R228" s="187">
        <f t="shared" si="177"/>
        <v>105</v>
      </c>
      <c r="S228" s="187">
        <f t="shared" si="177"/>
        <v>156</v>
      </c>
      <c r="T228" s="191">
        <f t="shared" si="177"/>
        <v>261</v>
      </c>
      <c r="U228" s="191">
        <f t="shared" si="177"/>
        <v>0</v>
      </c>
      <c r="V228" s="191">
        <f t="shared" si="177"/>
        <v>261</v>
      </c>
      <c r="W228" s="192">
        <f t="shared" si="157"/>
        <v>0</v>
      </c>
    </row>
    <row r="229" spans="1:23" ht="13.5" thickTop="1">
      <c r="B229" s="207"/>
      <c r="C229" s="126"/>
      <c r="D229" s="126"/>
      <c r="E229" s="126"/>
      <c r="F229" s="126"/>
      <c r="G229" s="126"/>
      <c r="H229" s="126"/>
      <c r="I229" s="127"/>
      <c r="J229" s="125"/>
      <c r="K229" s="125"/>
      <c r="L229" s="254" t="s">
        <v>25</v>
      </c>
      <c r="M229" s="255">
        <f t="shared" ref="M229:N231" si="178">+M177+M203</f>
        <v>0</v>
      </c>
      <c r="N229" s="256">
        <f t="shared" si="178"/>
        <v>0</v>
      </c>
      <c r="O229" s="174">
        <f t="shared" ref="O229:O231" si="179">+M229+N229</f>
        <v>0</v>
      </c>
      <c r="P229" s="257">
        <f>+P177+P203</f>
        <v>0</v>
      </c>
      <c r="Q229" s="179">
        <f t="shared" ref="Q229:Q231" si="180">+O229+P229</f>
        <v>0</v>
      </c>
      <c r="R229" s="255">
        <f t="shared" ref="R229:S231" si="181">+R177+R203</f>
        <v>70</v>
      </c>
      <c r="S229" s="256">
        <f t="shared" si="181"/>
        <v>71</v>
      </c>
      <c r="T229" s="174">
        <f t="shared" ref="T229:T231" si="182">+R229+S229</f>
        <v>141</v>
      </c>
      <c r="U229" s="257">
        <f>+U177+U203</f>
        <v>0</v>
      </c>
      <c r="V229" s="182">
        <f t="shared" ref="V229:V231" si="183">+T229+U229</f>
        <v>141</v>
      </c>
      <c r="W229" s="258">
        <f t="shared" si="157"/>
        <v>0</v>
      </c>
    </row>
    <row r="230" spans="1:23" ht="13.5" customHeight="1">
      <c r="B230" s="208"/>
      <c r="C230" s="128"/>
      <c r="D230" s="128"/>
      <c r="E230" s="128"/>
      <c r="F230" s="128"/>
      <c r="G230" s="128"/>
      <c r="H230" s="128"/>
      <c r="I230" s="129"/>
      <c r="J230" s="125"/>
      <c r="K230" s="125"/>
      <c r="L230" s="254" t="s">
        <v>26</v>
      </c>
      <c r="M230" s="255">
        <f t="shared" si="178"/>
        <v>0</v>
      </c>
      <c r="N230" s="256">
        <f t="shared" si="178"/>
        <v>0</v>
      </c>
      <c r="O230" s="174">
        <f>+M230+N230</f>
        <v>0</v>
      </c>
      <c r="P230" s="259">
        <f>+P178+P204</f>
        <v>0</v>
      </c>
      <c r="Q230" s="179">
        <f>+O230+P230</f>
        <v>0</v>
      </c>
      <c r="R230" s="255">
        <f t="shared" si="181"/>
        <v>72</v>
      </c>
      <c r="S230" s="256">
        <f t="shared" si="181"/>
        <v>65</v>
      </c>
      <c r="T230" s="174">
        <f>+R230+S230</f>
        <v>137</v>
      </c>
      <c r="U230" s="259">
        <f>+U178+U204</f>
        <v>0</v>
      </c>
      <c r="V230" s="174">
        <f>+T230+U230</f>
        <v>137</v>
      </c>
      <c r="W230" s="258">
        <f>IF(Q230=0,0,((V230/Q230)-1)*100)</f>
        <v>0</v>
      </c>
    </row>
    <row r="231" spans="1:23" ht="13.5" customHeight="1" thickBot="1">
      <c r="B231" s="208"/>
      <c r="C231" s="128"/>
      <c r="D231" s="128"/>
      <c r="E231" s="128"/>
      <c r="F231" s="128"/>
      <c r="G231" s="128"/>
      <c r="H231" s="128"/>
      <c r="I231" s="129"/>
      <c r="J231" s="125"/>
      <c r="K231" s="125"/>
      <c r="L231" s="254" t="s">
        <v>27</v>
      </c>
      <c r="M231" s="255">
        <f t="shared" si="178"/>
        <v>0</v>
      </c>
      <c r="N231" s="256">
        <f t="shared" si="178"/>
        <v>0</v>
      </c>
      <c r="O231" s="175">
        <f t="shared" si="179"/>
        <v>0</v>
      </c>
      <c r="P231" s="260">
        <f>+P179+P205</f>
        <v>0</v>
      </c>
      <c r="Q231" s="179">
        <f t="shared" si="180"/>
        <v>0</v>
      </c>
      <c r="R231" s="255">
        <f t="shared" si="181"/>
        <v>57</v>
      </c>
      <c r="S231" s="256">
        <f t="shared" si="181"/>
        <v>53</v>
      </c>
      <c r="T231" s="174">
        <f t="shared" si="182"/>
        <v>110</v>
      </c>
      <c r="U231" s="260">
        <f>+U179+U205</f>
        <v>0</v>
      </c>
      <c r="V231" s="182">
        <f t="shared" si="183"/>
        <v>110</v>
      </c>
      <c r="W231" s="258">
        <f t="shared" ref="W231:W232" si="184">IF(Q231=0,0,((V231/Q231)-1)*100)</f>
        <v>0</v>
      </c>
    </row>
    <row r="232" spans="1:23" ht="14.25" thickTop="1" thickBot="1">
      <c r="B232" s="206"/>
      <c r="C232" s="119"/>
      <c r="D232" s="119"/>
      <c r="E232" s="119"/>
      <c r="F232" s="119"/>
      <c r="G232" s="119"/>
      <c r="H232" s="119"/>
      <c r="I232" s="120"/>
      <c r="J232" s="92"/>
      <c r="K232" s="92"/>
      <c r="L232" s="202" t="s">
        <v>28</v>
      </c>
      <c r="M232" s="183">
        <f t="shared" ref="M232:V232" si="185">+M229+M230+M231</f>
        <v>0</v>
      </c>
      <c r="N232" s="184">
        <f t="shared" si="185"/>
        <v>0</v>
      </c>
      <c r="O232" s="183">
        <f t="shared" si="185"/>
        <v>0</v>
      </c>
      <c r="P232" s="183">
        <f t="shared" si="185"/>
        <v>0</v>
      </c>
      <c r="Q232" s="189">
        <f t="shared" si="185"/>
        <v>0</v>
      </c>
      <c r="R232" s="183">
        <f t="shared" si="185"/>
        <v>199</v>
      </c>
      <c r="S232" s="184">
        <f t="shared" si="185"/>
        <v>189</v>
      </c>
      <c r="T232" s="183">
        <f t="shared" si="185"/>
        <v>388</v>
      </c>
      <c r="U232" s="183">
        <f t="shared" si="185"/>
        <v>0</v>
      </c>
      <c r="V232" s="189">
        <f t="shared" si="185"/>
        <v>388</v>
      </c>
      <c r="W232" s="186">
        <f t="shared" si="184"/>
        <v>0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J233" s="92"/>
      <c r="K233" s="92"/>
      <c r="L233" s="202" t="s">
        <v>94</v>
      </c>
      <c r="M233" s="183">
        <f t="shared" ref="M233:V233" si="186">M224+M228+M232</f>
        <v>0</v>
      </c>
      <c r="N233" s="184">
        <f t="shared" si="186"/>
        <v>0</v>
      </c>
      <c r="O233" s="183">
        <f t="shared" si="186"/>
        <v>0</v>
      </c>
      <c r="P233" s="183">
        <f t="shared" si="186"/>
        <v>0</v>
      </c>
      <c r="Q233" s="183">
        <f t="shared" si="186"/>
        <v>0</v>
      </c>
      <c r="R233" s="183">
        <f t="shared" si="186"/>
        <v>446</v>
      </c>
      <c r="S233" s="184">
        <f t="shared" si="186"/>
        <v>549</v>
      </c>
      <c r="T233" s="183">
        <f t="shared" si="186"/>
        <v>995</v>
      </c>
      <c r="U233" s="183">
        <f t="shared" si="186"/>
        <v>0</v>
      </c>
      <c r="V233" s="185">
        <f t="shared" si="186"/>
        <v>995</v>
      </c>
      <c r="W233" s="186">
        <f>IF(Q233=0,0,((V233/Q233)-1)*100)</f>
        <v>0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J234" s="92"/>
      <c r="K234" s="92"/>
      <c r="L234" s="202" t="s">
        <v>93</v>
      </c>
      <c r="M234" s="183">
        <f t="shared" ref="M234:V234" si="187">+M220+M224+M228+M232</f>
        <v>0</v>
      </c>
      <c r="N234" s="184">
        <f t="shared" si="187"/>
        <v>0</v>
      </c>
      <c r="O234" s="183">
        <f t="shared" si="187"/>
        <v>0</v>
      </c>
      <c r="P234" s="183">
        <f t="shared" si="187"/>
        <v>0</v>
      </c>
      <c r="Q234" s="183">
        <f t="shared" si="187"/>
        <v>0</v>
      </c>
      <c r="R234" s="183">
        <f t="shared" si="187"/>
        <v>520</v>
      </c>
      <c r="S234" s="184">
        <f t="shared" si="187"/>
        <v>639</v>
      </c>
      <c r="T234" s="183">
        <f t="shared" si="187"/>
        <v>1159</v>
      </c>
      <c r="U234" s="183">
        <f t="shared" si="187"/>
        <v>0</v>
      </c>
      <c r="V234" s="185">
        <f t="shared" si="187"/>
        <v>1159</v>
      </c>
      <c r="W234" s="186">
        <f t="shared" ref="W234" si="188">IF(Q234=0,0,((V234/Q234)-1)*100)</f>
        <v>0</v>
      </c>
    </row>
    <row r="235" spans="1:23" ht="13.5" thickTop="1">
      <c r="B235" s="196"/>
      <c r="C235" s="92"/>
      <c r="D235" s="92"/>
      <c r="E235" s="92"/>
      <c r="F235" s="92"/>
      <c r="G235" s="92"/>
      <c r="H235" s="92"/>
      <c r="I235" s="93"/>
      <c r="J235" s="92"/>
      <c r="K235" s="92"/>
      <c r="L235" s="199" t="s">
        <v>61</v>
      </c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3"/>
    </row>
  </sheetData>
  <sheetProtection password="CF53" sheet="1" objects="1" scenarios="1"/>
  <customSheetViews>
    <customSheetView guid="{ED529B84-E379-4C9B-A677-BE1D384436B0}" fitToPage="1">
      <selection activeCell="U208" sqref="U208"/>
      <pageMargins left="0.69" right="0.62" top="0.87" bottom="0.49" header="0.49" footer="0.15748031496062992"/>
      <printOptions horizontalCentered="1"/>
      <pageSetup paperSize="9" scale="67" orientation="portrait" r:id="rId1"/>
      <headerFooter alignWithMargins="0">
        <oddHeader>&amp;LMonthly Air Transport Statistic : Chiang Mai International Airport</oddHeader>
      </headerFooter>
    </customSheetView>
  </customSheetViews>
  <mergeCells count="48">
    <mergeCell ref="B2:I2"/>
    <mergeCell ref="L2:W2"/>
    <mergeCell ref="B3:I3"/>
    <mergeCell ref="L3:W3"/>
    <mergeCell ref="C5:E5"/>
    <mergeCell ref="F5:H5"/>
    <mergeCell ref="M5:Q5"/>
    <mergeCell ref="R5:V5"/>
    <mergeCell ref="B28:I28"/>
    <mergeCell ref="L28:W28"/>
    <mergeCell ref="B29:I29"/>
    <mergeCell ref="L29:W29"/>
    <mergeCell ref="C31:E31"/>
    <mergeCell ref="F31:H31"/>
    <mergeCell ref="M31:Q31"/>
    <mergeCell ref="R31:V31"/>
    <mergeCell ref="C57:E57"/>
    <mergeCell ref="F57:H57"/>
    <mergeCell ref="M57:Q57"/>
    <mergeCell ref="R57:V57"/>
    <mergeCell ref="B54:I54"/>
    <mergeCell ref="L54:W54"/>
    <mergeCell ref="B55:I55"/>
    <mergeCell ref="L55:W55"/>
    <mergeCell ref="M109:Q109"/>
    <mergeCell ref="R109:V109"/>
    <mergeCell ref="L106:W106"/>
    <mergeCell ref="L107:W107"/>
    <mergeCell ref="L80:W80"/>
    <mergeCell ref="L81:W81"/>
    <mergeCell ref="M83:Q83"/>
    <mergeCell ref="R83:V83"/>
    <mergeCell ref="M213:Q213"/>
    <mergeCell ref="R213:V213"/>
    <mergeCell ref="L184:W184"/>
    <mergeCell ref="L185:W185"/>
    <mergeCell ref="M187:Q187"/>
    <mergeCell ref="R187:V187"/>
    <mergeCell ref="L211:W211"/>
    <mergeCell ref="L210:W210"/>
    <mergeCell ref="M161:Q161"/>
    <mergeCell ref="R161:V161"/>
    <mergeCell ref="L132:W132"/>
    <mergeCell ref="L133:W133"/>
    <mergeCell ref="L158:W158"/>
    <mergeCell ref="M135:Q135"/>
    <mergeCell ref="R135:V135"/>
    <mergeCell ref="L159:W159"/>
  </mergeCells>
  <phoneticPr fontId="26" type="noConversion"/>
  <printOptions horizontalCentered="1" verticalCentered="1"/>
  <pageMargins left="0.70866141732283472" right="0.62992125984251968" top="0.86614173228346458" bottom="0.47244094488188981" header="0.47244094488188981" footer="0.15748031496062992"/>
  <pageSetup paperSize="9" scale="16" orientation="landscape" r:id="rId2"/>
  <headerFooter alignWithMargins="0">
    <oddHeader>&amp;LMonthly Air Transport Statistic : Chiang Mai International Airport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W235"/>
  <sheetViews>
    <sheetView topLeftCell="H126" zoomScaleNormal="100" workbookViewId="0">
      <selection activeCell="J134" sqref="J134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9.85546875" style="5" customWidth="1"/>
    <col min="10" max="11" width="7" style="1" customWidth="1"/>
    <col min="12" max="12" width="13" style="1" customWidth="1"/>
    <col min="13" max="13" width="12.140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9" width="12.5703125" style="1" customWidth="1"/>
    <col min="20" max="20" width="14.140625" style="1" bestFit="1" customWidth="1"/>
    <col min="21" max="21" width="9.28515625" style="1" customWidth="1"/>
    <col min="22" max="22" width="12.7109375" style="1" customWidth="1"/>
    <col min="23" max="23" width="12.140625" style="5" bestFit="1" customWidth="1"/>
    <col min="24" max="16384" width="7" style="1"/>
  </cols>
  <sheetData>
    <row r="1" spans="2:23" ht="13.5" thickBot="1"/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J2" s="92"/>
      <c r="K2" s="92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J3" s="92"/>
      <c r="K3" s="92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>
      <c r="B4" s="196"/>
      <c r="C4" s="92"/>
      <c r="D4" s="92"/>
      <c r="E4" s="92"/>
      <c r="F4" s="92"/>
      <c r="G4" s="92"/>
      <c r="H4" s="92"/>
      <c r="I4" s="93"/>
      <c r="J4" s="92"/>
      <c r="K4" s="92"/>
      <c r="L4" s="196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</row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J5" s="92"/>
      <c r="K5" s="92"/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J6" s="92"/>
      <c r="K6" s="92"/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12" t="s">
        <v>9</v>
      </c>
      <c r="F7" s="227" t="s">
        <v>7</v>
      </c>
      <c r="G7" s="228" t="s">
        <v>8</v>
      </c>
      <c r="H7" s="212" t="s">
        <v>9</v>
      </c>
      <c r="I7" s="229"/>
      <c r="J7" s="92"/>
      <c r="K7" s="92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13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J8" s="92"/>
      <c r="K8" s="92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>
      <c r="B9" s="220" t="s">
        <v>14</v>
      </c>
      <c r="C9" s="240">
        <v>80</v>
      </c>
      <c r="D9" s="241">
        <v>80</v>
      </c>
      <c r="E9" s="96">
        <f>C9+D9</f>
        <v>160</v>
      </c>
      <c r="F9" s="240">
        <v>72</v>
      </c>
      <c r="G9" s="241">
        <v>71</v>
      </c>
      <c r="H9" s="96">
        <f>F9+G9</f>
        <v>143</v>
      </c>
      <c r="I9" s="216">
        <f t="shared" ref="I9:I20" si="0">IF(E9=0,0,((H9/E9)-1)*100)</f>
        <v>-10.624999999999996</v>
      </c>
      <c r="J9" s="92"/>
      <c r="K9" s="97"/>
      <c r="L9" s="220" t="s">
        <v>14</v>
      </c>
      <c r="M9" s="242">
        <v>9040</v>
      </c>
      <c r="N9" s="243">
        <v>8950</v>
      </c>
      <c r="O9" s="136">
        <f>M9+N9</f>
        <v>17990</v>
      </c>
      <c r="P9" s="98">
        <v>132</v>
      </c>
      <c r="Q9" s="139">
        <f>O9+P9</f>
        <v>18122</v>
      </c>
      <c r="R9" s="242">
        <v>10849</v>
      </c>
      <c r="S9" s="243">
        <v>9082</v>
      </c>
      <c r="T9" s="136">
        <f>R9+S9</f>
        <v>19931</v>
      </c>
      <c r="U9" s="98">
        <v>0</v>
      </c>
      <c r="V9" s="141">
        <f>T9+U9</f>
        <v>19931</v>
      </c>
      <c r="W9" s="216">
        <f t="shared" ref="W9:W20" si="1">IF(Q9=0,0,((V9/Q9)-1)*100)</f>
        <v>9.9823419048670203</v>
      </c>
    </row>
    <row r="10" spans="2:23">
      <c r="B10" s="220" t="s">
        <v>15</v>
      </c>
      <c r="C10" s="240">
        <v>99</v>
      </c>
      <c r="D10" s="241">
        <v>99</v>
      </c>
      <c r="E10" s="96">
        <f>C10+D10</f>
        <v>198</v>
      </c>
      <c r="F10" s="240">
        <v>67</v>
      </c>
      <c r="G10" s="241">
        <v>69</v>
      </c>
      <c r="H10" s="96">
        <f>F10+G10</f>
        <v>136</v>
      </c>
      <c r="I10" s="216">
        <f t="shared" si="0"/>
        <v>-31.313131313131315</v>
      </c>
      <c r="J10" s="92"/>
      <c r="K10" s="97"/>
      <c r="L10" s="220" t="s">
        <v>15</v>
      </c>
      <c r="M10" s="242">
        <v>14759</v>
      </c>
      <c r="N10" s="243">
        <v>9162</v>
      </c>
      <c r="O10" s="136">
        <f>M10+N10</f>
        <v>23921</v>
      </c>
      <c r="P10" s="98">
        <v>233</v>
      </c>
      <c r="Q10" s="139">
        <f>O10+P10</f>
        <v>24154</v>
      </c>
      <c r="R10" s="242">
        <v>9040</v>
      </c>
      <c r="S10" s="243">
        <v>9321</v>
      </c>
      <c r="T10" s="136">
        <f>R10+S10</f>
        <v>18361</v>
      </c>
      <c r="U10" s="98">
        <v>98</v>
      </c>
      <c r="V10" s="141">
        <f>T10+U10</f>
        <v>18459</v>
      </c>
      <c r="W10" s="216">
        <f t="shared" si="1"/>
        <v>-23.577875300157324</v>
      </c>
    </row>
    <row r="11" spans="2:23" ht="13.5" thickBot="1">
      <c r="B11" s="226" t="s">
        <v>16</v>
      </c>
      <c r="C11" s="244">
        <v>81</v>
      </c>
      <c r="D11" s="245">
        <v>80</v>
      </c>
      <c r="E11" s="96">
        <f>C11+D11</f>
        <v>161</v>
      </c>
      <c r="F11" s="244">
        <v>63</v>
      </c>
      <c r="G11" s="245">
        <v>63</v>
      </c>
      <c r="H11" s="96">
        <f>F11+G11</f>
        <v>126</v>
      </c>
      <c r="I11" s="216">
        <f t="shared" si="0"/>
        <v>-21.739130434782606</v>
      </c>
      <c r="J11" s="92"/>
      <c r="K11" s="97"/>
      <c r="L11" s="226" t="s">
        <v>16</v>
      </c>
      <c r="M11" s="242">
        <v>10158</v>
      </c>
      <c r="N11" s="243">
        <v>10056</v>
      </c>
      <c r="O11" s="136">
        <f>M11+N11</f>
        <v>20214</v>
      </c>
      <c r="P11" s="98">
        <v>0</v>
      </c>
      <c r="Q11" s="139">
        <f>O11+P11</f>
        <v>20214</v>
      </c>
      <c r="R11" s="242">
        <v>8936</v>
      </c>
      <c r="S11" s="243">
        <v>9254</v>
      </c>
      <c r="T11" s="136">
        <f>R11+S11</f>
        <v>18190</v>
      </c>
      <c r="U11" s="98">
        <v>0</v>
      </c>
      <c r="V11" s="141">
        <f>T11+U11</f>
        <v>18190</v>
      </c>
      <c r="W11" s="216">
        <f t="shared" si="1"/>
        <v>-10.012862372613041</v>
      </c>
    </row>
    <row r="12" spans="2:23" ht="14.25" thickTop="1" thickBot="1">
      <c r="B12" s="204" t="s">
        <v>56</v>
      </c>
      <c r="C12" s="99">
        <f>C9+C10+C11</f>
        <v>260</v>
      </c>
      <c r="D12" s="100">
        <f>D9+D10+D11</f>
        <v>259</v>
      </c>
      <c r="E12" s="101">
        <f>+E9+E10+E11</f>
        <v>519</v>
      </c>
      <c r="F12" s="99">
        <f>F9+F10+F11</f>
        <v>202</v>
      </c>
      <c r="G12" s="100">
        <f>G9+G10+G11</f>
        <v>203</v>
      </c>
      <c r="H12" s="101">
        <f>H10+H9+H11</f>
        <v>405</v>
      </c>
      <c r="I12" s="102">
        <f t="shared" si="0"/>
        <v>-21.965317919075144</v>
      </c>
      <c r="J12" s="92"/>
      <c r="K12" s="92"/>
      <c r="L12" s="197" t="s">
        <v>56</v>
      </c>
      <c r="M12" s="142">
        <f t="shared" ref="M12:P12" si="2">+M9+M10+M11</f>
        <v>33957</v>
      </c>
      <c r="N12" s="143">
        <f t="shared" si="2"/>
        <v>28168</v>
      </c>
      <c r="O12" s="142">
        <f t="shared" si="2"/>
        <v>62125</v>
      </c>
      <c r="P12" s="142">
        <f t="shared" si="2"/>
        <v>365</v>
      </c>
      <c r="Q12" s="142">
        <f t="shared" ref="Q12:V12" si="3">+Q9+Q10+Q11</f>
        <v>62490</v>
      </c>
      <c r="R12" s="142">
        <f t="shared" si="3"/>
        <v>28825</v>
      </c>
      <c r="S12" s="143">
        <f t="shared" si="3"/>
        <v>27657</v>
      </c>
      <c r="T12" s="142">
        <f t="shared" si="3"/>
        <v>56482</v>
      </c>
      <c r="U12" s="142">
        <f t="shared" si="3"/>
        <v>98</v>
      </c>
      <c r="V12" s="144">
        <f t="shared" si="3"/>
        <v>56580</v>
      </c>
      <c r="W12" s="145">
        <f t="shared" si="1"/>
        <v>-9.4575132021123327</v>
      </c>
    </row>
    <row r="13" spans="2:23" ht="13.5" thickTop="1">
      <c r="B13" s="220" t="s">
        <v>18</v>
      </c>
      <c r="C13" s="240">
        <f>75+3</f>
        <v>78</v>
      </c>
      <c r="D13" s="241">
        <f>75+2</f>
        <v>77</v>
      </c>
      <c r="E13" s="96">
        <f>C13+D13</f>
        <v>155</v>
      </c>
      <c r="F13" s="240">
        <v>71</v>
      </c>
      <c r="G13" s="241">
        <v>71</v>
      </c>
      <c r="H13" s="96">
        <f>+F13+G13</f>
        <v>142</v>
      </c>
      <c r="I13" s="216">
        <f t="shared" si="0"/>
        <v>-8.387096774193548</v>
      </c>
      <c r="J13" s="92"/>
      <c r="K13" s="92"/>
      <c r="L13" s="220" t="s">
        <v>18</v>
      </c>
      <c r="M13" s="242">
        <v>8465</v>
      </c>
      <c r="N13" s="243">
        <v>9039</v>
      </c>
      <c r="O13" s="136">
        <f>+M13+N13</f>
        <v>17504</v>
      </c>
      <c r="P13" s="98">
        <v>0</v>
      </c>
      <c r="Q13" s="139">
        <f>O13+P13</f>
        <v>17504</v>
      </c>
      <c r="R13" s="242">
        <v>6876</v>
      </c>
      <c r="S13" s="243">
        <v>6547</v>
      </c>
      <c r="T13" s="136">
        <f>+R13+S13</f>
        <v>13423</v>
      </c>
      <c r="U13" s="98">
        <v>0</v>
      </c>
      <c r="V13" s="141">
        <f>+T13+U13</f>
        <v>13423</v>
      </c>
      <c r="W13" s="216">
        <f t="shared" si="1"/>
        <v>-23.314670932358318</v>
      </c>
    </row>
    <row r="14" spans="2:23">
      <c r="B14" s="220" t="s">
        <v>19</v>
      </c>
      <c r="C14" s="242">
        <v>70</v>
      </c>
      <c r="D14" s="246">
        <v>72</v>
      </c>
      <c r="E14" s="96">
        <f>C14+D14</f>
        <v>142</v>
      </c>
      <c r="F14" s="242">
        <v>60</v>
      </c>
      <c r="G14" s="246">
        <v>60</v>
      </c>
      <c r="H14" s="103">
        <f>+G14+F14</f>
        <v>120</v>
      </c>
      <c r="I14" s="216">
        <f t="shared" si="0"/>
        <v>-15.492957746478876</v>
      </c>
      <c r="J14" s="92"/>
      <c r="K14" s="92"/>
      <c r="L14" s="220" t="s">
        <v>19</v>
      </c>
      <c r="M14" s="242">
        <v>8030</v>
      </c>
      <c r="N14" s="243">
        <v>7576</v>
      </c>
      <c r="O14" s="136">
        <f>+N14+M14</f>
        <v>15606</v>
      </c>
      <c r="P14" s="98">
        <v>0</v>
      </c>
      <c r="Q14" s="139">
        <f>O14+P14</f>
        <v>15606</v>
      </c>
      <c r="R14" s="242">
        <v>7665</v>
      </c>
      <c r="S14" s="243">
        <v>7898</v>
      </c>
      <c r="T14" s="136">
        <f>+S14+R14</f>
        <v>15563</v>
      </c>
      <c r="U14" s="98">
        <v>0</v>
      </c>
      <c r="V14" s="141">
        <f>+U14+T14</f>
        <v>15563</v>
      </c>
      <c r="W14" s="216">
        <f t="shared" si="1"/>
        <v>-0.27553505062155592</v>
      </c>
    </row>
    <row r="15" spans="2:23" ht="13.5" thickBot="1">
      <c r="B15" s="220" t="s">
        <v>20</v>
      </c>
      <c r="C15" s="242">
        <f>74+8</f>
        <v>82</v>
      </c>
      <c r="D15" s="246">
        <f>74+6</f>
        <v>80</v>
      </c>
      <c r="E15" s="96">
        <f>C15+D15</f>
        <v>162</v>
      </c>
      <c r="F15" s="242">
        <v>68</v>
      </c>
      <c r="G15" s="246">
        <v>67</v>
      </c>
      <c r="H15" s="103">
        <f>+G15+F15</f>
        <v>135</v>
      </c>
      <c r="I15" s="216">
        <f t="shared" si="0"/>
        <v>-16.666666666666664</v>
      </c>
      <c r="J15" s="104"/>
      <c r="K15" s="92"/>
      <c r="L15" s="220" t="s">
        <v>20</v>
      </c>
      <c r="M15" s="242">
        <v>9657</v>
      </c>
      <c r="N15" s="243">
        <v>9955</v>
      </c>
      <c r="O15" s="136">
        <f>+N15+M15</f>
        <v>19612</v>
      </c>
      <c r="P15" s="98">
        <v>242</v>
      </c>
      <c r="Q15" s="139">
        <f>O15+P15</f>
        <v>19854</v>
      </c>
      <c r="R15" s="242">
        <v>8680</v>
      </c>
      <c r="S15" s="243">
        <v>9179</v>
      </c>
      <c r="T15" s="136">
        <f>+S15+R15</f>
        <v>17859</v>
      </c>
      <c r="U15" s="98">
        <v>0</v>
      </c>
      <c r="V15" s="141">
        <f>+U15+T15</f>
        <v>17859</v>
      </c>
      <c r="W15" s="216">
        <f t="shared" si="1"/>
        <v>-10.048352976730135</v>
      </c>
    </row>
    <row r="16" spans="2:23" ht="14.25" thickTop="1" thickBot="1">
      <c r="B16" s="204" t="s">
        <v>90</v>
      </c>
      <c r="C16" s="99">
        <f>+C13+C14+C15</f>
        <v>230</v>
      </c>
      <c r="D16" s="100">
        <f t="shared" ref="D16:H16" si="4">+D13+D14+D15</f>
        <v>229</v>
      </c>
      <c r="E16" s="101">
        <f t="shared" si="4"/>
        <v>459</v>
      </c>
      <c r="F16" s="99">
        <f t="shared" si="4"/>
        <v>199</v>
      </c>
      <c r="G16" s="100">
        <f t="shared" si="4"/>
        <v>198</v>
      </c>
      <c r="H16" s="101">
        <f t="shared" si="4"/>
        <v>397</v>
      </c>
      <c r="I16" s="102">
        <f>IF(E16=0,0,((H16/E16)-1)*100)</f>
        <v>-13.507625272331158</v>
      </c>
      <c r="J16" s="92"/>
      <c r="K16" s="92"/>
      <c r="L16" s="197" t="s">
        <v>90</v>
      </c>
      <c r="M16" s="142">
        <f t="shared" ref="M16:V16" si="5">+M13+M14+M15</f>
        <v>26152</v>
      </c>
      <c r="N16" s="143">
        <f t="shared" si="5"/>
        <v>26570</v>
      </c>
      <c r="O16" s="142">
        <f t="shared" si="5"/>
        <v>52722</v>
      </c>
      <c r="P16" s="142">
        <f t="shared" si="5"/>
        <v>242</v>
      </c>
      <c r="Q16" s="142">
        <f t="shared" si="5"/>
        <v>52964</v>
      </c>
      <c r="R16" s="142">
        <f t="shared" si="5"/>
        <v>23221</v>
      </c>
      <c r="S16" s="143">
        <f t="shared" si="5"/>
        <v>23624</v>
      </c>
      <c r="T16" s="142">
        <f t="shared" si="5"/>
        <v>46845</v>
      </c>
      <c r="U16" s="142">
        <f t="shared" si="5"/>
        <v>0</v>
      </c>
      <c r="V16" s="144">
        <f t="shared" si="5"/>
        <v>46845</v>
      </c>
      <c r="W16" s="145">
        <f>IF(Q16=0,0,((V16/Q16)-1)*100)</f>
        <v>-11.553130428215397</v>
      </c>
    </row>
    <row r="17" spans="2:23" ht="13.5" thickTop="1">
      <c r="B17" s="220" t="s">
        <v>21</v>
      </c>
      <c r="C17" s="247">
        <v>64</v>
      </c>
      <c r="D17" s="248">
        <v>64</v>
      </c>
      <c r="E17" s="96">
        <f>C17+D17</f>
        <v>128</v>
      </c>
      <c r="F17" s="247">
        <v>92</v>
      </c>
      <c r="G17" s="248">
        <v>92</v>
      </c>
      <c r="H17" s="103">
        <f>+G17+F17</f>
        <v>184</v>
      </c>
      <c r="I17" s="216">
        <f t="shared" si="0"/>
        <v>43.75</v>
      </c>
      <c r="J17" s="92"/>
      <c r="K17" s="92"/>
      <c r="L17" s="220" t="s">
        <v>21</v>
      </c>
      <c r="M17" s="242">
        <v>9191</v>
      </c>
      <c r="N17" s="243">
        <v>8927</v>
      </c>
      <c r="O17" s="136">
        <f>+M17+N17</f>
        <v>18118</v>
      </c>
      <c r="P17" s="98">
        <v>0</v>
      </c>
      <c r="Q17" s="139">
        <f>O17+P17</f>
        <v>18118</v>
      </c>
      <c r="R17" s="242">
        <v>8943</v>
      </c>
      <c r="S17" s="243">
        <v>9119</v>
      </c>
      <c r="T17" s="136">
        <f>+R17+S17</f>
        <v>18062</v>
      </c>
      <c r="U17" s="98">
        <v>0</v>
      </c>
      <c r="V17" s="141">
        <f>+T17+U17</f>
        <v>18062</v>
      </c>
      <c r="W17" s="216">
        <f t="shared" si="1"/>
        <v>-0.30908488795672318</v>
      </c>
    </row>
    <row r="18" spans="2:23">
      <c r="B18" s="220" t="s">
        <v>91</v>
      </c>
      <c r="C18" s="247">
        <v>63</v>
      </c>
      <c r="D18" s="248">
        <v>63</v>
      </c>
      <c r="E18" s="96">
        <f>C18+D18</f>
        <v>126</v>
      </c>
      <c r="F18" s="247">
        <v>86</v>
      </c>
      <c r="G18" s="248">
        <v>85</v>
      </c>
      <c r="H18" s="103">
        <f>+G18+F18</f>
        <v>171</v>
      </c>
      <c r="I18" s="216">
        <f>IF(E18=0,0,((H18/E18)-1)*100)</f>
        <v>35.714285714285722</v>
      </c>
      <c r="J18" s="92"/>
      <c r="K18" s="92"/>
      <c r="L18" s="220" t="s">
        <v>91</v>
      </c>
      <c r="M18" s="242">
        <v>9388</v>
      </c>
      <c r="N18" s="243">
        <v>9180</v>
      </c>
      <c r="O18" s="136">
        <f>+M18+N18</f>
        <v>18568</v>
      </c>
      <c r="P18" s="98">
        <v>0</v>
      </c>
      <c r="Q18" s="139">
        <f>O18+P18</f>
        <v>18568</v>
      </c>
      <c r="R18" s="242">
        <v>9207</v>
      </c>
      <c r="S18" s="243">
        <v>9739</v>
      </c>
      <c r="T18" s="136">
        <f>+R18+S18</f>
        <v>18946</v>
      </c>
      <c r="U18" s="98">
        <v>0</v>
      </c>
      <c r="V18" s="141">
        <f>+T18+U18</f>
        <v>18946</v>
      </c>
      <c r="W18" s="216">
        <f>IF(Q18=0,0,((V18/Q18)-1)*100)</f>
        <v>2.0357604480827129</v>
      </c>
    </row>
    <row r="19" spans="2:23" ht="13.5" thickBot="1">
      <c r="B19" s="220" t="s">
        <v>22</v>
      </c>
      <c r="C19" s="247">
        <v>60</v>
      </c>
      <c r="D19" s="248">
        <v>60</v>
      </c>
      <c r="E19" s="96">
        <f>C19+D19</f>
        <v>120</v>
      </c>
      <c r="F19" s="247">
        <v>90</v>
      </c>
      <c r="G19" s="248">
        <v>90</v>
      </c>
      <c r="H19" s="103">
        <f>+G19+F19</f>
        <v>180</v>
      </c>
      <c r="I19" s="216">
        <f>IF(E19=0,0,((H19/E19)-1)*100)</f>
        <v>50</v>
      </c>
      <c r="J19" s="105"/>
      <c r="K19" s="92"/>
      <c r="L19" s="220" t="s">
        <v>22</v>
      </c>
      <c r="M19" s="242">
        <v>9012</v>
      </c>
      <c r="N19" s="243">
        <v>9338</v>
      </c>
      <c r="O19" s="137">
        <f>+M19+N19</f>
        <v>18350</v>
      </c>
      <c r="P19" s="249">
        <v>0</v>
      </c>
      <c r="Q19" s="139">
        <f>O19+P19</f>
        <v>18350</v>
      </c>
      <c r="R19" s="242">
        <v>8927</v>
      </c>
      <c r="S19" s="243">
        <v>8998</v>
      </c>
      <c r="T19" s="137">
        <f>+R19+S19</f>
        <v>17925</v>
      </c>
      <c r="U19" s="249">
        <v>0</v>
      </c>
      <c r="V19" s="141">
        <f>+T19+U19</f>
        <v>17925</v>
      </c>
      <c r="W19" s="216">
        <f>IF(Q19=0,0,((V19/Q19)-1)*100)</f>
        <v>-2.3160762942779245</v>
      </c>
    </row>
    <row r="20" spans="2:23" ht="15.75" customHeight="1" thickTop="1" thickBot="1">
      <c r="B20" s="205" t="s">
        <v>23</v>
      </c>
      <c r="C20" s="109">
        <f>+C17+C18+C19</f>
        <v>187</v>
      </c>
      <c r="D20" s="110">
        <f t="shared" ref="D20:H20" si="6">+D17+D18+D19</f>
        <v>187</v>
      </c>
      <c r="E20" s="108">
        <f t="shared" si="6"/>
        <v>374</v>
      </c>
      <c r="F20" s="109">
        <f t="shared" si="6"/>
        <v>268</v>
      </c>
      <c r="G20" s="110">
        <f t="shared" si="6"/>
        <v>267</v>
      </c>
      <c r="H20" s="110">
        <f t="shared" si="6"/>
        <v>535</v>
      </c>
      <c r="I20" s="102">
        <f t="shared" si="0"/>
        <v>43.048128342245981</v>
      </c>
      <c r="J20" s="111"/>
      <c r="K20" s="112"/>
      <c r="L20" s="198" t="s">
        <v>23</v>
      </c>
      <c r="M20" s="146">
        <f t="shared" ref="M20:V20" si="7">+M17+M18+M19</f>
        <v>27591</v>
      </c>
      <c r="N20" s="146">
        <f t="shared" si="7"/>
        <v>27445</v>
      </c>
      <c r="O20" s="147">
        <f t="shared" si="7"/>
        <v>55036</v>
      </c>
      <c r="P20" s="147">
        <f t="shared" si="7"/>
        <v>0</v>
      </c>
      <c r="Q20" s="147">
        <f t="shared" si="7"/>
        <v>55036</v>
      </c>
      <c r="R20" s="146">
        <f t="shared" si="7"/>
        <v>27077</v>
      </c>
      <c r="S20" s="146">
        <f t="shared" si="7"/>
        <v>27856</v>
      </c>
      <c r="T20" s="147">
        <f t="shared" si="7"/>
        <v>54933</v>
      </c>
      <c r="U20" s="147">
        <f t="shared" si="7"/>
        <v>0</v>
      </c>
      <c r="V20" s="147">
        <f t="shared" si="7"/>
        <v>54933</v>
      </c>
      <c r="W20" s="148">
        <f t="shared" si="1"/>
        <v>-0.18715022894105759</v>
      </c>
    </row>
    <row r="21" spans="2:23" ht="13.5" thickTop="1">
      <c r="B21" s="220" t="s">
        <v>24</v>
      </c>
      <c r="C21" s="242">
        <v>65</v>
      </c>
      <c r="D21" s="246">
        <v>65</v>
      </c>
      <c r="E21" s="113">
        <f>C21+D21</f>
        <v>130</v>
      </c>
      <c r="F21" s="242">
        <v>79</v>
      </c>
      <c r="G21" s="246">
        <v>78</v>
      </c>
      <c r="H21" s="114">
        <f>+G21+F21</f>
        <v>157</v>
      </c>
      <c r="I21" s="216">
        <f>IF(E21=0,0,((H21/E21)-1)*100)</f>
        <v>20.769230769230763</v>
      </c>
      <c r="J21" s="92"/>
      <c r="K21" s="92"/>
      <c r="L21" s="220" t="s">
        <v>24</v>
      </c>
      <c r="M21" s="242">
        <v>9189</v>
      </c>
      <c r="N21" s="243">
        <v>9133</v>
      </c>
      <c r="O21" s="137">
        <f>+M21+N21</f>
        <v>18322</v>
      </c>
      <c r="P21" s="250">
        <v>0</v>
      </c>
      <c r="Q21" s="139">
        <f>O21+P21</f>
        <v>18322</v>
      </c>
      <c r="R21" s="242">
        <v>9288</v>
      </c>
      <c r="S21" s="243">
        <v>8993</v>
      </c>
      <c r="T21" s="137">
        <f>+R21+S21</f>
        <v>18281</v>
      </c>
      <c r="U21" s="250">
        <v>0</v>
      </c>
      <c r="V21" s="141">
        <f>+T21+U21</f>
        <v>18281</v>
      </c>
      <c r="W21" s="216">
        <f>IF(Q21=0,0,((V21/Q21)-1)*100)</f>
        <v>-0.22377469708546593</v>
      </c>
    </row>
    <row r="22" spans="2:23">
      <c r="B22" s="220" t="s">
        <v>26</v>
      </c>
      <c r="C22" s="242">
        <v>67</v>
      </c>
      <c r="D22" s="246">
        <v>66</v>
      </c>
      <c r="E22" s="115">
        <f>C22+D22</f>
        <v>133</v>
      </c>
      <c r="F22" s="242">
        <v>92</v>
      </c>
      <c r="G22" s="246">
        <v>92</v>
      </c>
      <c r="H22" s="115">
        <f>+G22+F22</f>
        <v>184</v>
      </c>
      <c r="I22" s="216">
        <f>IF(E22=0,0,((H22/E22)-1)*100)</f>
        <v>38.345864661654126</v>
      </c>
      <c r="J22" s="92"/>
      <c r="K22" s="92"/>
      <c r="L22" s="220" t="s">
        <v>26</v>
      </c>
      <c r="M22" s="242">
        <v>8632</v>
      </c>
      <c r="N22" s="243">
        <v>8765</v>
      </c>
      <c r="O22" s="137">
        <f>+M22+N22</f>
        <v>17397</v>
      </c>
      <c r="P22" s="98">
        <v>0</v>
      </c>
      <c r="Q22" s="139">
        <f>O22+P22</f>
        <v>17397</v>
      </c>
      <c r="R22" s="242">
        <v>8942</v>
      </c>
      <c r="S22" s="243">
        <v>10293</v>
      </c>
      <c r="T22" s="137">
        <f>+R22+S22</f>
        <v>19235</v>
      </c>
      <c r="U22" s="98">
        <v>721</v>
      </c>
      <c r="V22" s="141">
        <f>+T22+U22</f>
        <v>19956</v>
      </c>
      <c r="W22" s="216">
        <f>IF(Q22=0,0,((V22/Q22)-1)*100)</f>
        <v>14.709432660803579</v>
      </c>
    </row>
    <row r="23" spans="2:23" ht="13.5" thickBot="1">
      <c r="B23" s="220" t="s">
        <v>27</v>
      </c>
      <c r="C23" s="242">
        <v>73</v>
      </c>
      <c r="D23" s="251">
        <v>74</v>
      </c>
      <c r="E23" s="116">
        <f>C23+D23</f>
        <v>147</v>
      </c>
      <c r="F23" s="242">
        <v>72</v>
      </c>
      <c r="G23" s="251">
        <v>72</v>
      </c>
      <c r="H23" s="116">
        <f>+G23+F23</f>
        <v>144</v>
      </c>
      <c r="I23" s="217">
        <f>IF(E23=0,0,((H23/E23)-1)*100)</f>
        <v>-2.0408163265306145</v>
      </c>
      <c r="J23" s="92"/>
      <c r="K23" s="92"/>
      <c r="L23" s="220" t="s">
        <v>27</v>
      </c>
      <c r="M23" s="242">
        <v>9246</v>
      </c>
      <c r="N23" s="243">
        <v>11366</v>
      </c>
      <c r="O23" s="137">
        <f>+M23+N23</f>
        <v>20612</v>
      </c>
      <c r="P23" s="249">
        <v>0</v>
      </c>
      <c r="Q23" s="139">
        <f>O23+P23</f>
        <v>20612</v>
      </c>
      <c r="R23" s="242">
        <v>8435</v>
      </c>
      <c r="S23" s="243">
        <v>9544</v>
      </c>
      <c r="T23" s="137">
        <f>+R23+S23</f>
        <v>17979</v>
      </c>
      <c r="U23" s="249">
        <v>0</v>
      </c>
      <c r="V23" s="141">
        <f>+T23+U23</f>
        <v>17979</v>
      </c>
      <c r="W23" s="216">
        <f>IF(Q23=0,0,((V23/Q23)-1)*100)</f>
        <v>-12.774112167669315</v>
      </c>
    </row>
    <row r="24" spans="2:23" ht="14.25" thickTop="1" thickBot="1">
      <c r="B24" s="204" t="s">
        <v>28</v>
      </c>
      <c r="C24" s="109">
        <f>+C21+C22+C23</f>
        <v>205</v>
      </c>
      <c r="D24" s="117">
        <f t="shared" ref="D24:H24" si="8">+D21+D22+D23</f>
        <v>205</v>
      </c>
      <c r="E24" s="109">
        <f t="shared" si="8"/>
        <v>410</v>
      </c>
      <c r="F24" s="109">
        <f t="shared" si="8"/>
        <v>243</v>
      </c>
      <c r="G24" s="117">
        <f t="shared" si="8"/>
        <v>242</v>
      </c>
      <c r="H24" s="109">
        <f t="shared" si="8"/>
        <v>485</v>
      </c>
      <c r="I24" s="102">
        <f t="shared" ref="I24" si="9">IF(E24=0,0,((H24/E24)-1)*100)</f>
        <v>18.292682926829261</v>
      </c>
      <c r="J24" s="92"/>
      <c r="K24" s="92"/>
      <c r="L24" s="197" t="s">
        <v>28</v>
      </c>
      <c r="M24" s="142">
        <f t="shared" ref="M24:V24" si="10">+M21+M22+M23</f>
        <v>27067</v>
      </c>
      <c r="N24" s="143">
        <f t="shared" si="10"/>
        <v>29264</v>
      </c>
      <c r="O24" s="142">
        <f t="shared" si="10"/>
        <v>56331</v>
      </c>
      <c r="P24" s="142">
        <f t="shared" si="10"/>
        <v>0</v>
      </c>
      <c r="Q24" s="142">
        <f t="shared" si="10"/>
        <v>56331</v>
      </c>
      <c r="R24" s="142">
        <f t="shared" si="10"/>
        <v>26665</v>
      </c>
      <c r="S24" s="143">
        <f t="shared" si="10"/>
        <v>28830</v>
      </c>
      <c r="T24" s="142">
        <f t="shared" si="10"/>
        <v>55495</v>
      </c>
      <c r="U24" s="142">
        <f t="shared" si="10"/>
        <v>721</v>
      </c>
      <c r="V24" s="142">
        <f t="shared" si="10"/>
        <v>56216</v>
      </c>
      <c r="W24" s="145">
        <f t="shared" ref="W24" si="11">IF(Q24=0,0,((V24/Q24)-1)*100)</f>
        <v>-0.20415046777085832</v>
      </c>
    </row>
    <row r="25" spans="2:23" ht="14.25" thickTop="1" thickBot="1">
      <c r="B25" s="204" t="s">
        <v>94</v>
      </c>
      <c r="C25" s="99">
        <f>C16+C20+C24</f>
        <v>622</v>
      </c>
      <c r="D25" s="100">
        <f t="shared" ref="D25:H25" si="12">D16+D20+D24</f>
        <v>621</v>
      </c>
      <c r="E25" s="101">
        <f t="shared" si="12"/>
        <v>1243</v>
      </c>
      <c r="F25" s="99">
        <f t="shared" si="12"/>
        <v>710</v>
      </c>
      <c r="G25" s="100">
        <f t="shared" si="12"/>
        <v>707</v>
      </c>
      <c r="H25" s="101">
        <f t="shared" si="12"/>
        <v>1417</v>
      </c>
      <c r="I25" s="102">
        <f>IF(E25=0,0,((H25/E25)-1)*100)</f>
        <v>13.998390989541431</v>
      </c>
      <c r="J25" s="92"/>
      <c r="K25" s="92"/>
      <c r="L25" s="197" t="s">
        <v>94</v>
      </c>
      <c r="M25" s="142">
        <f t="shared" ref="M25:V25" si="13">M16+M20+M24</f>
        <v>80810</v>
      </c>
      <c r="N25" s="143">
        <f t="shared" si="13"/>
        <v>83279</v>
      </c>
      <c r="O25" s="142">
        <f t="shared" si="13"/>
        <v>164089</v>
      </c>
      <c r="P25" s="142">
        <f t="shared" si="13"/>
        <v>242</v>
      </c>
      <c r="Q25" s="142">
        <f t="shared" si="13"/>
        <v>164331</v>
      </c>
      <c r="R25" s="142">
        <f t="shared" si="13"/>
        <v>76963</v>
      </c>
      <c r="S25" s="143">
        <f t="shared" si="13"/>
        <v>80310</v>
      </c>
      <c r="T25" s="142">
        <f t="shared" si="13"/>
        <v>157273</v>
      </c>
      <c r="U25" s="142">
        <f t="shared" si="13"/>
        <v>721</v>
      </c>
      <c r="V25" s="144">
        <f t="shared" si="13"/>
        <v>157994</v>
      </c>
      <c r="W25" s="145">
        <f>IF(Q25=0,0,((V25/Q25)-1)*100)</f>
        <v>-3.8562413665102713</v>
      </c>
    </row>
    <row r="26" spans="2:23" ht="14.25" thickTop="1" thickBot="1">
      <c r="B26" s="204" t="s">
        <v>93</v>
      </c>
      <c r="C26" s="99">
        <f>+C12+C16+C20+C24</f>
        <v>882</v>
      </c>
      <c r="D26" s="100">
        <f t="shared" ref="D26:H26" si="14">+D12+D16+D20+D24</f>
        <v>880</v>
      </c>
      <c r="E26" s="101">
        <f t="shared" si="14"/>
        <v>1762</v>
      </c>
      <c r="F26" s="99">
        <f t="shared" si="14"/>
        <v>912</v>
      </c>
      <c r="G26" s="100">
        <f t="shared" si="14"/>
        <v>910</v>
      </c>
      <c r="H26" s="101">
        <f t="shared" si="14"/>
        <v>1822</v>
      </c>
      <c r="I26" s="102">
        <f t="shared" ref="I26" si="15">IF(E26=0,0,((H26/E26)-1)*100)</f>
        <v>3.4052213393870545</v>
      </c>
      <c r="J26" s="92"/>
      <c r="K26" s="92"/>
      <c r="L26" s="197" t="s">
        <v>93</v>
      </c>
      <c r="M26" s="142">
        <f t="shared" ref="M26:V26" si="16">+M12+M16+M20+M24</f>
        <v>114767</v>
      </c>
      <c r="N26" s="143">
        <f t="shared" si="16"/>
        <v>111447</v>
      </c>
      <c r="O26" s="142">
        <f t="shared" si="16"/>
        <v>226214</v>
      </c>
      <c r="P26" s="142">
        <f t="shared" si="16"/>
        <v>607</v>
      </c>
      <c r="Q26" s="142">
        <f t="shared" si="16"/>
        <v>226821</v>
      </c>
      <c r="R26" s="142">
        <f t="shared" si="16"/>
        <v>105788</v>
      </c>
      <c r="S26" s="143">
        <f t="shared" si="16"/>
        <v>107967</v>
      </c>
      <c r="T26" s="142">
        <f t="shared" si="16"/>
        <v>213755</v>
      </c>
      <c r="U26" s="142">
        <f t="shared" si="16"/>
        <v>819</v>
      </c>
      <c r="V26" s="144">
        <f t="shared" si="16"/>
        <v>214574</v>
      </c>
      <c r="W26" s="145">
        <f t="shared" ref="W26" si="17">IF(Q26=0,0,((V26/Q26)-1)*100)</f>
        <v>-5.3994118710348644</v>
      </c>
    </row>
    <row r="27" spans="2:23" ht="14.25" thickTop="1" thickBot="1">
      <c r="B27" s="199" t="s">
        <v>61</v>
      </c>
      <c r="C27" s="92"/>
      <c r="D27" s="92"/>
      <c r="E27" s="92"/>
      <c r="F27" s="92"/>
      <c r="G27" s="92"/>
      <c r="H27" s="92"/>
      <c r="I27" s="93"/>
      <c r="J27" s="92"/>
      <c r="K27" s="92"/>
      <c r="L27" s="199" t="s">
        <v>61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J28" s="92"/>
      <c r="K28" s="92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J29" s="92"/>
      <c r="K29" s="92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>
      <c r="B30" s="196"/>
      <c r="C30" s="92"/>
      <c r="D30" s="92"/>
      <c r="E30" s="92"/>
      <c r="F30" s="92"/>
      <c r="G30" s="92"/>
      <c r="H30" s="92"/>
      <c r="I30" s="93"/>
      <c r="J30" s="92"/>
      <c r="K30" s="92"/>
      <c r="L30" s="1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3"/>
    </row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J31" s="92"/>
      <c r="K31" s="92"/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J32" s="92"/>
      <c r="K32" s="92"/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customHeight="1" thickBot="1">
      <c r="B33" s="226"/>
      <c r="C33" s="227" t="s">
        <v>7</v>
      </c>
      <c r="D33" s="228" t="s">
        <v>8</v>
      </c>
      <c r="E33" s="212" t="s">
        <v>9</v>
      </c>
      <c r="F33" s="227" t="s">
        <v>7</v>
      </c>
      <c r="G33" s="228" t="s">
        <v>8</v>
      </c>
      <c r="H33" s="212" t="s">
        <v>9</v>
      </c>
      <c r="I33" s="229"/>
      <c r="J33" s="92"/>
      <c r="K33" s="92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13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3" customHeight="1" thickTop="1">
      <c r="B34" s="220"/>
      <c r="C34" s="233"/>
      <c r="D34" s="234"/>
      <c r="E34" s="95"/>
      <c r="F34" s="233"/>
      <c r="G34" s="234"/>
      <c r="H34" s="95"/>
      <c r="I34" s="235"/>
      <c r="J34" s="92"/>
      <c r="K34" s="92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 ht="13.5" customHeight="1">
      <c r="B35" s="220" t="s">
        <v>14</v>
      </c>
      <c r="C35" s="240">
        <v>598</v>
      </c>
      <c r="D35" s="241">
        <v>598</v>
      </c>
      <c r="E35" s="96">
        <f>C35+D35</f>
        <v>1196</v>
      </c>
      <c r="F35" s="240">
        <v>676</v>
      </c>
      <c r="G35" s="241">
        <v>677</v>
      </c>
      <c r="H35" s="96">
        <f>+F35+G35</f>
        <v>1353</v>
      </c>
      <c r="I35" s="216">
        <f t="shared" ref="I35:I50" si="18">IF(E35=0,0,((H35/E35)-1)*100)</f>
        <v>13.127090301003342</v>
      </c>
      <c r="J35" s="92"/>
      <c r="K35" s="97"/>
      <c r="L35" s="220" t="s">
        <v>14</v>
      </c>
      <c r="M35" s="242">
        <v>87525</v>
      </c>
      <c r="N35" s="243">
        <v>86515</v>
      </c>
      <c r="O35" s="136">
        <f>+M35+N35</f>
        <v>174040</v>
      </c>
      <c r="P35" s="98">
        <v>0</v>
      </c>
      <c r="Q35" s="139">
        <f>O35+P35</f>
        <v>174040</v>
      </c>
      <c r="R35" s="242">
        <v>103564</v>
      </c>
      <c r="S35" s="243">
        <v>103456</v>
      </c>
      <c r="T35" s="136">
        <f>+R35+S35</f>
        <v>207020</v>
      </c>
      <c r="U35" s="98">
        <v>159</v>
      </c>
      <c r="V35" s="141">
        <f>+T35+U35</f>
        <v>207179</v>
      </c>
      <c r="W35" s="216">
        <f t="shared" ref="W35:W46" si="19">IF(Q35=0,0,((V35/Q35)-1)*100)</f>
        <v>19.041025051712257</v>
      </c>
    </row>
    <row r="36" spans="2:23">
      <c r="B36" s="220" t="s">
        <v>15</v>
      </c>
      <c r="C36" s="240">
        <v>584</v>
      </c>
      <c r="D36" s="241">
        <v>582</v>
      </c>
      <c r="E36" s="96">
        <f>C36+D36</f>
        <v>1166</v>
      </c>
      <c r="F36" s="240">
        <v>706</v>
      </c>
      <c r="G36" s="241">
        <v>704</v>
      </c>
      <c r="H36" s="96">
        <f>+F36+G36</f>
        <v>1410</v>
      </c>
      <c r="I36" s="216">
        <f t="shared" si="18"/>
        <v>20.926243567753012</v>
      </c>
      <c r="J36" s="92"/>
      <c r="K36" s="97"/>
      <c r="L36" s="220" t="s">
        <v>15</v>
      </c>
      <c r="M36" s="242">
        <v>79190</v>
      </c>
      <c r="N36" s="243">
        <v>82536</v>
      </c>
      <c r="O36" s="136">
        <f>+M36+N36</f>
        <v>161726</v>
      </c>
      <c r="P36" s="98">
        <v>251</v>
      </c>
      <c r="Q36" s="139">
        <f>O36+P36</f>
        <v>161977</v>
      </c>
      <c r="R36" s="242">
        <v>91275</v>
      </c>
      <c r="S36" s="243">
        <v>93252</v>
      </c>
      <c r="T36" s="136">
        <f>+R36+S36</f>
        <v>184527</v>
      </c>
      <c r="U36" s="98">
        <v>173</v>
      </c>
      <c r="V36" s="141">
        <f>+T36+U36</f>
        <v>184700</v>
      </c>
      <c r="W36" s="216">
        <f t="shared" si="19"/>
        <v>14.028534915450951</v>
      </c>
    </row>
    <row r="37" spans="2:23" ht="13.5" thickBot="1">
      <c r="B37" s="226" t="s">
        <v>16</v>
      </c>
      <c r="C37" s="244">
        <v>637</v>
      </c>
      <c r="D37" s="245">
        <v>639</v>
      </c>
      <c r="E37" s="96">
        <f>C37+D37</f>
        <v>1276</v>
      </c>
      <c r="F37" s="244">
        <v>742</v>
      </c>
      <c r="G37" s="245">
        <v>742</v>
      </c>
      <c r="H37" s="96">
        <f>+F37+G37</f>
        <v>1484</v>
      </c>
      <c r="I37" s="216">
        <f t="shared" si="18"/>
        <v>16.300940438871471</v>
      </c>
      <c r="J37" s="92"/>
      <c r="K37" s="97"/>
      <c r="L37" s="226" t="s">
        <v>16</v>
      </c>
      <c r="M37" s="242">
        <v>88252</v>
      </c>
      <c r="N37" s="243">
        <v>82290</v>
      </c>
      <c r="O37" s="136">
        <f>+M37+N37</f>
        <v>170542</v>
      </c>
      <c r="P37" s="98">
        <v>0</v>
      </c>
      <c r="Q37" s="139">
        <f>+O37+P37</f>
        <v>170542</v>
      </c>
      <c r="R37" s="242">
        <v>106923</v>
      </c>
      <c r="S37" s="243">
        <v>100465</v>
      </c>
      <c r="T37" s="136">
        <f>+R37+S37</f>
        <v>207388</v>
      </c>
      <c r="U37" s="98">
        <v>341</v>
      </c>
      <c r="V37" s="141">
        <f>+T37+U37</f>
        <v>207729</v>
      </c>
      <c r="W37" s="216">
        <f t="shared" si="19"/>
        <v>21.805185819328955</v>
      </c>
    </row>
    <row r="38" spans="2:23" ht="14.25" thickTop="1" thickBot="1">
      <c r="B38" s="204" t="s">
        <v>17</v>
      </c>
      <c r="C38" s="99">
        <f t="shared" ref="C38:D38" si="20">+C35+C36+C37</f>
        <v>1819</v>
      </c>
      <c r="D38" s="100">
        <f t="shared" si="20"/>
        <v>1819</v>
      </c>
      <c r="E38" s="101">
        <f t="shared" ref="E38:H38" si="21">+E35+E36+E37</f>
        <v>3638</v>
      </c>
      <c r="F38" s="99">
        <f t="shared" si="21"/>
        <v>2124</v>
      </c>
      <c r="G38" s="100">
        <f t="shared" si="21"/>
        <v>2123</v>
      </c>
      <c r="H38" s="101">
        <f t="shared" si="21"/>
        <v>4247</v>
      </c>
      <c r="I38" s="102">
        <f t="shared" si="18"/>
        <v>16.739967014843327</v>
      </c>
      <c r="J38" s="92"/>
      <c r="K38" s="92"/>
      <c r="L38" s="197" t="s">
        <v>56</v>
      </c>
      <c r="M38" s="142">
        <f t="shared" ref="M38:P38" si="22">+M35+M36+M37</f>
        <v>254967</v>
      </c>
      <c r="N38" s="143">
        <f t="shared" si="22"/>
        <v>251341</v>
      </c>
      <c r="O38" s="142">
        <f t="shared" si="22"/>
        <v>506308</v>
      </c>
      <c r="P38" s="142">
        <f t="shared" si="22"/>
        <v>251</v>
      </c>
      <c r="Q38" s="142">
        <f t="shared" ref="Q38:V38" si="23">+Q35+Q36+Q37</f>
        <v>506559</v>
      </c>
      <c r="R38" s="142">
        <f t="shared" si="23"/>
        <v>301762</v>
      </c>
      <c r="S38" s="143">
        <f t="shared" si="23"/>
        <v>297173</v>
      </c>
      <c r="T38" s="142">
        <f t="shared" si="23"/>
        <v>598935</v>
      </c>
      <c r="U38" s="142">
        <f t="shared" si="23"/>
        <v>673</v>
      </c>
      <c r="V38" s="144">
        <f t="shared" si="23"/>
        <v>599608</v>
      </c>
      <c r="W38" s="145">
        <f t="shared" si="19"/>
        <v>18.368837588513863</v>
      </c>
    </row>
    <row r="39" spans="2:23" ht="13.5" thickTop="1">
      <c r="B39" s="220" t="s">
        <v>18</v>
      </c>
      <c r="C39" s="240">
        <f>611+29</f>
        <v>640</v>
      </c>
      <c r="D39" s="241">
        <f>612+30</f>
        <v>642</v>
      </c>
      <c r="E39" s="96">
        <f>C39+D39</f>
        <v>1282</v>
      </c>
      <c r="F39" s="240">
        <v>717</v>
      </c>
      <c r="G39" s="241">
        <v>717</v>
      </c>
      <c r="H39" s="96">
        <f>+F39+G39</f>
        <v>1434</v>
      </c>
      <c r="I39" s="216">
        <f t="shared" si="18"/>
        <v>11.856474258970362</v>
      </c>
      <c r="J39" s="92"/>
      <c r="K39" s="92"/>
      <c r="L39" s="220" t="s">
        <v>18</v>
      </c>
      <c r="M39" s="242">
        <v>85477</v>
      </c>
      <c r="N39" s="243">
        <v>88745</v>
      </c>
      <c r="O39" s="136">
        <f>+M39+N39</f>
        <v>174222</v>
      </c>
      <c r="P39" s="98">
        <v>105</v>
      </c>
      <c r="Q39" s="139">
        <f>O39+P39</f>
        <v>174327</v>
      </c>
      <c r="R39" s="242">
        <v>94928</v>
      </c>
      <c r="S39" s="243">
        <v>97583</v>
      </c>
      <c r="T39" s="136">
        <f>+R39+S39</f>
        <v>192511</v>
      </c>
      <c r="U39" s="98">
        <v>162</v>
      </c>
      <c r="V39" s="141">
        <f>+T39+U39</f>
        <v>192673</v>
      </c>
      <c r="W39" s="216">
        <f t="shared" si="19"/>
        <v>10.523900485868509</v>
      </c>
    </row>
    <row r="40" spans="2:23">
      <c r="B40" s="220" t="s">
        <v>19</v>
      </c>
      <c r="C40" s="242">
        <v>601</v>
      </c>
      <c r="D40" s="246">
        <f>585+14</f>
        <v>599</v>
      </c>
      <c r="E40" s="96">
        <f>C40+D40</f>
        <v>1200</v>
      </c>
      <c r="F40" s="242">
        <v>639</v>
      </c>
      <c r="G40" s="246">
        <v>639</v>
      </c>
      <c r="H40" s="103">
        <f>+F40+G40</f>
        <v>1278</v>
      </c>
      <c r="I40" s="216">
        <f>IF(E40=0,0,((H40/E40)-1)*100)</f>
        <v>6.4999999999999947</v>
      </c>
      <c r="J40" s="92"/>
      <c r="K40" s="92"/>
      <c r="L40" s="220" t="s">
        <v>19</v>
      </c>
      <c r="M40" s="242">
        <v>86249</v>
      </c>
      <c r="N40" s="243">
        <v>88080</v>
      </c>
      <c r="O40" s="136">
        <f>+N40+M40</f>
        <v>174329</v>
      </c>
      <c r="P40" s="98">
        <v>0</v>
      </c>
      <c r="Q40" s="139">
        <f>O40+P40</f>
        <v>174329</v>
      </c>
      <c r="R40" s="242">
        <v>88210</v>
      </c>
      <c r="S40" s="243">
        <v>91646</v>
      </c>
      <c r="T40" s="136">
        <f>+S40+R40</f>
        <v>179856</v>
      </c>
      <c r="U40" s="98">
        <v>89</v>
      </c>
      <c r="V40" s="141">
        <f>+T40+U40</f>
        <v>179945</v>
      </c>
      <c r="W40" s="216">
        <f>IF(Q40=0,0,((V40/Q40)-1)*100)</f>
        <v>3.2214949893591971</v>
      </c>
    </row>
    <row r="41" spans="2:23" ht="13.5" thickBot="1">
      <c r="B41" s="220" t="s">
        <v>20</v>
      </c>
      <c r="C41" s="242">
        <f>650+22</f>
        <v>672</v>
      </c>
      <c r="D41" s="246">
        <f>650+24</f>
        <v>674</v>
      </c>
      <c r="E41" s="96">
        <f>C41+D41</f>
        <v>1346</v>
      </c>
      <c r="F41" s="242">
        <v>786</v>
      </c>
      <c r="G41" s="246">
        <v>785</v>
      </c>
      <c r="H41" s="103">
        <f>+F41+G41</f>
        <v>1571</v>
      </c>
      <c r="I41" s="216">
        <f t="shared" si="18"/>
        <v>16.716196136701345</v>
      </c>
      <c r="J41" s="92"/>
      <c r="K41" s="92"/>
      <c r="L41" s="220" t="s">
        <v>20</v>
      </c>
      <c r="M41" s="242">
        <v>109713</v>
      </c>
      <c r="N41" s="243">
        <v>109287</v>
      </c>
      <c r="O41" s="136">
        <f>+N41+M41</f>
        <v>219000</v>
      </c>
      <c r="P41" s="98">
        <v>0</v>
      </c>
      <c r="Q41" s="139">
        <f>O41+P41</f>
        <v>219000</v>
      </c>
      <c r="R41" s="242">
        <v>124939</v>
      </c>
      <c r="S41" s="243">
        <v>125176</v>
      </c>
      <c r="T41" s="136">
        <f>+S41+R41</f>
        <v>250115</v>
      </c>
      <c r="U41" s="98">
        <v>0</v>
      </c>
      <c r="V41" s="141">
        <f>+T41+U41</f>
        <v>250115</v>
      </c>
      <c r="W41" s="216">
        <f t="shared" si="19"/>
        <v>14.207762557077629</v>
      </c>
    </row>
    <row r="42" spans="2:23" ht="14.25" thickTop="1" thickBot="1">
      <c r="B42" s="204" t="s">
        <v>90</v>
      </c>
      <c r="C42" s="99">
        <f t="shared" ref="C42:H42" si="24">+C39+C40+C41</f>
        <v>1913</v>
      </c>
      <c r="D42" s="100">
        <f t="shared" si="24"/>
        <v>1915</v>
      </c>
      <c r="E42" s="101">
        <f t="shared" si="24"/>
        <v>3828</v>
      </c>
      <c r="F42" s="99">
        <f t="shared" si="24"/>
        <v>2142</v>
      </c>
      <c r="G42" s="100">
        <f t="shared" si="24"/>
        <v>2141</v>
      </c>
      <c r="H42" s="101">
        <f t="shared" si="24"/>
        <v>4283</v>
      </c>
      <c r="I42" s="102">
        <f t="shared" ref="I42" si="25">IF(E42=0,0,((H42/E42)-1)*100)</f>
        <v>11.886102403343779</v>
      </c>
      <c r="J42" s="92"/>
      <c r="K42" s="92"/>
      <c r="L42" s="197" t="s">
        <v>90</v>
      </c>
      <c r="M42" s="142">
        <f t="shared" ref="M42:V42" si="26">+M39+M40+M41</f>
        <v>281439</v>
      </c>
      <c r="N42" s="143">
        <f t="shared" si="26"/>
        <v>286112</v>
      </c>
      <c r="O42" s="142">
        <f t="shared" si="26"/>
        <v>567551</v>
      </c>
      <c r="P42" s="142">
        <f t="shared" si="26"/>
        <v>105</v>
      </c>
      <c r="Q42" s="142">
        <f t="shared" si="26"/>
        <v>567656</v>
      </c>
      <c r="R42" s="142">
        <f t="shared" si="26"/>
        <v>308077</v>
      </c>
      <c r="S42" s="143">
        <f t="shared" si="26"/>
        <v>314405</v>
      </c>
      <c r="T42" s="142">
        <f t="shared" si="26"/>
        <v>622482</v>
      </c>
      <c r="U42" s="142">
        <f t="shared" si="26"/>
        <v>251</v>
      </c>
      <c r="V42" s="144">
        <f t="shared" si="26"/>
        <v>622733</v>
      </c>
      <c r="W42" s="145">
        <f t="shared" ref="W42" si="27">IF(Q42=0,0,((V42/Q42)-1)*100)</f>
        <v>9.7025311103908116</v>
      </c>
    </row>
    <row r="43" spans="2:23" ht="13.5" thickTop="1">
      <c r="B43" s="220" t="s">
        <v>21</v>
      </c>
      <c r="C43" s="247">
        <f>648+11</f>
        <v>659</v>
      </c>
      <c r="D43" s="248">
        <f>648+10</f>
        <v>658</v>
      </c>
      <c r="E43" s="96">
        <f>C43+D43</f>
        <v>1317</v>
      </c>
      <c r="F43" s="247">
        <v>919</v>
      </c>
      <c r="G43" s="248">
        <v>919</v>
      </c>
      <c r="H43" s="103">
        <f>+G43+F43</f>
        <v>1838</v>
      </c>
      <c r="I43" s="216">
        <f t="shared" si="18"/>
        <v>39.559605163249813</v>
      </c>
      <c r="J43" s="92"/>
      <c r="K43" s="92"/>
      <c r="L43" s="220" t="s">
        <v>21</v>
      </c>
      <c r="M43" s="242">
        <v>103826</v>
      </c>
      <c r="N43" s="243">
        <v>105830</v>
      </c>
      <c r="O43" s="136">
        <f>+N43+M43</f>
        <v>209656</v>
      </c>
      <c r="P43" s="98">
        <v>0</v>
      </c>
      <c r="Q43" s="139">
        <f>+O43+P43</f>
        <v>209656</v>
      </c>
      <c r="R43" s="242">
        <v>129287</v>
      </c>
      <c r="S43" s="243">
        <v>132304</v>
      </c>
      <c r="T43" s="136">
        <f>+S43+R43</f>
        <v>261591</v>
      </c>
      <c r="U43" s="98">
        <v>147</v>
      </c>
      <c r="V43" s="141">
        <f>+T43+U43</f>
        <v>261738</v>
      </c>
      <c r="W43" s="216">
        <f t="shared" si="19"/>
        <v>24.841645361926211</v>
      </c>
    </row>
    <row r="44" spans="2:23">
      <c r="B44" s="220" t="s">
        <v>91</v>
      </c>
      <c r="C44" s="247">
        <f>650+19</f>
        <v>669</v>
      </c>
      <c r="D44" s="248">
        <f>650+20</f>
        <v>670</v>
      </c>
      <c r="E44" s="96">
        <f>C44+D44</f>
        <v>1339</v>
      </c>
      <c r="F44" s="247">
        <v>947</v>
      </c>
      <c r="G44" s="248">
        <v>947</v>
      </c>
      <c r="H44" s="103">
        <f>+G44+F44</f>
        <v>1894</v>
      </c>
      <c r="I44" s="216">
        <f>IF(E44=0,0,((H44/E44)-1)*100)</f>
        <v>41.4488424197162</v>
      </c>
      <c r="J44" s="92"/>
      <c r="K44" s="92"/>
      <c r="L44" s="220" t="s">
        <v>91</v>
      </c>
      <c r="M44" s="242">
        <v>101075</v>
      </c>
      <c r="N44" s="243">
        <v>101941</v>
      </c>
      <c r="O44" s="136">
        <f>+N44+M44</f>
        <v>203016</v>
      </c>
      <c r="P44" s="98">
        <v>0</v>
      </c>
      <c r="Q44" s="139">
        <f>+O44+P44</f>
        <v>203016</v>
      </c>
      <c r="R44" s="242">
        <v>123650</v>
      </c>
      <c r="S44" s="243">
        <v>124347</v>
      </c>
      <c r="T44" s="136">
        <f>+S44+R44</f>
        <v>247997</v>
      </c>
      <c r="U44" s="98">
        <v>0</v>
      </c>
      <c r="V44" s="141">
        <f>+T44+U44</f>
        <v>247997</v>
      </c>
      <c r="W44" s="216">
        <f>IF(Q44=0,0,((V44/Q44)-1)*100)</f>
        <v>22.156381763013755</v>
      </c>
    </row>
    <row r="45" spans="2:23" ht="13.5" thickBot="1">
      <c r="B45" s="220" t="s">
        <v>22</v>
      </c>
      <c r="C45" s="247">
        <f>626+19</f>
        <v>645</v>
      </c>
      <c r="D45" s="248">
        <f>626+19</f>
        <v>645</v>
      </c>
      <c r="E45" s="96">
        <f>C45+D45</f>
        <v>1290</v>
      </c>
      <c r="F45" s="247">
        <v>850</v>
      </c>
      <c r="G45" s="248">
        <v>847</v>
      </c>
      <c r="H45" s="103">
        <f>+G45+F45</f>
        <v>1697</v>
      </c>
      <c r="I45" s="216">
        <f t="shared" si="18"/>
        <v>31.550387596899231</v>
      </c>
      <c r="J45" s="92"/>
      <c r="K45" s="92"/>
      <c r="L45" s="220" t="s">
        <v>22</v>
      </c>
      <c r="M45" s="242">
        <v>86592</v>
      </c>
      <c r="N45" s="243">
        <v>85895</v>
      </c>
      <c r="O45" s="137">
        <f>+N45+M45</f>
        <v>172487</v>
      </c>
      <c r="P45" s="249">
        <v>6</v>
      </c>
      <c r="Q45" s="139">
        <f>+O45+P45</f>
        <v>172493</v>
      </c>
      <c r="R45" s="242">
        <v>114171</v>
      </c>
      <c r="S45" s="243">
        <v>114759</v>
      </c>
      <c r="T45" s="137">
        <f>+S45+R45</f>
        <v>228930</v>
      </c>
      <c r="U45" s="249">
        <v>139</v>
      </c>
      <c r="V45" s="141">
        <f>+T45+U45</f>
        <v>229069</v>
      </c>
      <c r="W45" s="216">
        <f t="shared" si="19"/>
        <v>32.79901213382572</v>
      </c>
    </row>
    <row r="46" spans="2:23" ht="16.5" thickTop="1" thickBot="1">
      <c r="B46" s="205" t="s">
        <v>23</v>
      </c>
      <c r="C46" s="109">
        <f t="shared" ref="C46:H46" si="28">+C43+C44+C45</f>
        <v>1973</v>
      </c>
      <c r="D46" s="110">
        <f t="shared" si="28"/>
        <v>1973</v>
      </c>
      <c r="E46" s="108">
        <f t="shared" si="28"/>
        <v>3946</v>
      </c>
      <c r="F46" s="109">
        <f t="shared" si="28"/>
        <v>2716</v>
      </c>
      <c r="G46" s="110">
        <f t="shared" si="28"/>
        <v>2713</v>
      </c>
      <c r="H46" s="110">
        <f t="shared" si="28"/>
        <v>5429</v>
      </c>
      <c r="I46" s="102">
        <f t="shared" si="18"/>
        <v>37.582361885453629</v>
      </c>
      <c r="J46" s="111"/>
      <c r="K46" s="112"/>
      <c r="L46" s="198" t="s">
        <v>23</v>
      </c>
      <c r="M46" s="146">
        <f t="shared" ref="M46:V46" si="29">+M43+M44+M45</f>
        <v>291493</v>
      </c>
      <c r="N46" s="146">
        <f t="shared" si="29"/>
        <v>293666</v>
      </c>
      <c r="O46" s="147">
        <f t="shared" si="29"/>
        <v>585159</v>
      </c>
      <c r="P46" s="147">
        <f t="shared" si="29"/>
        <v>6</v>
      </c>
      <c r="Q46" s="147">
        <f t="shared" si="29"/>
        <v>585165</v>
      </c>
      <c r="R46" s="146">
        <f t="shared" si="29"/>
        <v>367108</v>
      </c>
      <c r="S46" s="146">
        <f t="shared" si="29"/>
        <v>371410</v>
      </c>
      <c r="T46" s="147">
        <f t="shared" si="29"/>
        <v>738518</v>
      </c>
      <c r="U46" s="147">
        <f t="shared" si="29"/>
        <v>286</v>
      </c>
      <c r="V46" s="147">
        <f t="shared" si="29"/>
        <v>738804</v>
      </c>
      <c r="W46" s="148">
        <f t="shared" si="19"/>
        <v>26.255671477275634</v>
      </c>
    </row>
    <row r="47" spans="2:23" ht="13.5" thickTop="1">
      <c r="B47" s="220" t="s">
        <v>24</v>
      </c>
      <c r="C47" s="242">
        <v>652</v>
      </c>
      <c r="D47" s="246">
        <v>652</v>
      </c>
      <c r="E47" s="113">
        <f>C47+D47</f>
        <v>1304</v>
      </c>
      <c r="F47" s="242">
        <v>861</v>
      </c>
      <c r="G47" s="246">
        <v>863</v>
      </c>
      <c r="H47" s="114">
        <f>+G47+F47</f>
        <v>1724</v>
      </c>
      <c r="I47" s="216">
        <f t="shared" si="18"/>
        <v>32.208588957055206</v>
      </c>
      <c r="J47" s="92"/>
      <c r="K47" s="92"/>
      <c r="L47" s="220" t="s">
        <v>24</v>
      </c>
      <c r="M47" s="242">
        <v>90659</v>
      </c>
      <c r="N47" s="243">
        <v>91015</v>
      </c>
      <c r="O47" s="137">
        <f>+N47+M47</f>
        <v>181674</v>
      </c>
      <c r="P47" s="250">
        <v>0</v>
      </c>
      <c r="Q47" s="139">
        <f>+O47+P47</f>
        <v>181674</v>
      </c>
      <c r="R47" s="242">
        <v>127228</v>
      </c>
      <c r="S47" s="243">
        <v>127327</v>
      </c>
      <c r="T47" s="137">
        <f>+S47+R47</f>
        <v>254555</v>
      </c>
      <c r="U47" s="250">
        <v>2</v>
      </c>
      <c r="V47" s="141">
        <f>+T47+U47</f>
        <v>254557</v>
      </c>
      <c r="W47" s="216">
        <f>IF(Q47=0,0,((V47/Q47)-1)*100)</f>
        <v>40.117463148276578</v>
      </c>
    </row>
    <row r="48" spans="2:23">
      <c r="B48" s="220" t="s">
        <v>26</v>
      </c>
      <c r="C48" s="242">
        <v>644</v>
      </c>
      <c r="D48" s="246">
        <v>644</v>
      </c>
      <c r="E48" s="115">
        <f>C48+D48</f>
        <v>1288</v>
      </c>
      <c r="F48" s="242">
        <v>906</v>
      </c>
      <c r="G48" s="246">
        <v>906</v>
      </c>
      <c r="H48" s="115">
        <f>+G48+F48</f>
        <v>1812</v>
      </c>
      <c r="I48" s="216">
        <f>IF(E48=0,0,((H48/E48)-1)*100)</f>
        <v>40.683229813664589</v>
      </c>
      <c r="J48" s="92"/>
      <c r="K48" s="92"/>
      <c r="L48" s="220" t="s">
        <v>26</v>
      </c>
      <c r="M48" s="242">
        <v>99023</v>
      </c>
      <c r="N48" s="243">
        <v>100286</v>
      </c>
      <c r="O48" s="137">
        <f>+N48+M48</f>
        <v>199309</v>
      </c>
      <c r="P48" s="98">
        <v>0</v>
      </c>
      <c r="Q48" s="139">
        <f>+O48+P48</f>
        <v>199309</v>
      </c>
      <c r="R48" s="242">
        <v>132196</v>
      </c>
      <c r="S48" s="243">
        <v>139274</v>
      </c>
      <c r="T48" s="137">
        <f>+S48+R48</f>
        <v>271470</v>
      </c>
      <c r="U48" s="98">
        <v>150</v>
      </c>
      <c r="V48" s="141">
        <f>+T48+U48</f>
        <v>271620</v>
      </c>
      <c r="W48" s="216">
        <f>IF(Q48=0,0,((V48/Q48)-1)*100)</f>
        <v>36.280850337917499</v>
      </c>
    </row>
    <row r="49" spans="2:23" ht="13.5" thickBot="1">
      <c r="B49" s="220" t="s">
        <v>27</v>
      </c>
      <c r="C49" s="242">
        <v>645</v>
      </c>
      <c r="D49" s="251">
        <v>645</v>
      </c>
      <c r="E49" s="116">
        <f>C49+D49</f>
        <v>1290</v>
      </c>
      <c r="F49" s="242">
        <v>824</v>
      </c>
      <c r="G49" s="251">
        <v>824</v>
      </c>
      <c r="H49" s="116">
        <f>+G49+F49</f>
        <v>1648</v>
      </c>
      <c r="I49" s="217">
        <f t="shared" si="18"/>
        <v>27.751937984496134</v>
      </c>
      <c r="J49" s="92"/>
      <c r="K49" s="92"/>
      <c r="L49" s="220" t="s">
        <v>27</v>
      </c>
      <c r="M49" s="242">
        <v>97595</v>
      </c>
      <c r="N49" s="243">
        <v>100380</v>
      </c>
      <c r="O49" s="137">
        <f>+N49+M49</f>
        <v>197975</v>
      </c>
      <c r="P49" s="249">
        <v>211</v>
      </c>
      <c r="Q49" s="139">
        <f>+O49+P49</f>
        <v>198186</v>
      </c>
      <c r="R49" s="242">
        <v>120618</v>
      </c>
      <c r="S49" s="243">
        <v>121745</v>
      </c>
      <c r="T49" s="137">
        <f>+S49+R49</f>
        <v>242363</v>
      </c>
      <c r="U49" s="249">
        <v>0</v>
      </c>
      <c r="V49" s="141">
        <f>+T49+U49</f>
        <v>242363</v>
      </c>
      <c r="W49" s="216">
        <f>IF(Q49=0,0,((V49/Q49)-1)*100)</f>
        <v>22.290676435267876</v>
      </c>
    </row>
    <row r="50" spans="2:23" ht="14.25" thickTop="1" thickBot="1">
      <c r="B50" s="204" t="s">
        <v>28</v>
      </c>
      <c r="C50" s="109">
        <f t="shared" ref="C50:H50" si="30">+C47+C48+C49</f>
        <v>1941</v>
      </c>
      <c r="D50" s="117">
        <f t="shared" si="30"/>
        <v>1941</v>
      </c>
      <c r="E50" s="109">
        <f t="shared" si="30"/>
        <v>3882</v>
      </c>
      <c r="F50" s="109">
        <f t="shared" si="30"/>
        <v>2591</v>
      </c>
      <c r="G50" s="117">
        <f t="shared" si="30"/>
        <v>2593</v>
      </c>
      <c r="H50" s="109">
        <f t="shared" si="30"/>
        <v>5184</v>
      </c>
      <c r="I50" s="102">
        <f t="shared" si="18"/>
        <v>33.539412673879454</v>
      </c>
      <c r="J50" s="92"/>
      <c r="K50" s="92"/>
      <c r="L50" s="197" t="s">
        <v>28</v>
      </c>
      <c r="M50" s="142">
        <f t="shared" ref="M50:V50" si="31">+M47+M48+M49</f>
        <v>287277</v>
      </c>
      <c r="N50" s="143">
        <f t="shared" si="31"/>
        <v>291681</v>
      </c>
      <c r="O50" s="142">
        <f t="shared" si="31"/>
        <v>578958</v>
      </c>
      <c r="P50" s="142">
        <f t="shared" si="31"/>
        <v>211</v>
      </c>
      <c r="Q50" s="142">
        <f t="shared" si="31"/>
        <v>579169</v>
      </c>
      <c r="R50" s="142">
        <f t="shared" si="31"/>
        <v>380042</v>
      </c>
      <c r="S50" s="143">
        <f t="shared" si="31"/>
        <v>388346</v>
      </c>
      <c r="T50" s="142">
        <f t="shared" si="31"/>
        <v>768388</v>
      </c>
      <c r="U50" s="142">
        <f t="shared" si="31"/>
        <v>152</v>
      </c>
      <c r="V50" s="142">
        <f t="shared" si="31"/>
        <v>768540</v>
      </c>
      <c r="W50" s="145">
        <f t="shared" ref="W50" si="32">IF(Q50=0,0,((V50/Q50)-1)*100)</f>
        <v>32.697019350137865</v>
      </c>
    </row>
    <row r="51" spans="2:23" ht="14.25" thickTop="1" thickBot="1">
      <c r="B51" s="204" t="s">
        <v>94</v>
      </c>
      <c r="C51" s="99">
        <f t="shared" ref="C51:H51" si="33">C42+C46+C50</f>
        <v>5827</v>
      </c>
      <c r="D51" s="100">
        <f t="shared" si="33"/>
        <v>5829</v>
      </c>
      <c r="E51" s="101">
        <f t="shared" si="33"/>
        <v>11656</v>
      </c>
      <c r="F51" s="99">
        <f t="shared" si="33"/>
        <v>7449</v>
      </c>
      <c r="G51" s="100">
        <f t="shared" si="33"/>
        <v>7447</v>
      </c>
      <c r="H51" s="101">
        <f t="shared" si="33"/>
        <v>14896</v>
      </c>
      <c r="I51" s="102">
        <f>IF(E51=0,0,((H51/E51)-1)*100)</f>
        <v>27.796842827728206</v>
      </c>
      <c r="J51" s="92"/>
      <c r="K51" s="92"/>
      <c r="L51" s="197" t="s">
        <v>94</v>
      </c>
      <c r="M51" s="142">
        <f t="shared" ref="M51:V51" si="34">M42+M46+M50</f>
        <v>860209</v>
      </c>
      <c r="N51" s="143">
        <f t="shared" si="34"/>
        <v>871459</v>
      </c>
      <c r="O51" s="142">
        <f t="shared" si="34"/>
        <v>1731668</v>
      </c>
      <c r="P51" s="142">
        <f t="shared" si="34"/>
        <v>322</v>
      </c>
      <c r="Q51" s="142">
        <f t="shared" si="34"/>
        <v>1731990</v>
      </c>
      <c r="R51" s="142">
        <f t="shared" si="34"/>
        <v>1055227</v>
      </c>
      <c r="S51" s="143">
        <f t="shared" si="34"/>
        <v>1074161</v>
      </c>
      <c r="T51" s="142">
        <f t="shared" si="34"/>
        <v>2129388</v>
      </c>
      <c r="U51" s="142">
        <f t="shared" si="34"/>
        <v>689</v>
      </c>
      <c r="V51" s="144">
        <f t="shared" si="34"/>
        <v>2130077</v>
      </c>
      <c r="W51" s="145">
        <f>IF(Q51=0,0,((V51/Q51)-1)*100)</f>
        <v>22.98437057950682</v>
      </c>
    </row>
    <row r="52" spans="2:23" ht="14.25" thickTop="1" thickBot="1">
      <c r="B52" s="204" t="s">
        <v>93</v>
      </c>
      <c r="C52" s="99">
        <f t="shared" ref="C52:H52" si="35">+C38+C42+C46+C50</f>
        <v>7646</v>
      </c>
      <c r="D52" s="100">
        <f t="shared" si="35"/>
        <v>7648</v>
      </c>
      <c r="E52" s="101">
        <f t="shared" si="35"/>
        <v>15294</v>
      </c>
      <c r="F52" s="99">
        <f t="shared" si="35"/>
        <v>9573</v>
      </c>
      <c r="G52" s="100">
        <f t="shared" si="35"/>
        <v>9570</v>
      </c>
      <c r="H52" s="101">
        <f t="shared" si="35"/>
        <v>19143</v>
      </c>
      <c r="I52" s="102">
        <f t="shared" ref="I52" si="36">IF(E52=0,0,((H52/E52)-1)*100)</f>
        <v>25.166732051785011</v>
      </c>
      <c r="J52" s="92"/>
      <c r="K52" s="92"/>
      <c r="L52" s="197" t="s">
        <v>93</v>
      </c>
      <c r="M52" s="142">
        <f t="shared" ref="M52:V52" si="37">+M38+M42+M46+M50</f>
        <v>1115176</v>
      </c>
      <c r="N52" s="143">
        <f t="shared" si="37"/>
        <v>1122800</v>
      </c>
      <c r="O52" s="142">
        <f t="shared" si="37"/>
        <v>2237976</v>
      </c>
      <c r="P52" s="142">
        <f t="shared" si="37"/>
        <v>573</v>
      </c>
      <c r="Q52" s="142">
        <f t="shared" si="37"/>
        <v>2238549</v>
      </c>
      <c r="R52" s="142">
        <f t="shared" si="37"/>
        <v>1356989</v>
      </c>
      <c r="S52" s="143">
        <f t="shared" si="37"/>
        <v>1371334</v>
      </c>
      <c r="T52" s="142">
        <f t="shared" si="37"/>
        <v>2728323</v>
      </c>
      <c r="U52" s="142">
        <f t="shared" si="37"/>
        <v>1362</v>
      </c>
      <c r="V52" s="144">
        <f t="shared" si="37"/>
        <v>2729685</v>
      </c>
      <c r="W52" s="145">
        <f t="shared" ref="W52" si="38">IF(Q52=0,0,((V52/Q52)-1)*100)</f>
        <v>21.939926264736663</v>
      </c>
    </row>
    <row r="53" spans="2:23" ht="14.25" thickTop="1" thickBot="1">
      <c r="B53" s="199" t="s">
        <v>61</v>
      </c>
      <c r="C53" s="92"/>
      <c r="D53" s="92"/>
      <c r="E53" s="92"/>
      <c r="F53" s="92"/>
      <c r="G53" s="92"/>
      <c r="H53" s="92"/>
      <c r="I53" s="93"/>
      <c r="J53" s="92"/>
      <c r="K53" s="92"/>
      <c r="L53" s="199" t="s">
        <v>61</v>
      </c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3"/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J54" s="92"/>
      <c r="K54" s="92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J55" s="92"/>
      <c r="K55" s="92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>
      <c r="B56" s="196"/>
      <c r="C56" s="92"/>
      <c r="D56" s="92"/>
      <c r="E56" s="92"/>
      <c r="F56" s="92"/>
      <c r="G56" s="92"/>
      <c r="H56" s="92"/>
      <c r="I56" s="93"/>
      <c r="J56" s="92"/>
      <c r="K56" s="92"/>
      <c r="L56" s="1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3"/>
    </row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J57" s="92"/>
      <c r="K57" s="92"/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J58" s="92"/>
      <c r="K58" s="92"/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12" t="s">
        <v>9</v>
      </c>
      <c r="F59" s="227" t="s">
        <v>7</v>
      </c>
      <c r="G59" s="228" t="s">
        <v>8</v>
      </c>
      <c r="H59" s="212" t="s">
        <v>9</v>
      </c>
      <c r="I59" s="229"/>
      <c r="J59" s="92"/>
      <c r="K59" s="92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13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J60" s="92"/>
      <c r="K60" s="92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>
      <c r="B61" s="220" t="s">
        <v>14</v>
      </c>
      <c r="C61" s="240">
        <f t="shared" ref="C61:D63" si="39">+C9+C35</f>
        <v>678</v>
      </c>
      <c r="D61" s="241">
        <f t="shared" si="39"/>
        <v>678</v>
      </c>
      <c r="E61" s="96">
        <f>+C61+D61</f>
        <v>1356</v>
      </c>
      <c r="F61" s="240">
        <f t="shared" ref="F61:G63" si="40">+F9+F35</f>
        <v>748</v>
      </c>
      <c r="G61" s="241">
        <f t="shared" si="40"/>
        <v>748</v>
      </c>
      <c r="H61" s="96">
        <f>+F61+G61</f>
        <v>1496</v>
      </c>
      <c r="I61" s="216">
        <f t="shared" ref="I61:I72" si="41">IF(E61=0,0,((H61/E61)-1)*100)</f>
        <v>10.32448377581121</v>
      </c>
      <c r="J61" s="92"/>
      <c r="K61" s="97"/>
      <c r="L61" s="220" t="s">
        <v>14</v>
      </c>
      <c r="M61" s="242">
        <f t="shared" ref="M61:N63" si="42">+M9+M35</f>
        <v>96565</v>
      </c>
      <c r="N61" s="243">
        <f t="shared" si="42"/>
        <v>95465</v>
      </c>
      <c r="O61" s="136">
        <f>+M61+N61</f>
        <v>192030</v>
      </c>
      <c r="P61" s="98">
        <f>+P9+P35</f>
        <v>132</v>
      </c>
      <c r="Q61" s="139">
        <f>+O61+P61</f>
        <v>192162</v>
      </c>
      <c r="R61" s="242">
        <f t="shared" ref="R61:S63" si="43">+R9+R35</f>
        <v>114413</v>
      </c>
      <c r="S61" s="243">
        <f t="shared" si="43"/>
        <v>112538</v>
      </c>
      <c r="T61" s="136">
        <f>+R61+S61</f>
        <v>226951</v>
      </c>
      <c r="U61" s="98">
        <f>+U9+U35</f>
        <v>159</v>
      </c>
      <c r="V61" s="141">
        <f>+T61+U61</f>
        <v>227110</v>
      </c>
      <c r="W61" s="216">
        <f t="shared" ref="W61:W72" si="44">IF(Q61=0,0,((V61/Q61)-1)*100)</f>
        <v>18.186738272915569</v>
      </c>
    </row>
    <row r="62" spans="2:23">
      <c r="B62" s="220" t="s">
        <v>15</v>
      </c>
      <c r="C62" s="240">
        <f t="shared" si="39"/>
        <v>683</v>
      </c>
      <c r="D62" s="241">
        <f t="shared" si="39"/>
        <v>681</v>
      </c>
      <c r="E62" s="96">
        <f>+C62+D62</f>
        <v>1364</v>
      </c>
      <c r="F62" s="240">
        <f t="shared" si="40"/>
        <v>773</v>
      </c>
      <c r="G62" s="241">
        <f t="shared" si="40"/>
        <v>773</v>
      </c>
      <c r="H62" s="96">
        <f>+F62+G62</f>
        <v>1546</v>
      </c>
      <c r="I62" s="216">
        <f t="shared" si="41"/>
        <v>13.343108504398838</v>
      </c>
      <c r="J62" s="92"/>
      <c r="K62" s="97"/>
      <c r="L62" s="220" t="s">
        <v>15</v>
      </c>
      <c r="M62" s="242">
        <f t="shared" si="42"/>
        <v>93949</v>
      </c>
      <c r="N62" s="243">
        <f t="shared" si="42"/>
        <v>91698</v>
      </c>
      <c r="O62" s="136">
        <f t="shared" ref="O62:O63" si="45">+M62+N62</f>
        <v>185647</v>
      </c>
      <c r="P62" s="98">
        <f>+P10+P36</f>
        <v>484</v>
      </c>
      <c r="Q62" s="139">
        <f t="shared" ref="Q62:Q63" si="46">+O62+P62</f>
        <v>186131</v>
      </c>
      <c r="R62" s="242">
        <f t="shared" si="43"/>
        <v>100315</v>
      </c>
      <c r="S62" s="243">
        <f t="shared" si="43"/>
        <v>102573</v>
      </c>
      <c r="T62" s="136">
        <f t="shared" ref="T62:T63" si="47">+R62+S62</f>
        <v>202888</v>
      </c>
      <c r="U62" s="98">
        <f>+U10+U36</f>
        <v>271</v>
      </c>
      <c r="V62" s="141">
        <f t="shared" ref="V62:V63" si="48">+T62+U62</f>
        <v>203159</v>
      </c>
      <c r="W62" s="216">
        <f t="shared" si="44"/>
        <v>9.1483954849004299</v>
      </c>
    </row>
    <row r="63" spans="2:23" ht="13.5" thickBot="1">
      <c r="B63" s="226" t="s">
        <v>16</v>
      </c>
      <c r="C63" s="244">
        <f t="shared" si="39"/>
        <v>718</v>
      </c>
      <c r="D63" s="245">
        <f t="shared" si="39"/>
        <v>719</v>
      </c>
      <c r="E63" s="96">
        <f>+C63+D63</f>
        <v>1437</v>
      </c>
      <c r="F63" s="244">
        <f t="shared" si="40"/>
        <v>805</v>
      </c>
      <c r="G63" s="245">
        <f t="shared" si="40"/>
        <v>805</v>
      </c>
      <c r="H63" s="96">
        <f>+F63+G63</f>
        <v>1610</v>
      </c>
      <c r="I63" s="216">
        <f t="shared" si="41"/>
        <v>12.038970076548372</v>
      </c>
      <c r="J63" s="92"/>
      <c r="K63" s="97"/>
      <c r="L63" s="226" t="s">
        <v>16</v>
      </c>
      <c r="M63" s="242">
        <f t="shared" si="42"/>
        <v>98410</v>
      </c>
      <c r="N63" s="243">
        <f t="shared" si="42"/>
        <v>92346</v>
      </c>
      <c r="O63" s="136">
        <f t="shared" si="45"/>
        <v>190756</v>
      </c>
      <c r="P63" s="98">
        <f>+P11+P37</f>
        <v>0</v>
      </c>
      <c r="Q63" s="139">
        <f t="shared" si="46"/>
        <v>190756</v>
      </c>
      <c r="R63" s="242">
        <f t="shared" si="43"/>
        <v>115859</v>
      </c>
      <c r="S63" s="243">
        <f t="shared" si="43"/>
        <v>109719</v>
      </c>
      <c r="T63" s="136">
        <f t="shared" si="47"/>
        <v>225578</v>
      </c>
      <c r="U63" s="98">
        <f>+U11+U37</f>
        <v>341</v>
      </c>
      <c r="V63" s="141">
        <f t="shared" si="48"/>
        <v>225919</v>
      </c>
      <c r="W63" s="216">
        <f t="shared" si="44"/>
        <v>18.433496194090871</v>
      </c>
    </row>
    <row r="64" spans="2:23" ht="14.25" thickTop="1" thickBot="1">
      <c r="B64" s="204" t="s">
        <v>17</v>
      </c>
      <c r="C64" s="99">
        <f>C63+C61+C62</f>
        <v>2079</v>
      </c>
      <c r="D64" s="100">
        <f>D63+D61+D62</f>
        <v>2078</v>
      </c>
      <c r="E64" s="101">
        <f>E62+E61+E63</f>
        <v>4157</v>
      </c>
      <c r="F64" s="99">
        <f>F63+F61+F62</f>
        <v>2326</v>
      </c>
      <c r="G64" s="100">
        <f>G63+G61+G62</f>
        <v>2326</v>
      </c>
      <c r="H64" s="101">
        <f>H62+H61+H63</f>
        <v>4652</v>
      </c>
      <c r="I64" s="102">
        <f>IF(E64=0,0,((H64/E64)-1)*100)</f>
        <v>11.90762569160453</v>
      </c>
      <c r="J64" s="92"/>
      <c r="K64" s="92"/>
      <c r="L64" s="197" t="s">
        <v>17</v>
      </c>
      <c r="M64" s="142">
        <f t="shared" ref="M64:U64" si="49">+M61+M62+M63</f>
        <v>288924</v>
      </c>
      <c r="N64" s="143">
        <f t="shared" si="49"/>
        <v>279509</v>
      </c>
      <c r="O64" s="142">
        <f t="shared" si="49"/>
        <v>568433</v>
      </c>
      <c r="P64" s="142">
        <f t="shared" si="49"/>
        <v>616</v>
      </c>
      <c r="Q64" s="142">
        <f t="shared" si="49"/>
        <v>569049</v>
      </c>
      <c r="R64" s="142">
        <f t="shared" si="49"/>
        <v>330587</v>
      </c>
      <c r="S64" s="143">
        <f t="shared" si="49"/>
        <v>324830</v>
      </c>
      <c r="T64" s="142">
        <f t="shared" ref="T64" si="50">+T61+T62+T63</f>
        <v>655417</v>
      </c>
      <c r="U64" s="142">
        <f t="shared" si="49"/>
        <v>771</v>
      </c>
      <c r="V64" s="144">
        <f t="shared" ref="V64" si="51">+V61+V62+V63</f>
        <v>656188</v>
      </c>
      <c r="W64" s="145">
        <f>IF(Q64=0,0,((V64/Q64)-1)*100)</f>
        <v>15.313092545633156</v>
      </c>
    </row>
    <row r="65" spans="2:23" ht="13.5" thickTop="1">
      <c r="B65" s="220" t="s">
        <v>18</v>
      </c>
      <c r="C65" s="240">
        <f t="shared" ref="C65:D67" si="52">+C13+C39</f>
        <v>718</v>
      </c>
      <c r="D65" s="241">
        <f t="shared" si="52"/>
        <v>719</v>
      </c>
      <c r="E65" s="96">
        <f>+C65+D65</f>
        <v>1437</v>
      </c>
      <c r="F65" s="240">
        <f t="shared" ref="F65:G67" si="53">+F13+F39</f>
        <v>788</v>
      </c>
      <c r="G65" s="241">
        <f t="shared" si="53"/>
        <v>788</v>
      </c>
      <c r="H65" s="96">
        <f>+F65+G65</f>
        <v>1576</v>
      </c>
      <c r="I65" s="216">
        <f t="shared" si="41"/>
        <v>9.6729297146833648</v>
      </c>
      <c r="J65" s="92"/>
      <c r="K65" s="92"/>
      <c r="L65" s="220" t="s">
        <v>18</v>
      </c>
      <c r="M65" s="242">
        <f t="shared" ref="M65:N67" si="54">+M13+M39</f>
        <v>93942</v>
      </c>
      <c r="N65" s="243">
        <f t="shared" si="54"/>
        <v>97784</v>
      </c>
      <c r="O65" s="136">
        <f t="shared" ref="O65:O67" si="55">+M65+N65</f>
        <v>191726</v>
      </c>
      <c r="P65" s="98">
        <f>+P13+P39</f>
        <v>105</v>
      </c>
      <c r="Q65" s="139">
        <f t="shared" ref="Q65:Q67" si="56">+O65+P65</f>
        <v>191831</v>
      </c>
      <c r="R65" s="242">
        <f>+R13+R39</f>
        <v>101804</v>
      </c>
      <c r="S65" s="243">
        <f>+S13+S39</f>
        <v>104130</v>
      </c>
      <c r="T65" s="136">
        <f t="shared" ref="T65:T67" si="57">+R65+S65</f>
        <v>205934</v>
      </c>
      <c r="U65" s="98">
        <f>+U13+U39</f>
        <v>162</v>
      </c>
      <c r="V65" s="141">
        <f t="shared" ref="V65:V67" si="58">+T65+U65</f>
        <v>206096</v>
      </c>
      <c r="W65" s="216">
        <f t="shared" si="44"/>
        <v>7.4362329341972844</v>
      </c>
    </row>
    <row r="66" spans="2:23">
      <c r="B66" s="220" t="s">
        <v>19</v>
      </c>
      <c r="C66" s="242">
        <f t="shared" si="52"/>
        <v>671</v>
      </c>
      <c r="D66" s="246">
        <f t="shared" si="52"/>
        <v>671</v>
      </c>
      <c r="E66" s="96">
        <f>+C66+D66</f>
        <v>1342</v>
      </c>
      <c r="F66" s="242">
        <f t="shared" si="53"/>
        <v>699</v>
      </c>
      <c r="G66" s="246">
        <f t="shared" si="53"/>
        <v>699</v>
      </c>
      <c r="H66" s="103">
        <f>+F66+G66</f>
        <v>1398</v>
      </c>
      <c r="I66" s="216">
        <f t="shared" si="41"/>
        <v>4.1728763040238537</v>
      </c>
      <c r="J66" s="92"/>
      <c r="K66" s="92"/>
      <c r="L66" s="220" t="s">
        <v>19</v>
      </c>
      <c r="M66" s="242">
        <f t="shared" si="54"/>
        <v>94279</v>
      </c>
      <c r="N66" s="243">
        <f t="shared" si="54"/>
        <v>95656</v>
      </c>
      <c r="O66" s="136">
        <f t="shared" si="55"/>
        <v>189935</v>
      </c>
      <c r="P66" s="98">
        <f>+P14+P40</f>
        <v>0</v>
      </c>
      <c r="Q66" s="139">
        <f t="shared" si="56"/>
        <v>189935</v>
      </c>
      <c r="R66" s="242">
        <f>+R40+R14</f>
        <v>95875</v>
      </c>
      <c r="S66" s="243">
        <f>+S40+S14</f>
        <v>99544</v>
      </c>
      <c r="T66" s="136">
        <f t="shared" si="57"/>
        <v>195419</v>
      </c>
      <c r="U66" s="98">
        <f>+U14+U40</f>
        <v>89</v>
      </c>
      <c r="V66" s="141">
        <f t="shared" si="58"/>
        <v>195508</v>
      </c>
      <c r="W66" s="216">
        <f t="shared" si="44"/>
        <v>2.9341616868928888</v>
      </c>
    </row>
    <row r="67" spans="2:23" ht="13.5" thickBot="1">
      <c r="B67" s="220" t="s">
        <v>20</v>
      </c>
      <c r="C67" s="242">
        <f t="shared" si="52"/>
        <v>754</v>
      </c>
      <c r="D67" s="246">
        <f t="shared" si="52"/>
        <v>754</v>
      </c>
      <c r="E67" s="96">
        <f>+C67+D67</f>
        <v>1508</v>
      </c>
      <c r="F67" s="242">
        <f t="shared" si="53"/>
        <v>854</v>
      </c>
      <c r="G67" s="246">
        <f t="shared" si="53"/>
        <v>852</v>
      </c>
      <c r="H67" s="103">
        <f>+F67+G67</f>
        <v>1706</v>
      </c>
      <c r="I67" s="216">
        <f t="shared" si="41"/>
        <v>13.129973474801071</v>
      </c>
      <c r="J67" s="92"/>
      <c r="K67" s="92"/>
      <c r="L67" s="220" t="s">
        <v>20</v>
      </c>
      <c r="M67" s="242">
        <f t="shared" si="54"/>
        <v>119370</v>
      </c>
      <c r="N67" s="243">
        <f t="shared" si="54"/>
        <v>119242</v>
      </c>
      <c r="O67" s="136">
        <f t="shared" si="55"/>
        <v>238612</v>
      </c>
      <c r="P67" s="98">
        <f>+P15+P41</f>
        <v>242</v>
      </c>
      <c r="Q67" s="139">
        <f t="shared" si="56"/>
        <v>238854</v>
      </c>
      <c r="R67" s="242">
        <f>+R15+R41</f>
        <v>133619</v>
      </c>
      <c r="S67" s="243">
        <f>+S15+S41</f>
        <v>134355</v>
      </c>
      <c r="T67" s="136">
        <f t="shared" si="57"/>
        <v>267974</v>
      </c>
      <c r="U67" s="98">
        <f>+U15+U41</f>
        <v>0</v>
      </c>
      <c r="V67" s="141">
        <f t="shared" si="58"/>
        <v>267974</v>
      </c>
      <c r="W67" s="216">
        <f t="shared" si="44"/>
        <v>12.191547974913552</v>
      </c>
    </row>
    <row r="68" spans="2:23" ht="14.25" thickTop="1" thickBot="1">
      <c r="B68" s="204" t="s">
        <v>90</v>
      </c>
      <c r="C68" s="99">
        <f t="shared" ref="C68:H68" si="59">+C65+C66+C67</f>
        <v>2143</v>
      </c>
      <c r="D68" s="100">
        <f t="shared" si="59"/>
        <v>2144</v>
      </c>
      <c r="E68" s="101">
        <f t="shared" si="59"/>
        <v>4287</v>
      </c>
      <c r="F68" s="99">
        <f t="shared" si="59"/>
        <v>2341</v>
      </c>
      <c r="G68" s="100">
        <f t="shared" si="59"/>
        <v>2339</v>
      </c>
      <c r="H68" s="101">
        <f t="shared" si="59"/>
        <v>4680</v>
      </c>
      <c r="I68" s="102">
        <f>IF(E68=0,0,((H68/E68)-1)*100)</f>
        <v>9.1672498250524814</v>
      </c>
      <c r="J68" s="92"/>
      <c r="K68" s="92"/>
      <c r="L68" s="197" t="s">
        <v>90</v>
      </c>
      <c r="M68" s="142">
        <f t="shared" ref="M68:V68" si="60">+M65+M66+M67</f>
        <v>307591</v>
      </c>
      <c r="N68" s="143">
        <f t="shared" si="60"/>
        <v>312682</v>
      </c>
      <c r="O68" s="142">
        <f t="shared" si="60"/>
        <v>620273</v>
      </c>
      <c r="P68" s="142">
        <f t="shared" si="60"/>
        <v>347</v>
      </c>
      <c r="Q68" s="142">
        <f t="shared" si="60"/>
        <v>620620</v>
      </c>
      <c r="R68" s="142">
        <f t="shared" si="60"/>
        <v>331298</v>
      </c>
      <c r="S68" s="143">
        <f t="shared" si="60"/>
        <v>338029</v>
      </c>
      <c r="T68" s="142">
        <f t="shared" si="60"/>
        <v>669327</v>
      </c>
      <c r="U68" s="142">
        <f t="shared" si="60"/>
        <v>251</v>
      </c>
      <c r="V68" s="144">
        <f t="shared" si="60"/>
        <v>669578</v>
      </c>
      <c r="W68" s="145">
        <f>IF(Q68=0,0,((V68/Q68)-1)*100)</f>
        <v>7.8885630498533699</v>
      </c>
    </row>
    <row r="69" spans="2:23" ht="13.5" thickTop="1">
      <c r="B69" s="220" t="s">
        <v>21</v>
      </c>
      <c r="C69" s="247">
        <f t="shared" ref="C69:D71" si="61">+C17+C43</f>
        <v>723</v>
      </c>
      <c r="D69" s="248">
        <f t="shared" si="61"/>
        <v>722</v>
      </c>
      <c r="E69" s="96">
        <f>+C69+D69</f>
        <v>1445</v>
      </c>
      <c r="F69" s="247">
        <f>+F17+F43</f>
        <v>1011</v>
      </c>
      <c r="G69" s="248">
        <f>+G17+G43</f>
        <v>1011</v>
      </c>
      <c r="H69" s="103">
        <f>+F69+G69</f>
        <v>2022</v>
      </c>
      <c r="I69" s="216">
        <f t="shared" si="41"/>
        <v>39.930795847750858</v>
      </c>
      <c r="J69" s="92"/>
      <c r="K69" s="92"/>
      <c r="L69" s="220" t="s">
        <v>21</v>
      </c>
      <c r="M69" s="242">
        <f t="shared" ref="M69:N71" si="62">+M17+M43</f>
        <v>113017</v>
      </c>
      <c r="N69" s="243">
        <f t="shared" si="62"/>
        <v>114757</v>
      </c>
      <c r="O69" s="136">
        <f t="shared" ref="O69:O71" si="63">+M69+N69</f>
        <v>227774</v>
      </c>
      <c r="P69" s="98">
        <f>+P17+P43</f>
        <v>0</v>
      </c>
      <c r="Q69" s="139">
        <f t="shared" ref="Q69:Q71" si="64">+O69+P69</f>
        <v>227774</v>
      </c>
      <c r="R69" s="242">
        <f>+R17+R43</f>
        <v>138230</v>
      </c>
      <c r="S69" s="243">
        <f>+S17+S43</f>
        <v>141423</v>
      </c>
      <c r="T69" s="136">
        <f t="shared" ref="T69:T71" si="65">+R69+S69</f>
        <v>279653</v>
      </c>
      <c r="U69" s="98">
        <f>+U17+U43</f>
        <v>147</v>
      </c>
      <c r="V69" s="141">
        <f t="shared" ref="V69:V71" si="66">+T69+U69</f>
        <v>279800</v>
      </c>
      <c r="W69" s="216">
        <f t="shared" si="44"/>
        <v>22.841061754194957</v>
      </c>
    </row>
    <row r="70" spans="2:23">
      <c r="B70" s="220" t="s">
        <v>91</v>
      </c>
      <c r="C70" s="247">
        <f t="shared" si="61"/>
        <v>732</v>
      </c>
      <c r="D70" s="248">
        <f t="shared" si="61"/>
        <v>733</v>
      </c>
      <c r="E70" s="96">
        <f>+C70+D70</f>
        <v>1465</v>
      </c>
      <c r="F70" s="247">
        <f>+F44+F18</f>
        <v>1033</v>
      </c>
      <c r="G70" s="248">
        <f>+G44+G18</f>
        <v>1032</v>
      </c>
      <c r="H70" s="103">
        <f>+F70+G70</f>
        <v>2065</v>
      </c>
      <c r="I70" s="216">
        <f>IF(E70=0,0,((H70/E70)-1)*100)</f>
        <v>40.955631399317419</v>
      </c>
      <c r="J70" s="92"/>
      <c r="K70" s="92"/>
      <c r="L70" s="220" t="s">
        <v>91</v>
      </c>
      <c r="M70" s="242">
        <f t="shared" si="62"/>
        <v>110463</v>
      </c>
      <c r="N70" s="243">
        <f t="shared" si="62"/>
        <v>111121</v>
      </c>
      <c r="O70" s="136">
        <f t="shared" si="63"/>
        <v>221584</v>
      </c>
      <c r="P70" s="98">
        <f>+P18+P44</f>
        <v>0</v>
      </c>
      <c r="Q70" s="139">
        <f t="shared" si="64"/>
        <v>221584</v>
      </c>
      <c r="R70" s="242">
        <f>+R44+R18</f>
        <v>132857</v>
      </c>
      <c r="S70" s="243">
        <f>+S44+S18</f>
        <v>134086</v>
      </c>
      <c r="T70" s="136">
        <f t="shared" si="65"/>
        <v>266943</v>
      </c>
      <c r="U70" s="98">
        <f>+U44+U18</f>
        <v>0</v>
      </c>
      <c r="V70" s="141">
        <f t="shared" si="66"/>
        <v>266943</v>
      </c>
      <c r="W70" s="216">
        <f>IF(Q70=0,0,((V70/Q70)-1)*100)</f>
        <v>20.47034081883168</v>
      </c>
    </row>
    <row r="71" spans="2:23" ht="13.5" thickBot="1">
      <c r="B71" s="220" t="s">
        <v>22</v>
      </c>
      <c r="C71" s="247">
        <f t="shared" si="61"/>
        <v>705</v>
      </c>
      <c r="D71" s="248">
        <f t="shared" si="61"/>
        <v>705</v>
      </c>
      <c r="E71" s="96">
        <f>+C71+D71</f>
        <v>1410</v>
      </c>
      <c r="F71" s="247">
        <f>+F45+F19</f>
        <v>940</v>
      </c>
      <c r="G71" s="248">
        <f>+G45+G19</f>
        <v>937</v>
      </c>
      <c r="H71" s="103">
        <f>+F71+G71</f>
        <v>1877</v>
      </c>
      <c r="I71" s="216">
        <f t="shared" si="41"/>
        <v>33.120567375886537</v>
      </c>
      <c r="J71" s="92"/>
      <c r="K71" s="92"/>
      <c r="L71" s="220" t="s">
        <v>22</v>
      </c>
      <c r="M71" s="242">
        <f t="shared" si="62"/>
        <v>95604</v>
      </c>
      <c r="N71" s="243">
        <f t="shared" si="62"/>
        <v>95233</v>
      </c>
      <c r="O71" s="137">
        <f t="shared" si="63"/>
        <v>190837</v>
      </c>
      <c r="P71" s="249">
        <f>+P19+P45</f>
        <v>6</v>
      </c>
      <c r="Q71" s="139">
        <f t="shared" si="64"/>
        <v>190843</v>
      </c>
      <c r="R71" s="242">
        <f>+R45+R19</f>
        <v>123098</v>
      </c>
      <c r="S71" s="243">
        <f>+S45+S19</f>
        <v>123757</v>
      </c>
      <c r="T71" s="137">
        <f t="shared" si="65"/>
        <v>246855</v>
      </c>
      <c r="U71" s="249">
        <f>+U19+U45</f>
        <v>139</v>
      </c>
      <c r="V71" s="141">
        <f t="shared" si="66"/>
        <v>246994</v>
      </c>
      <c r="W71" s="216">
        <f t="shared" si="44"/>
        <v>29.422614400318594</v>
      </c>
    </row>
    <row r="72" spans="2:23" ht="16.5" thickTop="1" thickBot="1">
      <c r="B72" s="205" t="s">
        <v>23</v>
      </c>
      <c r="C72" s="106">
        <f t="shared" ref="C72:H72" si="67">+C69+C70+C71</f>
        <v>2160</v>
      </c>
      <c r="D72" s="107">
        <f t="shared" si="67"/>
        <v>2160</v>
      </c>
      <c r="E72" s="108">
        <f t="shared" si="67"/>
        <v>4320</v>
      </c>
      <c r="F72" s="109">
        <f t="shared" si="67"/>
        <v>2984</v>
      </c>
      <c r="G72" s="110">
        <f t="shared" si="67"/>
        <v>2980</v>
      </c>
      <c r="H72" s="110">
        <f t="shared" si="67"/>
        <v>5964</v>
      </c>
      <c r="I72" s="102">
        <f t="shared" si="41"/>
        <v>38.055555555555557</v>
      </c>
      <c r="J72" s="111"/>
      <c r="K72" s="112"/>
      <c r="L72" s="198" t="s">
        <v>23</v>
      </c>
      <c r="M72" s="146">
        <f t="shared" ref="M72:V72" si="68">+M69+M70+M71</f>
        <v>319084</v>
      </c>
      <c r="N72" s="146">
        <f t="shared" si="68"/>
        <v>321111</v>
      </c>
      <c r="O72" s="147">
        <f t="shared" si="68"/>
        <v>640195</v>
      </c>
      <c r="P72" s="147">
        <f t="shared" si="68"/>
        <v>6</v>
      </c>
      <c r="Q72" s="147">
        <f t="shared" si="68"/>
        <v>640201</v>
      </c>
      <c r="R72" s="146">
        <f t="shared" si="68"/>
        <v>394185</v>
      </c>
      <c r="S72" s="146">
        <f t="shared" si="68"/>
        <v>399266</v>
      </c>
      <c r="T72" s="147">
        <f t="shared" si="68"/>
        <v>793451</v>
      </c>
      <c r="U72" s="147">
        <f t="shared" si="68"/>
        <v>286</v>
      </c>
      <c r="V72" s="147">
        <f t="shared" si="68"/>
        <v>793737</v>
      </c>
      <c r="W72" s="148">
        <f t="shared" si="44"/>
        <v>23.982468006141811</v>
      </c>
    </row>
    <row r="73" spans="2:23" ht="13.5" thickTop="1">
      <c r="B73" s="220" t="s">
        <v>24</v>
      </c>
      <c r="C73" s="242">
        <f t="shared" ref="C73:D75" si="69">+C21+C47</f>
        <v>717</v>
      </c>
      <c r="D73" s="246">
        <f t="shared" si="69"/>
        <v>717</v>
      </c>
      <c r="E73" s="113">
        <f>+C73+D73</f>
        <v>1434</v>
      </c>
      <c r="F73" s="242">
        <f>+F21+F47</f>
        <v>940</v>
      </c>
      <c r="G73" s="246">
        <f>+G21+G47</f>
        <v>941</v>
      </c>
      <c r="H73" s="114">
        <f>+F73+G73</f>
        <v>1881</v>
      </c>
      <c r="I73" s="216">
        <f>IF(E73=0,0,((H73/E73)-1)*100)</f>
        <v>31.171548117154813</v>
      </c>
      <c r="J73" s="92"/>
      <c r="K73" s="92"/>
      <c r="L73" s="220" t="s">
        <v>24</v>
      </c>
      <c r="M73" s="242">
        <f t="shared" ref="M73:N75" si="70">+M21+M47</f>
        <v>99848</v>
      </c>
      <c r="N73" s="243">
        <f t="shared" si="70"/>
        <v>100148</v>
      </c>
      <c r="O73" s="137">
        <f t="shared" ref="O73:O75" si="71">+M73+N73</f>
        <v>199996</v>
      </c>
      <c r="P73" s="250">
        <f>+P21+P47</f>
        <v>0</v>
      </c>
      <c r="Q73" s="139">
        <f t="shared" ref="Q73:Q75" si="72">+O73+P73</f>
        <v>199996</v>
      </c>
      <c r="R73" s="242">
        <f>+R21+R47</f>
        <v>136516</v>
      </c>
      <c r="S73" s="243">
        <f>+S21+S47</f>
        <v>136320</v>
      </c>
      <c r="T73" s="137">
        <f t="shared" ref="T73:T75" si="73">+R73+S73</f>
        <v>272836</v>
      </c>
      <c r="U73" s="250">
        <f>+U21+U47</f>
        <v>2</v>
      </c>
      <c r="V73" s="141">
        <f t="shared" ref="V73:V75" si="74">+T73+U73</f>
        <v>272838</v>
      </c>
      <c r="W73" s="216">
        <f>IF(Q73=0,0,((V73/Q73)-1)*100)</f>
        <v>36.421728434568699</v>
      </c>
    </row>
    <row r="74" spans="2:23">
      <c r="B74" s="220" t="s">
        <v>26</v>
      </c>
      <c r="C74" s="242">
        <f t="shared" si="69"/>
        <v>711</v>
      </c>
      <c r="D74" s="246">
        <f t="shared" si="69"/>
        <v>710</v>
      </c>
      <c r="E74" s="115">
        <f>+C74+D74</f>
        <v>1421</v>
      </c>
      <c r="F74" s="242">
        <f>+F48+F22</f>
        <v>998</v>
      </c>
      <c r="G74" s="246">
        <f>+G48+G22</f>
        <v>998</v>
      </c>
      <c r="H74" s="115">
        <f>+F74+G74</f>
        <v>1996</v>
      </c>
      <c r="I74" s="216">
        <f>IF(E74=0,0,((H74/E74)-1)*100)</f>
        <v>40.464461646727656</v>
      </c>
      <c r="J74" s="92"/>
      <c r="K74" s="92"/>
      <c r="L74" s="220" t="s">
        <v>26</v>
      </c>
      <c r="M74" s="242">
        <f t="shared" si="70"/>
        <v>107655</v>
      </c>
      <c r="N74" s="243">
        <f t="shared" si="70"/>
        <v>109051</v>
      </c>
      <c r="O74" s="137">
        <f>+M74+N74</f>
        <v>216706</v>
      </c>
      <c r="P74" s="98">
        <f>+P22+P48</f>
        <v>0</v>
      </c>
      <c r="Q74" s="139">
        <f>+O74+P74</f>
        <v>216706</v>
      </c>
      <c r="R74" s="242">
        <f>+R48+R22</f>
        <v>141138</v>
      </c>
      <c r="S74" s="243">
        <f>+S48+S22</f>
        <v>149567</v>
      </c>
      <c r="T74" s="137">
        <f>+R74+S74</f>
        <v>290705</v>
      </c>
      <c r="U74" s="98">
        <f>+U22+U48</f>
        <v>871</v>
      </c>
      <c r="V74" s="141">
        <f>+T74+U74</f>
        <v>291576</v>
      </c>
      <c r="W74" s="216">
        <f>IF(Q74=0,0,((V74/Q74)-1)*100)</f>
        <v>34.549112622631583</v>
      </c>
    </row>
    <row r="75" spans="2:23" ht="13.5" thickBot="1">
      <c r="B75" s="220" t="s">
        <v>27</v>
      </c>
      <c r="C75" s="242">
        <f t="shared" si="69"/>
        <v>718</v>
      </c>
      <c r="D75" s="251">
        <f t="shared" si="69"/>
        <v>719</v>
      </c>
      <c r="E75" s="116">
        <f>+C75+D75</f>
        <v>1437</v>
      </c>
      <c r="F75" s="242">
        <f>+F23+F49</f>
        <v>896</v>
      </c>
      <c r="G75" s="251">
        <f>+G23+G49</f>
        <v>896</v>
      </c>
      <c r="H75" s="116">
        <f>+F75+G75</f>
        <v>1792</v>
      </c>
      <c r="I75" s="217">
        <f>IF(E75=0,0,((H75/E75)-1)*100)</f>
        <v>24.704244954766885</v>
      </c>
      <c r="J75" s="92"/>
      <c r="K75" s="92"/>
      <c r="L75" s="220" t="s">
        <v>27</v>
      </c>
      <c r="M75" s="242">
        <f t="shared" si="70"/>
        <v>106841</v>
      </c>
      <c r="N75" s="243">
        <f t="shared" si="70"/>
        <v>111746</v>
      </c>
      <c r="O75" s="137">
        <f t="shared" si="71"/>
        <v>218587</v>
      </c>
      <c r="P75" s="249">
        <f>+P23+P49</f>
        <v>211</v>
      </c>
      <c r="Q75" s="139">
        <f t="shared" si="72"/>
        <v>218798</v>
      </c>
      <c r="R75" s="242">
        <f>+R23+R49</f>
        <v>129053</v>
      </c>
      <c r="S75" s="243">
        <f>+S23+S49</f>
        <v>131289</v>
      </c>
      <c r="T75" s="137">
        <f t="shared" si="73"/>
        <v>260342</v>
      </c>
      <c r="U75" s="249">
        <f>+U23+U49</f>
        <v>0</v>
      </c>
      <c r="V75" s="141">
        <f t="shared" si="74"/>
        <v>260342</v>
      </c>
      <c r="W75" s="216">
        <f>IF(Q75=0,0,((V75/Q75)-1)*100)</f>
        <v>18.987376484245733</v>
      </c>
    </row>
    <row r="76" spans="2:23" ht="14.25" thickTop="1" thickBot="1">
      <c r="B76" s="204" t="s">
        <v>28</v>
      </c>
      <c r="C76" s="109">
        <f t="shared" ref="C76:H76" si="75">+C73+C74+C75</f>
        <v>2146</v>
      </c>
      <c r="D76" s="117">
        <f t="shared" si="75"/>
        <v>2146</v>
      </c>
      <c r="E76" s="109">
        <f t="shared" si="75"/>
        <v>4292</v>
      </c>
      <c r="F76" s="109">
        <f t="shared" si="75"/>
        <v>2834</v>
      </c>
      <c r="G76" s="117">
        <f t="shared" si="75"/>
        <v>2835</v>
      </c>
      <c r="H76" s="109">
        <f t="shared" si="75"/>
        <v>5669</v>
      </c>
      <c r="I76" s="102">
        <f t="shared" ref="I76" si="76">IF(E76=0,0,((H76/E76)-1)*100)</f>
        <v>32.082945013979504</v>
      </c>
      <c r="J76" s="92"/>
      <c r="K76" s="92"/>
      <c r="L76" s="197" t="s">
        <v>28</v>
      </c>
      <c r="M76" s="142">
        <f t="shared" ref="M76:V76" si="77">+M73+M74+M75</f>
        <v>314344</v>
      </c>
      <c r="N76" s="143">
        <f t="shared" si="77"/>
        <v>320945</v>
      </c>
      <c r="O76" s="142">
        <f t="shared" si="77"/>
        <v>635289</v>
      </c>
      <c r="P76" s="142">
        <f t="shared" si="77"/>
        <v>211</v>
      </c>
      <c r="Q76" s="142">
        <f t="shared" si="77"/>
        <v>635500</v>
      </c>
      <c r="R76" s="142">
        <f t="shared" si="77"/>
        <v>406707</v>
      </c>
      <c r="S76" s="143">
        <f t="shared" si="77"/>
        <v>417176</v>
      </c>
      <c r="T76" s="142">
        <f t="shared" si="77"/>
        <v>823883</v>
      </c>
      <c r="U76" s="142">
        <f t="shared" si="77"/>
        <v>873</v>
      </c>
      <c r="V76" s="142">
        <f t="shared" si="77"/>
        <v>824756</v>
      </c>
      <c r="W76" s="145">
        <f t="shared" ref="W76" si="78">IF(Q76=0,0,((V76/Q76)-1)*100)</f>
        <v>29.78064516129033</v>
      </c>
    </row>
    <row r="77" spans="2:23" ht="14.25" thickTop="1" thickBot="1">
      <c r="B77" s="204" t="s">
        <v>94</v>
      </c>
      <c r="C77" s="99">
        <f t="shared" ref="C77:H77" si="79">C68+C72+C76</f>
        <v>6449</v>
      </c>
      <c r="D77" s="100">
        <f t="shared" si="79"/>
        <v>6450</v>
      </c>
      <c r="E77" s="101">
        <f t="shared" si="79"/>
        <v>12899</v>
      </c>
      <c r="F77" s="99">
        <f t="shared" si="79"/>
        <v>8159</v>
      </c>
      <c r="G77" s="100">
        <f t="shared" si="79"/>
        <v>8154</v>
      </c>
      <c r="H77" s="101">
        <f t="shared" si="79"/>
        <v>16313</v>
      </c>
      <c r="I77" s="102">
        <f>IF(E77=0,0,((H77/E77)-1)*100)</f>
        <v>26.46716799751918</v>
      </c>
      <c r="J77" s="92"/>
      <c r="K77" s="92"/>
      <c r="L77" s="197" t="s">
        <v>94</v>
      </c>
      <c r="M77" s="142">
        <f t="shared" ref="M77:V77" si="80">M68+M72+M76</f>
        <v>941019</v>
      </c>
      <c r="N77" s="143">
        <f t="shared" si="80"/>
        <v>954738</v>
      </c>
      <c r="O77" s="142">
        <f t="shared" si="80"/>
        <v>1895757</v>
      </c>
      <c r="P77" s="142">
        <f t="shared" si="80"/>
        <v>564</v>
      </c>
      <c r="Q77" s="142">
        <f t="shared" si="80"/>
        <v>1896321</v>
      </c>
      <c r="R77" s="142">
        <f t="shared" si="80"/>
        <v>1132190</v>
      </c>
      <c r="S77" s="143">
        <f t="shared" si="80"/>
        <v>1154471</v>
      </c>
      <c r="T77" s="142">
        <f t="shared" si="80"/>
        <v>2286661</v>
      </c>
      <c r="U77" s="142">
        <f t="shared" si="80"/>
        <v>1410</v>
      </c>
      <c r="V77" s="144">
        <f t="shared" si="80"/>
        <v>2288071</v>
      </c>
      <c r="W77" s="145">
        <f>IF(Q77=0,0,((V77/Q77)-1)*100)</f>
        <v>20.658422281881595</v>
      </c>
    </row>
    <row r="78" spans="2:23" ht="14.25" thickTop="1" thickBot="1">
      <c r="B78" s="204" t="s">
        <v>93</v>
      </c>
      <c r="C78" s="99">
        <f t="shared" ref="C78:H78" si="81">+C64+C68+C72+C76</f>
        <v>8528</v>
      </c>
      <c r="D78" s="100">
        <f t="shared" si="81"/>
        <v>8528</v>
      </c>
      <c r="E78" s="101">
        <f t="shared" si="81"/>
        <v>17056</v>
      </c>
      <c r="F78" s="99">
        <f t="shared" si="81"/>
        <v>10485</v>
      </c>
      <c r="G78" s="100">
        <f t="shared" si="81"/>
        <v>10480</v>
      </c>
      <c r="H78" s="101">
        <f t="shared" si="81"/>
        <v>20965</v>
      </c>
      <c r="I78" s="102">
        <f>IF(E78=0,0,((H78/E78)-1)*100)</f>
        <v>22.918621013133201</v>
      </c>
      <c r="J78" s="92"/>
      <c r="K78" s="92"/>
      <c r="L78" s="197" t="s">
        <v>93</v>
      </c>
      <c r="M78" s="142">
        <f t="shared" ref="M78:V78" si="82">+M64+M68+M72+M76</f>
        <v>1229943</v>
      </c>
      <c r="N78" s="143">
        <f t="shared" si="82"/>
        <v>1234247</v>
      </c>
      <c r="O78" s="142">
        <f t="shared" si="82"/>
        <v>2464190</v>
      </c>
      <c r="P78" s="142">
        <f t="shared" si="82"/>
        <v>1180</v>
      </c>
      <c r="Q78" s="142">
        <f t="shared" si="82"/>
        <v>2465370</v>
      </c>
      <c r="R78" s="142">
        <f t="shared" si="82"/>
        <v>1462777</v>
      </c>
      <c r="S78" s="143">
        <f t="shared" si="82"/>
        <v>1479301</v>
      </c>
      <c r="T78" s="142">
        <f t="shared" si="82"/>
        <v>2942078</v>
      </c>
      <c r="U78" s="142">
        <f t="shared" si="82"/>
        <v>2181</v>
      </c>
      <c r="V78" s="144">
        <f t="shared" si="82"/>
        <v>2944259</v>
      </c>
      <c r="W78" s="145">
        <f>IF(Q78=0,0,((V78/Q78)-1)*100)</f>
        <v>19.424629974405462</v>
      </c>
    </row>
    <row r="79" spans="2:23" ht="14.25" thickTop="1" thickBot="1">
      <c r="B79" s="199" t="s">
        <v>61</v>
      </c>
      <c r="C79" s="92"/>
      <c r="D79" s="92"/>
      <c r="E79" s="92"/>
      <c r="F79" s="92"/>
      <c r="G79" s="92"/>
      <c r="H79" s="92"/>
      <c r="I79" s="93"/>
      <c r="J79" s="92"/>
      <c r="K79" s="92"/>
      <c r="L79" s="199" t="s">
        <v>61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</row>
    <row r="80" spans="2:23" ht="13.5" thickTop="1">
      <c r="B80" s="196"/>
      <c r="C80" s="92"/>
      <c r="D80" s="92"/>
      <c r="E80" s="92"/>
      <c r="F80" s="92"/>
      <c r="G80" s="92"/>
      <c r="H80" s="92"/>
      <c r="I80" s="93"/>
      <c r="J80" s="92"/>
      <c r="K80" s="92"/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B81" s="196"/>
      <c r="C81" s="92"/>
      <c r="D81" s="92"/>
      <c r="E81" s="92"/>
      <c r="F81" s="92"/>
      <c r="G81" s="92"/>
      <c r="H81" s="92"/>
      <c r="I81" s="93"/>
      <c r="J81" s="92"/>
      <c r="K81" s="92"/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B82" s="196"/>
      <c r="C82" s="92"/>
      <c r="D82" s="92"/>
      <c r="E82" s="92"/>
      <c r="F82" s="92"/>
      <c r="G82" s="92"/>
      <c r="H82" s="92"/>
      <c r="I82" s="93"/>
      <c r="J82" s="92"/>
      <c r="K82" s="92"/>
      <c r="L82" s="1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118" t="s">
        <v>41</v>
      </c>
    </row>
    <row r="83" spans="1:23" ht="14.25" thickTop="1" thickBot="1">
      <c r="B83" s="196"/>
      <c r="C83" s="92"/>
      <c r="D83" s="92"/>
      <c r="E83" s="92"/>
      <c r="F83" s="92"/>
      <c r="G83" s="92"/>
      <c r="H83" s="92"/>
      <c r="I83" s="93"/>
      <c r="J83" s="92"/>
      <c r="K83" s="92"/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B84" s="196"/>
      <c r="C84" s="92"/>
      <c r="D84" s="92"/>
      <c r="E84" s="92"/>
      <c r="F84" s="92"/>
      <c r="G84" s="92"/>
      <c r="H84" s="92"/>
      <c r="I84" s="93"/>
      <c r="J84" s="92"/>
      <c r="K84" s="92"/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2" customHeight="1" thickBot="1">
      <c r="B85" s="196"/>
      <c r="C85" s="92"/>
      <c r="D85" s="92"/>
      <c r="E85" s="92"/>
      <c r="F85" s="92"/>
      <c r="G85" s="92"/>
      <c r="H85" s="92"/>
      <c r="I85" s="93"/>
      <c r="J85" s="92"/>
      <c r="K85" s="92"/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14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14" t="s">
        <v>9</v>
      </c>
      <c r="W85" s="229"/>
    </row>
    <row r="86" spans="1:23" ht="6.75" customHeight="1" thickTop="1">
      <c r="B86" s="196"/>
      <c r="C86" s="92"/>
      <c r="D86" s="92"/>
      <c r="E86" s="92"/>
      <c r="F86" s="92"/>
      <c r="G86" s="92"/>
      <c r="H86" s="92"/>
      <c r="I86" s="93"/>
      <c r="J86" s="92"/>
      <c r="K86" s="92"/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>
      <c r="A87" s="3"/>
      <c r="B87" s="206"/>
      <c r="C87" s="119"/>
      <c r="D87" s="119"/>
      <c r="E87" s="119"/>
      <c r="F87" s="119"/>
      <c r="G87" s="119"/>
      <c r="H87" s="119"/>
      <c r="I87" s="120"/>
      <c r="J87" s="119"/>
      <c r="K87" s="92"/>
      <c r="L87" s="220" t="s">
        <v>14</v>
      </c>
      <c r="M87" s="242">
        <v>0</v>
      </c>
      <c r="N87" s="243">
        <v>0</v>
      </c>
      <c r="O87" s="154">
        <f>+M87+N87</f>
        <v>0</v>
      </c>
      <c r="P87" s="98">
        <v>0</v>
      </c>
      <c r="Q87" s="157">
        <f>O87+P87</f>
        <v>0</v>
      </c>
      <c r="R87" s="242">
        <v>0</v>
      </c>
      <c r="S87" s="243">
        <v>0</v>
      </c>
      <c r="T87" s="154">
        <f>+R87+S87</f>
        <v>0</v>
      </c>
      <c r="U87" s="98">
        <v>0</v>
      </c>
      <c r="V87" s="159">
        <f>+T87+U87</f>
        <v>0</v>
      </c>
      <c r="W87" s="216">
        <v>0</v>
      </c>
    </row>
    <row r="88" spans="1:23">
      <c r="A88" s="3"/>
      <c r="B88" s="206"/>
      <c r="C88" s="119"/>
      <c r="D88" s="119"/>
      <c r="E88" s="119"/>
      <c r="F88" s="119"/>
      <c r="G88" s="119"/>
      <c r="H88" s="119"/>
      <c r="I88" s="120"/>
      <c r="J88" s="119"/>
      <c r="K88" s="92"/>
      <c r="L88" s="220" t="s">
        <v>15</v>
      </c>
      <c r="M88" s="242">
        <v>0</v>
      </c>
      <c r="N88" s="243">
        <v>0</v>
      </c>
      <c r="O88" s="154">
        <f>+M88+N88</f>
        <v>0</v>
      </c>
      <c r="P88" s="98">
        <v>0</v>
      </c>
      <c r="Q88" s="157">
        <f>O88+P88</f>
        <v>0</v>
      </c>
      <c r="R88" s="242">
        <v>0</v>
      </c>
      <c r="S88" s="243">
        <v>0</v>
      </c>
      <c r="T88" s="154">
        <f>+R88+S88</f>
        <v>0</v>
      </c>
      <c r="U88" s="98">
        <v>0</v>
      </c>
      <c r="V88" s="159">
        <f>+T88+U88</f>
        <v>0</v>
      </c>
      <c r="W88" s="216">
        <f t="shared" ref="W88:W93" si="83">IF(Q88=0,0,((V88/Q88)-1)*100)</f>
        <v>0</v>
      </c>
    </row>
    <row r="89" spans="1:23" ht="13.5" thickBot="1">
      <c r="A89" s="3"/>
      <c r="B89" s="206"/>
      <c r="C89" s="119"/>
      <c r="D89" s="119"/>
      <c r="E89" s="119"/>
      <c r="F89" s="119"/>
      <c r="G89" s="119"/>
      <c r="H89" s="119"/>
      <c r="I89" s="120"/>
      <c r="J89" s="119"/>
      <c r="K89" s="92"/>
      <c r="L89" s="226" t="s">
        <v>16</v>
      </c>
      <c r="M89" s="242">
        <v>0</v>
      </c>
      <c r="N89" s="243">
        <v>0</v>
      </c>
      <c r="O89" s="154">
        <f>+M89+N89</f>
        <v>0</v>
      </c>
      <c r="P89" s="98">
        <v>0</v>
      </c>
      <c r="Q89" s="157">
        <f>+O89+P89</f>
        <v>0</v>
      </c>
      <c r="R89" s="242">
        <v>0</v>
      </c>
      <c r="S89" s="243">
        <v>0</v>
      </c>
      <c r="T89" s="154">
        <f>+R89+S89</f>
        <v>0</v>
      </c>
      <c r="U89" s="98">
        <v>0</v>
      </c>
      <c r="V89" s="159">
        <f>+T89+U89</f>
        <v>0</v>
      </c>
      <c r="W89" s="216">
        <f t="shared" si="83"/>
        <v>0</v>
      </c>
    </row>
    <row r="90" spans="1:23" ht="14.25" thickTop="1" thickBot="1">
      <c r="A90" s="3"/>
      <c r="B90" s="206"/>
      <c r="C90" s="119"/>
      <c r="D90" s="119"/>
      <c r="E90" s="119"/>
      <c r="F90" s="119"/>
      <c r="G90" s="119"/>
      <c r="H90" s="119"/>
      <c r="I90" s="120"/>
      <c r="J90" s="119"/>
      <c r="K90" s="92"/>
      <c r="L90" s="200" t="s">
        <v>56</v>
      </c>
      <c r="M90" s="160">
        <f>+M87+M88+M89</f>
        <v>0</v>
      </c>
      <c r="N90" s="161">
        <f>+N87+N88+N89</f>
        <v>0</v>
      </c>
      <c r="O90" s="160">
        <f>+M90+N90</f>
        <v>0</v>
      </c>
      <c r="P90" s="160">
        <f>+P87+P88+P89</f>
        <v>0</v>
      </c>
      <c r="Q90" s="160">
        <f>+Q87+Q88+Q89</f>
        <v>0</v>
      </c>
      <c r="R90" s="160">
        <f>+R87+R88+R89</f>
        <v>0</v>
      </c>
      <c r="S90" s="161">
        <f>+S87+S88+S89</f>
        <v>0</v>
      </c>
      <c r="T90" s="160">
        <f>+R90+S90</f>
        <v>0</v>
      </c>
      <c r="U90" s="160">
        <f>+U87+U88+U89</f>
        <v>0</v>
      </c>
      <c r="V90" s="162">
        <f>+T90+U90</f>
        <v>0</v>
      </c>
      <c r="W90" s="163">
        <f t="shared" si="83"/>
        <v>0</v>
      </c>
    </row>
    <row r="91" spans="1:23" ht="13.5" thickTop="1">
      <c r="A91" s="3"/>
      <c r="B91" s="206"/>
      <c r="C91" s="119"/>
      <c r="D91" s="119"/>
      <c r="E91" s="119"/>
      <c r="F91" s="119"/>
      <c r="G91" s="119"/>
      <c r="H91" s="119"/>
      <c r="I91" s="120"/>
      <c r="J91" s="119"/>
      <c r="K91" s="92"/>
      <c r="L91" s="220" t="s">
        <v>18</v>
      </c>
      <c r="M91" s="242">
        <v>0</v>
      </c>
      <c r="N91" s="243">
        <v>0</v>
      </c>
      <c r="O91" s="154">
        <f>M91+N91</f>
        <v>0</v>
      </c>
      <c r="P91" s="98">
        <v>0</v>
      </c>
      <c r="Q91" s="157">
        <f>O91+P91</f>
        <v>0</v>
      </c>
      <c r="R91" s="242">
        <v>0</v>
      </c>
      <c r="S91" s="243">
        <v>0</v>
      </c>
      <c r="T91" s="154">
        <f>R91+S91</f>
        <v>0</v>
      </c>
      <c r="U91" s="98">
        <v>0</v>
      </c>
      <c r="V91" s="159">
        <f>T91+U91</f>
        <v>0</v>
      </c>
      <c r="W91" s="216">
        <f t="shared" si="83"/>
        <v>0</v>
      </c>
    </row>
    <row r="92" spans="1:23">
      <c r="A92" s="3"/>
      <c r="B92" s="206"/>
      <c r="C92" s="119"/>
      <c r="D92" s="119"/>
      <c r="E92" s="119"/>
      <c r="F92" s="119"/>
      <c r="G92" s="119"/>
      <c r="H92" s="119"/>
      <c r="I92" s="120"/>
      <c r="J92" s="119"/>
      <c r="K92" s="92"/>
      <c r="L92" s="220" t="s">
        <v>19</v>
      </c>
      <c r="M92" s="242">
        <v>0</v>
      </c>
      <c r="N92" s="243">
        <v>0</v>
      </c>
      <c r="O92" s="154">
        <f>M92+N92</f>
        <v>0</v>
      </c>
      <c r="P92" s="98">
        <v>0</v>
      </c>
      <c r="Q92" s="157">
        <f>O92+P92</f>
        <v>0</v>
      </c>
      <c r="R92" s="242">
        <v>0</v>
      </c>
      <c r="S92" s="243">
        <v>0</v>
      </c>
      <c r="T92" s="154">
        <f>R92+S92</f>
        <v>0</v>
      </c>
      <c r="U92" s="98">
        <v>0</v>
      </c>
      <c r="V92" s="159">
        <f>T92+U92</f>
        <v>0</v>
      </c>
      <c r="W92" s="216">
        <f>IF(Q92=0,0,((V92/Q92)-1)*100)</f>
        <v>0</v>
      </c>
    </row>
    <row r="93" spans="1:23" ht="13.5" thickBot="1">
      <c r="A93" s="3"/>
      <c r="B93" s="206"/>
      <c r="C93" s="119"/>
      <c r="D93" s="119"/>
      <c r="E93" s="119"/>
      <c r="F93" s="119"/>
      <c r="G93" s="119"/>
      <c r="H93" s="119"/>
      <c r="I93" s="120"/>
      <c r="J93" s="119"/>
      <c r="K93" s="92"/>
      <c r="L93" s="220" t="s">
        <v>20</v>
      </c>
      <c r="M93" s="242">
        <v>0</v>
      </c>
      <c r="N93" s="243">
        <v>0</v>
      </c>
      <c r="O93" s="154">
        <f>M93+N93</f>
        <v>0</v>
      </c>
      <c r="P93" s="98">
        <v>0</v>
      </c>
      <c r="Q93" s="157">
        <f>O93+P93</f>
        <v>0</v>
      </c>
      <c r="R93" s="242">
        <v>0</v>
      </c>
      <c r="S93" s="243">
        <v>0</v>
      </c>
      <c r="T93" s="154">
        <f>R93+S93</f>
        <v>0</v>
      </c>
      <c r="U93" s="98">
        <v>0</v>
      </c>
      <c r="V93" s="159">
        <f>T93+U93</f>
        <v>0</v>
      </c>
      <c r="W93" s="216">
        <f t="shared" si="83"/>
        <v>0</v>
      </c>
    </row>
    <row r="94" spans="1:23" ht="14.25" thickTop="1" thickBot="1">
      <c r="A94" s="3"/>
      <c r="B94" s="206"/>
      <c r="C94" s="119"/>
      <c r="D94" s="119"/>
      <c r="E94" s="119"/>
      <c r="F94" s="119"/>
      <c r="G94" s="119"/>
      <c r="H94" s="119"/>
      <c r="I94" s="120"/>
      <c r="J94" s="119"/>
      <c r="K94" s="92"/>
      <c r="L94" s="200" t="s">
        <v>90</v>
      </c>
      <c r="M94" s="160">
        <f t="shared" ref="M94:V94" si="84">+M91+M92+M93</f>
        <v>0</v>
      </c>
      <c r="N94" s="161">
        <f t="shared" si="84"/>
        <v>0</v>
      </c>
      <c r="O94" s="160">
        <f t="shared" si="84"/>
        <v>0</v>
      </c>
      <c r="P94" s="160">
        <f t="shared" si="84"/>
        <v>0</v>
      </c>
      <c r="Q94" s="160">
        <f t="shared" si="84"/>
        <v>0</v>
      </c>
      <c r="R94" s="160">
        <f t="shared" si="84"/>
        <v>0</v>
      </c>
      <c r="S94" s="161">
        <f t="shared" si="84"/>
        <v>0</v>
      </c>
      <c r="T94" s="160">
        <f t="shared" si="84"/>
        <v>0</v>
      </c>
      <c r="U94" s="160">
        <f t="shared" si="84"/>
        <v>0</v>
      </c>
      <c r="V94" s="162">
        <f t="shared" si="84"/>
        <v>0</v>
      </c>
      <c r="W94" s="163">
        <f t="shared" ref="W94" si="85">IF(Q94=0,0,((V94/Q94)-1)*100)</f>
        <v>0</v>
      </c>
    </row>
    <row r="95" spans="1:23" ht="13.5" thickTop="1">
      <c r="A95" s="3"/>
      <c r="B95" s="206"/>
      <c r="C95" s="119"/>
      <c r="D95" s="119"/>
      <c r="E95" s="119"/>
      <c r="F95" s="119"/>
      <c r="G95" s="119"/>
      <c r="H95" s="119"/>
      <c r="I95" s="120"/>
      <c r="J95" s="119"/>
      <c r="K95" s="92"/>
      <c r="L95" s="220" t="s">
        <v>21</v>
      </c>
      <c r="M95" s="242">
        <v>0</v>
      </c>
      <c r="N95" s="243">
        <v>0</v>
      </c>
      <c r="O95" s="154">
        <v>0</v>
      </c>
      <c r="P95" s="98">
        <v>0</v>
      </c>
      <c r="Q95" s="157">
        <f>O95+P95</f>
        <v>0</v>
      </c>
      <c r="R95" s="242">
        <v>0</v>
      </c>
      <c r="S95" s="243">
        <v>0</v>
      </c>
      <c r="T95" s="154">
        <f>+R95+S95</f>
        <v>0</v>
      </c>
      <c r="U95" s="98">
        <v>0</v>
      </c>
      <c r="V95" s="159">
        <f>T95+U95</f>
        <v>0</v>
      </c>
      <c r="W95" s="216">
        <v>0</v>
      </c>
    </row>
    <row r="96" spans="1:23">
      <c r="A96" s="3"/>
      <c r="B96" s="206"/>
      <c r="C96" s="119"/>
      <c r="D96" s="119"/>
      <c r="E96" s="119"/>
      <c r="F96" s="119"/>
      <c r="G96" s="119"/>
      <c r="H96" s="119"/>
      <c r="I96" s="120"/>
      <c r="J96" s="119"/>
      <c r="K96" s="92"/>
      <c r="L96" s="220" t="s">
        <v>91</v>
      </c>
      <c r="M96" s="242">
        <v>0</v>
      </c>
      <c r="N96" s="243">
        <v>0</v>
      </c>
      <c r="O96" s="154">
        <v>0</v>
      </c>
      <c r="P96" s="98">
        <v>0</v>
      </c>
      <c r="Q96" s="157">
        <f>O96+P96</f>
        <v>0</v>
      </c>
      <c r="R96" s="242">
        <v>0</v>
      </c>
      <c r="S96" s="243">
        <v>0</v>
      </c>
      <c r="T96" s="154">
        <f>+R96+S96</f>
        <v>0</v>
      </c>
      <c r="U96" s="98">
        <v>0</v>
      </c>
      <c r="V96" s="159">
        <v>0</v>
      </c>
      <c r="W96" s="216">
        <v>0</v>
      </c>
    </row>
    <row r="97" spans="1:23" ht="13.5" thickBot="1">
      <c r="A97" s="3"/>
      <c r="B97" s="206"/>
      <c r="C97" s="119"/>
      <c r="D97" s="119"/>
      <c r="E97" s="119"/>
      <c r="F97" s="119"/>
      <c r="G97" s="119"/>
      <c r="H97" s="119"/>
      <c r="I97" s="120"/>
      <c r="J97" s="119"/>
      <c r="K97" s="92"/>
      <c r="L97" s="220" t="s">
        <v>22</v>
      </c>
      <c r="M97" s="242">
        <v>0</v>
      </c>
      <c r="N97" s="243">
        <v>0</v>
      </c>
      <c r="O97" s="155">
        <f>+N97+M97</f>
        <v>0</v>
      </c>
      <c r="P97" s="249">
        <v>0</v>
      </c>
      <c r="Q97" s="157">
        <f>+O97+P97</f>
        <v>0</v>
      </c>
      <c r="R97" s="242">
        <v>0</v>
      </c>
      <c r="S97" s="243">
        <v>0</v>
      </c>
      <c r="T97" s="155">
        <f>+S97+R97</f>
        <v>0</v>
      </c>
      <c r="U97" s="249">
        <v>0</v>
      </c>
      <c r="V97" s="159">
        <v>0</v>
      </c>
      <c r="W97" s="216">
        <v>0</v>
      </c>
    </row>
    <row r="98" spans="1:23" ht="14.25" thickTop="1" thickBot="1">
      <c r="A98" s="3"/>
      <c r="B98" s="206"/>
      <c r="C98" s="119"/>
      <c r="D98" s="119"/>
      <c r="E98" s="119"/>
      <c r="F98" s="119"/>
      <c r="G98" s="119"/>
      <c r="H98" s="119"/>
      <c r="I98" s="120"/>
      <c r="J98" s="119"/>
      <c r="K98" s="92"/>
      <c r="L98" s="201" t="s">
        <v>23</v>
      </c>
      <c r="M98" s="164">
        <f t="shared" ref="M98:V98" si="86">+M95+M96+M97</f>
        <v>0</v>
      </c>
      <c r="N98" s="164">
        <f t="shared" si="86"/>
        <v>0</v>
      </c>
      <c r="O98" s="165">
        <f t="shared" si="86"/>
        <v>0</v>
      </c>
      <c r="P98" s="165">
        <f t="shared" si="86"/>
        <v>0</v>
      </c>
      <c r="Q98" s="165">
        <f t="shared" si="86"/>
        <v>0</v>
      </c>
      <c r="R98" s="164">
        <f t="shared" si="86"/>
        <v>0</v>
      </c>
      <c r="S98" s="164">
        <f t="shared" si="86"/>
        <v>0</v>
      </c>
      <c r="T98" s="165">
        <f t="shared" si="86"/>
        <v>0</v>
      </c>
      <c r="U98" s="165">
        <f t="shared" si="86"/>
        <v>0</v>
      </c>
      <c r="V98" s="165">
        <f t="shared" si="86"/>
        <v>0</v>
      </c>
      <c r="W98" s="166"/>
    </row>
    <row r="99" spans="1:23" ht="13.5" thickTop="1">
      <c r="A99" s="3"/>
      <c r="B99" s="206"/>
      <c r="C99" s="119"/>
      <c r="D99" s="119"/>
      <c r="E99" s="119"/>
      <c r="F99" s="119"/>
      <c r="G99" s="119"/>
      <c r="H99" s="119"/>
      <c r="I99" s="120"/>
      <c r="J99" s="119"/>
      <c r="K99" s="92"/>
      <c r="L99" s="220" t="s">
        <v>24</v>
      </c>
      <c r="M99" s="242">
        <v>0</v>
      </c>
      <c r="N99" s="243">
        <v>0</v>
      </c>
      <c r="O99" s="155">
        <v>0</v>
      </c>
      <c r="P99" s="250">
        <v>0</v>
      </c>
      <c r="Q99" s="157">
        <f>O99+P99</f>
        <v>0</v>
      </c>
      <c r="R99" s="242">
        <v>0</v>
      </c>
      <c r="S99" s="243">
        <v>0</v>
      </c>
      <c r="T99" s="155">
        <v>0</v>
      </c>
      <c r="U99" s="250">
        <v>0</v>
      </c>
      <c r="V99" s="159">
        <v>0</v>
      </c>
      <c r="W99" s="216">
        <v>0</v>
      </c>
    </row>
    <row r="100" spans="1:23">
      <c r="A100" s="3"/>
      <c r="B100" s="206"/>
      <c r="C100" s="119"/>
      <c r="D100" s="119"/>
      <c r="E100" s="119"/>
      <c r="F100" s="119"/>
      <c r="G100" s="119"/>
      <c r="H100" s="119"/>
      <c r="I100" s="120"/>
      <c r="J100" s="119"/>
      <c r="K100" s="92"/>
      <c r="L100" s="220" t="s">
        <v>26</v>
      </c>
      <c r="M100" s="242">
        <v>0</v>
      </c>
      <c r="N100" s="243">
        <v>0</v>
      </c>
      <c r="O100" s="155">
        <v>0</v>
      </c>
      <c r="P100" s="98">
        <v>0</v>
      </c>
      <c r="Q100" s="157">
        <f>O100+P100</f>
        <v>0</v>
      </c>
      <c r="R100" s="242">
        <v>0</v>
      </c>
      <c r="S100" s="243">
        <v>0</v>
      </c>
      <c r="T100" s="155">
        <v>0</v>
      </c>
      <c r="U100" s="98">
        <v>0</v>
      </c>
      <c r="V100" s="159">
        <v>0</v>
      </c>
      <c r="W100" s="216">
        <v>0</v>
      </c>
    </row>
    <row r="101" spans="1:23" ht="13.5" thickBot="1">
      <c r="A101" s="2"/>
      <c r="B101" s="206"/>
      <c r="C101" s="119"/>
      <c r="D101" s="119"/>
      <c r="E101" s="119"/>
      <c r="F101" s="119"/>
      <c r="G101" s="119"/>
      <c r="H101" s="119"/>
      <c r="I101" s="120"/>
      <c r="J101" s="94"/>
      <c r="K101" s="92"/>
      <c r="L101" s="220" t="s">
        <v>27</v>
      </c>
      <c r="M101" s="242">
        <v>0</v>
      </c>
      <c r="N101" s="243">
        <v>0</v>
      </c>
      <c r="O101" s="155">
        <v>0</v>
      </c>
      <c r="P101" s="98">
        <v>0</v>
      </c>
      <c r="Q101" s="157">
        <f>+O101+P101</f>
        <v>0</v>
      </c>
      <c r="R101" s="242">
        <v>0</v>
      </c>
      <c r="S101" s="243">
        <v>0</v>
      </c>
      <c r="T101" s="155">
        <v>0</v>
      </c>
      <c r="U101" s="98">
        <v>0</v>
      </c>
      <c r="V101" s="159">
        <f>+T101+U101</f>
        <v>0</v>
      </c>
      <c r="W101" s="216">
        <v>0</v>
      </c>
    </row>
    <row r="102" spans="1:23" ht="14.25" thickTop="1" thickBot="1">
      <c r="A102" s="3"/>
      <c r="B102" s="206"/>
      <c r="C102" s="119"/>
      <c r="D102" s="119"/>
      <c r="E102" s="119"/>
      <c r="F102" s="119"/>
      <c r="G102" s="119"/>
      <c r="H102" s="119"/>
      <c r="I102" s="120"/>
      <c r="J102" s="119"/>
      <c r="K102" s="92"/>
      <c r="L102" s="200" t="s">
        <v>28</v>
      </c>
      <c r="M102" s="160">
        <f t="shared" ref="M102:V102" si="87">+M99+M100+M101</f>
        <v>0</v>
      </c>
      <c r="N102" s="161">
        <f t="shared" si="87"/>
        <v>0</v>
      </c>
      <c r="O102" s="160">
        <f t="shared" si="87"/>
        <v>0</v>
      </c>
      <c r="P102" s="160">
        <f t="shared" si="87"/>
        <v>0</v>
      </c>
      <c r="Q102" s="160">
        <f t="shared" si="87"/>
        <v>0</v>
      </c>
      <c r="R102" s="160">
        <f t="shared" si="87"/>
        <v>0</v>
      </c>
      <c r="S102" s="161">
        <f t="shared" si="87"/>
        <v>0</v>
      </c>
      <c r="T102" s="160">
        <f t="shared" si="87"/>
        <v>0</v>
      </c>
      <c r="U102" s="160">
        <f t="shared" si="87"/>
        <v>0</v>
      </c>
      <c r="V102" s="160">
        <f t="shared" si="87"/>
        <v>0</v>
      </c>
      <c r="W102" s="163">
        <v>0</v>
      </c>
    </row>
    <row r="103" spans="1:23" ht="14.25" thickTop="1" thickBot="1">
      <c r="A103" s="3"/>
      <c r="B103" s="206"/>
      <c r="C103" s="119"/>
      <c r="D103" s="119"/>
      <c r="E103" s="119"/>
      <c r="F103" s="119"/>
      <c r="G103" s="119"/>
      <c r="H103" s="119"/>
      <c r="I103" s="120"/>
      <c r="J103" s="119"/>
      <c r="K103" s="92"/>
      <c r="L103" s="200" t="s">
        <v>94</v>
      </c>
      <c r="M103" s="160">
        <f t="shared" ref="M103:V103" si="88">M94+M98+M102</f>
        <v>0</v>
      </c>
      <c r="N103" s="161">
        <f t="shared" si="88"/>
        <v>0</v>
      </c>
      <c r="O103" s="160">
        <f t="shared" si="88"/>
        <v>0</v>
      </c>
      <c r="P103" s="160">
        <f t="shared" si="88"/>
        <v>0</v>
      </c>
      <c r="Q103" s="160">
        <f t="shared" si="88"/>
        <v>0</v>
      </c>
      <c r="R103" s="160">
        <f t="shared" si="88"/>
        <v>0</v>
      </c>
      <c r="S103" s="161">
        <f t="shared" si="88"/>
        <v>0</v>
      </c>
      <c r="T103" s="160">
        <f t="shared" si="88"/>
        <v>0</v>
      </c>
      <c r="U103" s="160">
        <f t="shared" si="88"/>
        <v>0</v>
      </c>
      <c r="V103" s="162">
        <f t="shared" si="88"/>
        <v>0</v>
      </c>
      <c r="W103" s="163">
        <f t="shared" ref="W103" si="89">IF(Q103=0,0,((V103/Q103)-1)*100)</f>
        <v>0</v>
      </c>
    </row>
    <row r="104" spans="1:23" ht="14.25" thickTop="1" thickBot="1">
      <c r="A104" s="3"/>
      <c r="B104" s="206"/>
      <c r="C104" s="119"/>
      <c r="D104" s="119"/>
      <c r="E104" s="119"/>
      <c r="F104" s="119"/>
      <c r="G104" s="119"/>
      <c r="H104" s="119"/>
      <c r="I104" s="120"/>
      <c r="J104" s="119"/>
      <c r="K104" s="92"/>
      <c r="L104" s="200" t="s">
        <v>93</v>
      </c>
      <c r="M104" s="160">
        <f t="shared" ref="M104:V104" si="90">+M90+M94+M98+M102</f>
        <v>0</v>
      </c>
      <c r="N104" s="161">
        <f t="shared" si="90"/>
        <v>0</v>
      </c>
      <c r="O104" s="160">
        <f t="shared" si="90"/>
        <v>0</v>
      </c>
      <c r="P104" s="160">
        <f t="shared" si="90"/>
        <v>0</v>
      </c>
      <c r="Q104" s="160">
        <f t="shared" si="90"/>
        <v>0</v>
      </c>
      <c r="R104" s="160">
        <f t="shared" si="90"/>
        <v>0</v>
      </c>
      <c r="S104" s="161">
        <f t="shared" si="90"/>
        <v>0</v>
      </c>
      <c r="T104" s="160">
        <f t="shared" si="90"/>
        <v>0</v>
      </c>
      <c r="U104" s="160">
        <f t="shared" si="90"/>
        <v>0</v>
      </c>
      <c r="V104" s="162">
        <f t="shared" si="90"/>
        <v>0</v>
      </c>
      <c r="W104" s="163">
        <f t="shared" ref="W104" si="91">IF(Q104=0,0,((V104/Q104)-1)*100)</f>
        <v>0</v>
      </c>
    </row>
    <row r="105" spans="1:23" ht="14.25" thickTop="1" thickBot="1">
      <c r="A105" s="3"/>
      <c r="B105" s="206"/>
      <c r="C105" s="119"/>
      <c r="D105" s="119"/>
      <c r="E105" s="119"/>
      <c r="F105" s="119"/>
      <c r="G105" s="119"/>
      <c r="H105" s="119"/>
      <c r="I105" s="120"/>
      <c r="J105" s="119"/>
      <c r="K105" s="92"/>
      <c r="L105" s="199" t="s">
        <v>61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J106" s="92"/>
      <c r="K106" s="92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J107" s="92"/>
      <c r="K107" s="92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J108" s="92"/>
      <c r="K108" s="92"/>
      <c r="L108" s="1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J109" s="92"/>
      <c r="K109" s="92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2.75" customHeight="1" thickTop="1">
      <c r="B110" s="206"/>
      <c r="C110" s="119"/>
      <c r="D110" s="119"/>
      <c r="E110" s="119"/>
      <c r="F110" s="119"/>
      <c r="G110" s="119"/>
      <c r="H110" s="119"/>
      <c r="I110" s="120"/>
      <c r="J110" s="92"/>
      <c r="K110" s="92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J111" s="92"/>
      <c r="K111" s="92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14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14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J112" s="92"/>
      <c r="K112" s="92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>
      <c r="B113" s="206"/>
      <c r="C113" s="119"/>
      <c r="D113" s="119"/>
      <c r="E113" s="119"/>
      <c r="F113" s="119"/>
      <c r="G113" s="119"/>
      <c r="H113" s="119"/>
      <c r="I113" s="120"/>
      <c r="J113" s="92"/>
      <c r="K113" s="92"/>
      <c r="L113" s="220" t="s">
        <v>14</v>
      </c>
      <c r="M113" s="242">
        <v>1222</v>
      </c>
      <c r="N113" s="243">
        <v>306</v>
      </c>
      <c r="O113" s="154">
        <f>+M113+N113</f>
        <v>1528</v>
      </c>
      <c r="P113" s="98">
        <v>0</v>
      </c>
      <c r="Q113" s="157">
        <f>O113+P113</f>
        <v>1528</v>
      </c>
      <c r="R113" s="242">
        <v>686</v>
      </c>
      <c r="S113" s="243">
        <v>357</v>
      </c>
      <c r="T113" s="154">
        <f>+R113+S113</f>
        <v>1043</v>
      </c>
      <c r="U113" s="98">
        <v>0</v>
      </c>
      <c r="V113" s="159">
        <f>+T113+U113</f>
        <v>1043</v>
      </c>
      <c r="W113" s="216">
        <f t="shared" ref="W113:W128" si="92">IF(Q113=0,0,((V113/Q113)-1)*100)</f>
        <v>-31.740837696335078</v>
      </c>
    </row>
    <row r="114" spans="2:23">
      <c r="B114" s="206"/>
      <c r="C114" s="119"/>
      <c r="D114" s="119"/>
      <c r="E114" s="119"/>
      <c r="F114" s="119"/>
      <c r="G114" s="119"/>
      <c r="H114" s="119"/>
      <c r="I114" s="120"/>
      <c r="J114" s="92"/>
      <c r="K114" s="92"/>
      <c r="L114" s="220" t="s">
        <v>15</v>
      </c>
      <c r="M114" s="242">
        <v>1250</v>
      </c>
      <c r="N114" s="243">
        <v>314</v>
      </c>
      <c r="O114" s="154">
        <f>+M114+N114</f>
        <v>1564</v>
      </c>
      <c r="P114" s="98">
        <v>0</v>
      </c>
      <c r="Q114" s="157">
        <f>O114+P114</f>
        <v>1564</v>
      </c>
      <c r="R114" s="242">
        <v>665</v>
      </c>
      <c r="S114" s="243">
        <v>346</v>
      </c>
      <c r="T114" s="154">
        <f>+R114+S114</f>
        <v>1011</v>
      </c>
      <c r="U114" s="98">
        <v>0</v>
      </c>
      <c r="V114" s="159">
        <f>+T114+U114</f>
        <v>1011</v>
      </c>
      <c r="W114" s="216">
        <f t="shared" si="92"/>
        <v>-35.358056265984651</v>
      </c>
    </row>
    <row r="115" spans="2:23" ht="13.5" thickBot="1">
      <c r="B115" s="206"/>
      <c r="C115" s="119"/>
      <c r="D115" s="119"/>
      <c r="E115" s="119"/>
      <c r="F115" s="119"/>
      <c r="G115" s="119"/>
      <c r="H115" s="119"/>
      <c r="I115" s="120"/>
      <c r="J115" s="92"/>
      <c r="K115" s="92"/>
      <c r="L115" s="226" t="s">
        <v>16</v>
      </c>
      <c r="M115" s="242">
        <v>1249</v>
      </c>
      <c r="N115" s="243">
        <v>333</v>
      </c>
      <c r="O115" s="154">
        <f>+M115+N115</f>
        <v>1582</v>
      </c>
      <c r="P115" s="98">
        <v>0</v>
      </c>
      <c r="Q115" s="157">
        <f>O115+P115</f>
        <v>1582</v>
      </c>
      <c r="R115" s="242">
        <v>603</v>
      </c>
      <c r="S115" s="243">
        <v>358</v>
      </c>
      <c r="T115" s="154">
        <f>+R115+S115</f>
        <v>961</v>
      </c>
      <c r="U115" s="98">
        <v>1</v>
      </c>
      <c r="V115" s="159">
        <f>+T115+U115</f>
        <v>962</v>
      </c>
      <c r="W115" s="216">
        <f t="shared" si="92"/>
        <v>-39.190897597977248</v>
      </c>
    </row>
    <row r="116" spans="2:23" ht="13.5" customHeight="1" thickTop="1" thickBot="1">
      <c r="B116" s="206"/>
      <c r="C116" s="119"/>
      <c r="D116" s="119"/>
      <c r="E116" s="119"/>
      <c r="F116" s="119"/>
      <c r="G116" s="119"/>
      <c r="H116" s="119"/>
      <c r="I116" s="120"/>
      <c r="J116" s="92"/>
      <c r="K116" s="92"/>
      <c r="L116" s="200" t="s">
        <v>56</v>
      </c>
      <c r="M116" s="160">
        <f t="shared" ref="M116:P116" si="93">+M113+M114+M115</f>
        <v>3721</v>
      </c>
      <c r="N116" s="161">
        <f t="shared" si="93"/>
        <v>953</v>
      </c>
      <c r="O116" s="160">
        <f t="shared" si="93"/>
        <v>4674</v>
      </c>
      <c r="P116" s="160">
        <f t="shared" si="93"/>
        <v>0</v>
      </c>
      <c r="Q116" s="160">
        <f t="shared" ref="Q116:V116" si="94">+Q113+Q114+Q115</f>
        <v>4674</v>
      </c>
      <c r="R116" s="160">
        <f t="shared" si="94"/>
        <v>1954</v>
      </c>
      <c r="S116" s="161">
        <f t="shared" si="94"/>
        <v>1061</v>
      </c>
      <c r="T116" s="160">
        <f t="shared" si="94"/>
        <v>3015</v>
      </c>
      <c r="U116" s="160">
        <f t="shared" si="94"/>
        <v>1</v>
      </c>
      <c r="V116" s="162">
        <f t="shared" si="94"/>
        <v>3016</v>
      </c>
      <c r="W116" s="163">
        <f t="shared" si="92"/>
        <v>-35.47282841249465</v>
      </c>
    </row>
    <row r="117" spans="2:23" ht="13.5" thickTop="1">
      <c r="B117" s="206"/>
      <c r="C117" s="119"/>
      <c r="D117" s="119"/>
      <c r="E117" s="119"/>
      <c r="F117" s="119"/>
      <c r="G117" s="119"/>
      <c r="H117" s="119"/>
      <c r="I117" s="120"/>
      <c r="J117" s="92"/>
      <c r="K117" s="92"/>
      <c r="L117" s="220" t="s">
        <v>18</v>
      </c>
      <c r="M117" s="242">
        <v>1246</v>
      </c>
      <c r="N117" s="243">
        <v>295</v>
      </c>
      <c r="O117" s="154">
        <f>+M117+N117</f>
        <v>1541</v>
      </c>
      <c r="P117" s="98">
        <v>0</v>
      </c>
      <c r="Q117" s="157">
        <f>O117+P117</f>
        <v>1541</v>
      </c>
      <c r="R117" s="242">
        <v>590</v>
      </c>
      <c r="S117" s="243">
        <v>312</v>
      </c>
      <c r="T117" s="154">
        <f>+R117+S117</f>
        <v>902</v>
      </c>
      <c r="U117" s="98">
        <v>0</v>
      </c>
      <c r="V117" s="159">
        <f>+T117+U117</f>
        <v>902</v>
      </c>
      <c r="W117" s="216">
        <f t="shared" si="92"/>
        <v>-41.466580142764442</v>
      </c>
    </row>
    <row r="118" spans="2:23">
      <c r="B118" s="206"/>
      <c r="C118" s="119"/>
      <c r="D118" s="119"/>
      <c r="E118" s="119"/>
      <c r="F118" s="119"/>
      <c r="G118" s="119"/>
      <c r="H118" s="119"/>
      <c r="I118" s="120"/>
      <c r="J118" s="92"/>
      <c r="K118" s="92"/>
      <c r="L118" s="220" t="s">
        <v>19</v>
      </c>
      <c r="M118" s="242">
        <v>754</v>
      </c>
      <c r="N118" s="243">
        <v>327</v>
      </c>
      <c r="O118" s="154">
        <f>+N118+M118</f>
        <v>1081</v>
      </c>
      <c r="P118" s="98">
        <v>0</v>
      </c>
      <c r="Q118" s="157">
        <f>O118+P118</f>
        <v>1081</v>
      </c>
      <c r="R118" s="242">
        <v>510</v>
      </c>
      <c r="S118" s="243">
        <v>285</v>
      </c>
      <c r="T118" s="154">
        <f>+S118+R118</f>
        <v>795</v>
      </c>
      <c r="U118" s="98">
        <v>0</v>
      </c>
      <c r="V118" s="159">
        <f>+U118+T118</f>
        <v>795</v>
      </c>
      <c r="W118" s="216">
        <f>IF(Q118=0,0,((V118/Q118)-1)*100)</f>
        <v>-26.456984273820538</v>
      </c>
    </row>
    <row r="119" spans="2:23" ht="13.5" thickBot="1">
      <c r="B119" s="206"/>
      <c r="C119" s="119"/>
      <c r="D119" s="119"/>
      <c r="E119" s="119"/>
      <c r="F119" s="119"/>
      <c r="G119" s="119"/>
      <c r="H119" s="119"/>
      <c r="I119" s="120"/>
      <c r="J119" s="92"/>
      <c r="K119" s="92"/>
      <c r="L119" s="220" t="s">
        <v>20</v>
      </c>
      <c r="M119" s="242">
        <v>800</v>
      </c>
      <c r="N119" s="243">
        <v>310</v>
      </c>
      <c r="O119" s="154">
        <f>+N119+M119</f>
        <v>1110</v>
      </c>
      <c r="P119" s="98">
        <v>0</v>
      </c>
      <c r="Q119" s="157">
        <f>O119+P119</f>
        <v>1110</v>
      </c>
      <c r="R119" s="242">
        <v>562</v>
      </c>
      <c r="S119" s="243">
        <v>312</v>
      </c>
      <c r="T119" s="154">
        <f>+S119+R119</f>
        <v>874</v>
      </c>
      <c r="U119" s="98">
        <v>0</v>
      </c>
      <c r="V119" s="159">
        <f>+U119+T119</f>
        <v>874</v>
      </c>
      <c r="W119" s="216">
        <f t="shared" si="92"/>
        <v>-21.261261261261268</v>
      </c>
    </row>
    <row r="120" spans="2:23" ht="13.5" customHeight="1" thickTop="1" thickBot="1">
      <c r="B120" s="206"/>
      <c r="C120" s="119"/>
      <c r="D120" s="119"/>
      <c r="E120" s="119"/>
      <c r="F120" s="119"/>
      <c r="G120" s="119"/>
      <c r="H120" s="119"/>
      <c r="I120" s="120"/>
      <c r="J120" s="92"/>
      <c r="K120" s="92"/>
      <c r="L120" s="200" t="s">
        <v>90</v>
      </c>
      <c r="M120" s="160">
        <f t="shared" ref="M120:V120" si="95">+M117+M118+M119</f>
        <v>2800</v>
      </c>
      <c r="N120" s="161">
        <f t="shared" si="95"/>
        <v>932</v>
      </c>
      <c r="O120" s="160">
        <f t="shared" si="95"/>
        <v>3732</v>
      </c>
      <c r="P120" s="160">
        <f t="shared" si="95"/>
        <v>0</v>
      </c>
      <c r="Q120" s="160">
        <f t="shared" si="95"/>
        <v>3732</v>
      </c>
      <c r="R120" s="160">
        <f t="shared" si="95"/>
        <v>1662</v>
      </c>
      <c r="S120" s="161">
        <f t="shared" si="95"/>
        <v>909</v>
      </c>
      <c r="T120" s="160">
        <f t="shared" si="95"/>
        <v>2571</v>
      </c>
      <c r="U120" s="160">
        <f t="shared" si="95"/>
        <v>0</v>
      </c>
      <c r="V120" s="162">
        <f t="shared" si="95"/>
        <v>2571</v>
      </c>
      <c r="W120" s="163">
        <f t="shared" ref="W120" si="96">IF(Q120=0,0,((V120/Q120)-1)*100)</f>
        <v>-31.109324758842437</v>
      </c>
    </row>
    <row r="121" spans="2:23" ht="13.5" thickTop="1">
      <c r="B121" s="206"/>
      <c r="C121" s="119"/>
      <c r="D121" s="119"/>
      <c r="E121" s="119"/>
      <c r="F121" s="119"/>
      <c r="G121" s="119"/>
      <c r="H121" s="119"/>
      <c r="I121" s="120"/>
      <c r="J121" s="92"/>
      <c r="K121" s="92"/>
      <c r="L121" s="220" t="s">
        <v>21</v>
      </c>
      <c r="M121" s="242">
        <v>629</v>
      </c>
      <c r="N121" s="243">
        <v>293</v>
      </c>
      <c r="O121" s="154">
        <f>+M121+N121</f>
        <v>922</v>
      </c>
      <c r="P121" s="98">
        <v>0</v>
      </c>
      <c r="Q121" s="157">
        <f>O121+P121</f>
        <v>922</v>
      </c>
      <c r="R121" s="242">
        <v>474</v>
      </c>
      <c r="S121" s="243">
        <v>298</v>
      </c>
      <c r="T121" s="154">
        <f>+R121+S121</f>
        <v>772</v>
      </c>
      <c r="U121" s="98">
        <v>0</v>
      </c>
      <c r="V121" s="159">
        <f>+T121+U121</f>
        <v>772</v>
      </c>
      <c r="W121" s="216">
        <f>IF(Q121=0,0,((V121/Q121)-1)*100)</f>
        <v>-16.268980477223426</v>
      </c>
    </row>
    <row r="122" spans="2:23">
      <c r="B122" s="206"/>
      <c r="C122" s="119"/>
      <c r="D122" s="119"/>
      <c r="E122" s="119"/>
      <c r="F122" s="119"/>
      <c r="G122" s="119"/>
      <c r="H122" s="119"/>
      <c r="I122" s="120"/>
      <c r="J122" s="92"/>
      <c r="K122" s="92"/>
      <c r="L122" s="220" t="s">
        <v>91</v>
      </c>
      <c r="M122" s="242">
        <v>576</v>
      </c>
      <c r="N122" s="243">
        <v>343</v>
      </c>
      <c r="O122" s="154">
        <f>+N122+M122</f>
        <v>919</v>
      </c>
      <c r="P122" s="98">
        <v>0</v>
      </c>
      <c r="Q122" s="157">
        <f>O122+P122</f>
        <v>919</v>
      </c>
      <c r="R122" s="242">
        <v>457</v>
      </c>
      <c r="S122" s="243">
        <v>266</v>
      </c>
      <c r="T122" s="154">
        <f>+S122+R122</f>
        <v>723</v>
      </c>
      <c r="U122" s="98">
        <v>0</v>
      </c>
      <c r="V122" s="159">
        <f>+U122+T122</f>
        <v>723</v>
      </c>
      <c r="W122" s="216">
        <f t="shared" si="92"/>
        <v>-21.327529923830248</v>
      </c>
    </row>
    <row r="123" spans="2:23" ht="13.5" thickBot="1">
      <c r="B123" s="206"/>
      <c r="C123" s="119"/>
      <c r="D123" s="119"/>
      <c r="E123" s="119"/>
      <c r="F123" s="119"/>
      <c r="G123" s="119"/>
      <c r="H123" s="119"/>
      <c r="I123" s="120"/>
      <c r="J123" s="92"/>
      <c r="K123" s="92"/>
      <c r="L123" s="220" t="s">
        <v>22</v>
      </c>
      <c r="M123" s="242">
        <v>554</v>
      </c>
      <c r="N123" s="243">
        <v>325</v>
      </c>
      <c r="O123" s="155">
        <f>+N123+M123</f>
        <v>879</v>
      </c>
      <c r="P123" s="249">
        <v>0</v>
      </c>
      <c r="Q123" s="157">
        <f>O123+P123</f>
        <v>879</v>
      </c>
      <c r="R123" s="242">
        <v>429</v>
      </c>
      <c r="S123" s="243">
        <v>233</v>
      </c>
      <c r="T123" s="155">
        <f>+S123+R123</f>
        <v>662</v>
      </c>
      <c r="U123" s="249">
        <v>0</v>
      </c>
      <c r="V123" s="159">
        <f>+U123+T123</f>
        <v>662</v>
      </c>
      <c r="W123" s="216">
        <f t="shared" si="92"/>
        <v>-24.687144482366328</v>
      </c>
    </row>
    <row r="124" spans="2:23" ht="14.25" thickTop="1" thickBot="1">
      <c r="B124" s="206"/>
      <c r="C124" s="119"/>
      <c r="D124" s="119"/>
      <c r="E124" s="119"/>
      <c r="F124" s="119"/>
      <c r="G124" s="119"/>
      <c r="H124" s="119"/>
      <c r="I124" s="120"/>
      <c r="J124" s="92"/>
      <c r="K124" s="92"/>
      <c r="L124" s="201" t="s">
        <v>23</v>
      </c>
      <c r="M124" s="164">
        <f t="shared" ref="M124:V124" si="97">+M121+M122+M123</f>
        <v>1759</v>
      </c>
      <c r="N124" s="164">
        <f t="shared" si="97"/>
        <v>961</v>
      </c>
      <c r="O124" s="165">
        <f t="shared" si="97"/>
        <v>2720</v>
      </c>
      <c r="P124" s="165">
        <f t="shared" si="97"/>
        <v>0</v>
      </c>
      <c r="Q124" s="165">
        <f t="shared" si="97"/>
        <v>2720</v>
      </c>
      <c r="R124" s="164">
        <f t="shared" si="97"/>
        <v>1360</v>
      </c>
      <c r="S124" s="164">
        <f t="shared" si="97"/>
        <v>797</v>
      </c>
      <c r="T124" s="165">
        <f t="shared" si="97"/>
        <v>2157</v>
      </c>
      <c r="U124" s="165">
        <f t="shared" si="97"/>
        <v>0</v>
      </c>
      <c r="V124" s="165">
        <f t="shared" si="97"/>
        <v>2157</v>
      </c>
      <c r="W124" s="166">
        <f t="shared" si="92"/>
        <v>-20.69852941176471</v>
      </c>
    </row>
    <row r="125" spans="2:23" ht="13.5" thickTop="1">
      <c r="B125" s="207"/>
      <c r="C125" s="126"/>
      <c r="D125" s="126"/>
      <c r="E125" s="126"/>
      <c r="F125" s="126"/>
      <c r="G125" s="126"/>
      <c r="H125" s="126"/>
      <c r="I125" s="127"/>
      <c r="J125" s="125"/>
      <c r="K125" s="125"/>
      <c r="L125" s="220" t="s">
        <v>24</v>
      </c>
      <c r="M125" s="242">
        <v>603</v>
      </c>
      <c r="N125" s="243">
        <v>319</v>
      </c>
      <c r="O125" s="155">
        <f>+M125+N125</f>
        <v>922</v>
      </c>
      <c r="P125" s="250">
        <v>0</v>
      </c>
      <c r="Q125" s="157">
        <f>O125+P125</f>
        <v>922</v>
      </c>
      <c r="R125" s="242">
        <v>506</v>
      </c>
      <c r="S125" s="243">
        <v>253</v>
      </c>
      <c r="T125" s="155">
        <f>+R125+S125</f>
        <v>759</v>
      </c>
      <c r="U125" s="250">
        <v>0</v>
      </c>
      <c r="V125" s="159">
        <f>+T125+U125</f>
        <v>759</v>
      </c>
      <c r="W125" s="216">
        <f t="shared" si="92"/>
        <v>-17.678958785249456</v>
      </c>
    </row>
    <row r="126" spans="2:23" ht="13.5" customHeight="1">
      <c r="B126" s="208"/>
      <c r="C126" s="128"/>
      <c r="D126" s="128"/>
      <c r="E126" s="128"/>
      <c r="F126" s="128"/>
      <c r="G126" s="128"/>
      <c r="H126" s="128"/>
      <c r="I126" s="129"/>
      <c r="J126" s="125"/>
      <c r="K126" s="125"/>
      <c r="L126" s="220" t="s">
        <v>26</v>
      </c>
      <c r="M126" s="242">
        <v>652</v>
      </c>
      <c r="N126" s="243">
        <v>276</v>
      </c>
      <c r="O126" s="155">
        <f>+N126+M126</f>
        <v>928</v>
      </c>
      <c r="P126" s="98">
        <v>0</v>
      </c>
      <c r="Q126" s="157">
        <f>O126+P126</f>
        <v>928</v>
      </c>
      <c r="R126" s="242">
        <v>509</v>
      </c>
      <c r="S126" s="243">
        <v>247</v>
      </c>
      <c r="T126" s="155">
        <f>+S126+R126</f>
        <v>756</v>
      </c>
      <c r="U126" s="98">
        <v>0</v>
      </c>
      <c r="V126" s="159">
        <f>+U126+T126</f>
        <v>756</v>
      </c>
      <c r="W126" s="216">
        <f>IF(Q126=0,0,((V126/Q126)-1)*100)</f>
        <v>-18.534482758620683</v>
      </c>
    </row>
    <row r="127" spans="2:23" ht="13.5" customHeight="1" thickBot="1">
      <c r="B127" s="208"/>
      <c r="C127" s="128"/>
      <c r="D127" s="128"/>
      <c r="E127" s="128"/>
      <c r="F127" s="128"/>
      <c r="G127" s="128"/>
      <c r="H127" s="128"/>
      <c r="I127" s="129"/>
      <c r="J127" s="125"/>
      <c r="K127" s="125"/>
      <c r="L127" s="220" t="s">
        <v>27</v>
      </c>
      <c r="M127" s="242">
        <v>638</v>
      </c>
      <c r="N127" s="243">
        <v>339</v>
      </c>
      <c r="O127" s="155">
        <f>+N127+M127</f>
        <v>977</v>
      </c>
      <c r="P127" s="98">
        <v>0</v>
      </c>
      <c r="Q127" s="157">
        <f>O127+P127</f>
        <v>977</v>
      </c>
      <c r="R127" s="242">
        <v>497</v>
      </c>
      <c r="S127" s="243">
        <v>244</v>
      </c>
      <c r="T127" s="155">
        <f>+S127+R127</f>
        <v>741</v>
      </c>
      <c r="U127" s="98">
        <v>0</v>
      </c>
      <c r="V127" s="159">
        <f>T127+U127</f>
        <v>741</v>
      </c>
      <c r="W127" s="216">
        <f t="shared" si="92"/>
        <v>-24.155578300921189</v>
      </c>
    </row>
    <row r="128" spans="2:23" ht="14.25" thickTop="1" thickBot="1">
      <c r="B128" s="206"/>
      <c r="C128" s="119"/>
      <c r="D128" s="119"/>
      <c r="E128" s="119"/>
      <c r="F128" s="119"/>
      <c r="G128" s="119"/>
      <c r="H128" s="119"/>
      <c r="I128" s="120"/>
      <c r="J128" s="92"/>
      <c r="K128" s="92"/>
      <c r="L128" s="200" t="s">
        <v>28</v>
      </c>
      <c r="M128" s="160">
        <f t="shared" ref="M128:V128" si="98">+M125+M126+M127</f>
        <v>1893</v>
      </c>
      <c r="N128" s="161">
        <f t="shared" si="98"/>
        <v>934</v>
      </c>
      <c r="O128" s="160">
        <f t="shared" si="98"/>
        <v>2827</v>
      </c>
      <c r="P128" s="160">
        <f t="shared" si="98"/>
        <v>0</v>
      </c>
      <c r="Q128" s="160">
        <f t="shared" si="98"/>
        <v>2827</v>
      </c>
      <c r="R128" s="160">
        <f t="shared" si="98"/>
        <v>1512</v>
      </c>
      <c r="S128" s="161">
        <f t="shared" si="98"/>
        <v>744</v>
      </c>
      <c r="T128" s="160">
        <f t="shared" si="98"/>
        <v>2256</v>
      </c>
      <c r="U128" s="160">
        <f t="shared" si="98"/>
        <v>0</v>
      </c>
      <c r="V128" s="160">
        <f t="shared" si="98"/>
        <v>2256</v>
      </c>
      <c r="W128" s="163">
        <f t="shared" si="92"/>
        <v>-20.198089847895297</v>
      </c>
    </row>
    <row r="129" spans="2:23" ht="13.5" customHeight="1" thickTop="1" thickBot="1">
      <c r="B129" s="206"/>
      <c r="C129" s="119"/>
      <c r="D129" s="119"/>
      <c r="E129" s="119"/>
      <c r="F129" s="119"/>
      <c r="G129" s="119"/>
      <c r="H129" s="119"/>
      <c r="I129" s="120"/>
      <c r="J129" s="92"/>
      <c r="K129" s="92"/>
      <c r="L129" s="200" t="s">
        <v>94</v>
      </c>
      <c r="M129" s="160">
        <f t="shared" ref="M129:V129" si="99">M120+M124+M128</f>
        <v>6452</v>
      </c>
      <c r="N129" s="161">
        <f t="shared" si="99"/>
        <v>2827</v>
      </c>
      <c r="O129" s="160">
        <f t="shared" si="99"/>
        <v>9279</v>
      </c>
      <c r="P129" s="160">
        <f t="shared" si="99"/>
        <v>0</v>
      </c>
      <c r="Q129" s="160">
        <f t="shared" si="99"/>
        <v>9279</v>
      </c>
      <c r="R129" s="160">
        <f t="shared" si="99"/>
        <v>4534</v>
      </c>
      <c r="S129" s="161">
        <f t="shared" si="99"/>
        <v>2450</v>
      </c>
      <c r="T129" s="160">
        <f t="shared" si="99"/>
        <v>6984</v>
      </c>
      <c r="U129" s="160">
        <f t="shared" si="99"/>
        <v>0</v>
      </c>
      <c r="V129" s="162">
        <f t="shared" si="99"/>
        <v>6984</v>
      </c>
      <c r="W129" s="163">
        <f t="shared" ref="W129" si="100">IF(Q129=0,0,((V129/Q129)-1)*100)</f>
        <v>-24.73326867119302</v>
      </c>
    </row>
    <row r="130" spans="2:23" ht="13.5" customHeight="1" thickTop="1" thickBot="1">
      <c r="B130" s="206"/>
      <c r="C130" s="119"/>
      <c r="D130" s="119"/>
      <c r="E130" s="119"/>
      <c r="F130" s="119"/>
      <c r="G130" s="119"/>
      <c r="H130" s="119"/>
      <c r="I130" s="120"/>
      <c r="J130" s="92"/>
      <c r="K130" s="92"/>
      <c r="L130" s="200" t="s">
        <v>93</v>
      </c>
      <c r="M130" s="160">
        <f t="shared" ref="M130:V130" si="101">+M116+M120+M124+M128</f>
        <v>10173</v>
      </c>
      <c r="N130" s="161">
        <f t="shared" si="101"/>
        <v>3780</v>
      </c>
      <c r="O130" s="160">
        <f t="shared" si="101"/>
        <v>13953</v>
      </c>
      <c r="P130" s="160">
        <f t="shared" si="101"/>
        <v>0</v>
      </c>
      <c r="Q130" s="160">
        <f t="shared" si="101"/>
        <v>13953</v>
      </c>
      <c r="R130" s="160">
        <f t="shared" si="101"/>
        <v>6488</v>
      </c>
      <c r="S130" s="161">
        <f t="shared" si="101"/>
        <v>3511</v>
      </c>
      <c r="T130" s="160">
        <f t="shared" si="101"/>
        <v>9999</v>
      </c>
      <c r="U130" s="160">
        <f t="shared" si="101"/>
        <v>1</v>
      </c>
      <c r="V130" s="162">
        <f t="shared" si="101"/>
        <v>10000</v>
      </c>
      <c r="W130" s="163">
        <f t="shared" ref="W130" si="102">IF(Q130=0,0,((V130/Q130)-1)*100)</f>
        <v>-28.330824912205266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J131" s="92"/>
      <c r="K131" s="92"/>
      <c r="L131" s="199" t="s">
        <v>61</v>
      </c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J132" s="92"/>
      <c r="K132" s="92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J133" s="92"/>
      <c r="K133" s="92"/>
      <c r="L133" s="283" t="s">
        <v>58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7.25" customHeight="1" thickTop="1" thickBot="1">
      <c r="B134" s="206"/>
      <c r="C134" s="119"/>
      <c r="D134" s="119"/>
      <c r="E134" s="119"/>
      <c r="F134" s="119"/>
      <c r="G134" s="119"/>
      <c r="H134" s="119"/>
      <c r="I134" s="120"/>
      <c r="J134" s="92"/>
      <c r="K134" s="92"/>
      <c r="L134" s="1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118" t="s">
        <v>41</v>
      </c>
    </row>
    <row r="135" spans="2:23" ht="20.25" customHeight="1" thickTop="1" thickBot="1">
      <c r="B135" s="206"/>
      <c r="C135" s="119"/>
      <c r="D135" s="119"/>
      <c r="E135" s="119"/>
      <c r="F135" s="119"/>
      <c r="G135" s="119"/>
      <c r="H135" s="119"/>
      <c r="I135" s="120"/>
      <c r="J135" s="92"/>
      <c r="K135" s="92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J136" s="92"/>
      <c r="K136" s="92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J137" s="92"/>
      <c r="K137" s="92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14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14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J138" s="92"/>
      <c r="K138" s="92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>
      <c r="B139" s="206"/>
      <c r="C139" s="119"/>
      <c r="D139" s="119"/>
      <c r="E139" s="119"/>
      <c r="F139" s="119"/>
      <c r="G139" s="119"/>
      <c r="H139" s="119"/>
      <c r="I139" s="120"/>
      <c r="J139" s="92"/>
      <c r="K139" s="92"/>
      <c r="L139" s="220" t="s">
        <v>14</v>
      </c>
      <c r="M139" s="242">
        <f t="shared" ref="M139:N141" si="103">+M87+M113</f>
        <v>1222</v>
      </c>
      <c r="N139" s="243">
        <f t="shared" si="103"/>
        <v>306</v>
      </c>
      <c r="O139" s="154">
        <f>+M139+N139</f>
        <v>1528</v>
      </c>
      <c r="P139" s="98">
        <f>+P87+P113</f>
        <v>0</v>
      </c>
      <c r="Q139" s="157">
        <f>+O139+P139</f>
        <v>1528</v>
      </c>
      <c r="R139" s="242">
        <f t="shared" ref="R139:S141" si="104">+R87+R113</f>
        <v>686</v>
      </c>
      <c r="S139" s="243">
        <f t="shared" si="104"/>
        <v>357</v>
      </c>
      <c r="T139" s="154">
        <f>+R139+S139</f>
        <v>1043</v>
      </c>
      <c r="U139" s="98">
        <f>+U87+U113</f>
        <v>0</v>
      </c>
      <c r="V139" s="159">
        <f>+T139+U139</f>
        <v>1043</v>
      </c>
      <c r="W139" s="216">
        <f>IF(Q139=0,0,((V139/Q139)-1)*100)</f>
        <v>-31.740837696335078</v>
      </c>
    </row>
    <row r="140" spans="2:23">
      <c r="B140" s="206"/>
      <c r="C140" s="119"/>
      <c r="D140" s="119"/>
      <c r="E140" s="119"/>
      <c r="F140" s="119"/>
      <c r="G140" s="119"/>
      <c r="H140" s="119"/>
      <c r="I140" s="120"/>
      <c r="J140" s="92"/>
      <c r="K140" s="92"/>
      <c r="L140" s="220" t="s">
        <v>15</v>
      </c>
      <c r="M140" s="242">
        <f t="shared" si="103"/>
        <v>1250</v>
      </c>
      <c r="N140" s="243">
        <f t="shared" si="103"/>
        <v>314</v>
      </c>
      <c r="O140" s="154">
        <f t="shared" ref="O140:O141" si="105">+M140+N140</f>
        <v>1564</v>
      </c>
      <c r="P140" s="98">
        <f>+P88+P114</f>
        <v>0</v>
      </c>
      <c r="Q140" s="157">
        <f t="shared" ref="Q140:Q141" si="106">+O140+P140</f>
        <v>1564</v>
      </c>
      <c r="R140" s="242">
        <f t="shared" si="104"/>
        <v>665</v>
      </c>
      <c r="S140" s="243">
        <f t="shared" si="104"/>
        <v>346</v>
      </c>
      <c r="T140" s="154">
        <f t="shared" ref="T140:T141" si="107">+R140+S140</f>
        <v>1011</v>
      </c>
      <c r="U140" s="98">
        <f>+U88+U114</f>
        <v>0</v>
      </c>
      <c r="V140" s="159">
        <f t="shared" ref="V140:V141" si="108">+T140+U140</f>
        <v>1011</v>
      </c>
      <c r="W140" s="216">
        <f t="shared" ref="W140:W151" si="109">IF(Q140=0,0,((V140/Q140)-1)*100)</f>
        <v>-35.358056265984651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J141" s="92"/>
      <c r="K141" s="92"/>
      <c r="L141" s="226" t="s">
        <v>16</v>
      </c>
      <c r="M141" s="242">
        <f t="shared" si="103"/>
        <v>1249</v>
      </c>
      <c r="N141" s="243">
        <f t="shared" si="103"/>
        <v>333</v>
      </c>
      <c r="O141" s="154">
        <f t="shared" si="105"/>
        <v>1582</v>
      </c>
      <c r="P141" s="98">
        <f>+P89+P115</f>
        <v>0</v>
      </c>
      <c r="Q141" s="157">
        <f t="shared" si="106"/>
        <v>1582</v>
      </c>
      <c r="R141" s="242">
        <f t="shared" si="104"/>
        <v>603</v>
      </c>
      <c r="S141" s="243">
        <f t="shared" si="104"/>
        <v>358</v>
      </c>
      <c r="T141" s="154">
        <f t="shared" si="107"/>
        <v>961</v>
      </c>
      <c r="U141" s="98">
        <f>+U89+U115</f>
        <v>1</v>
      </c>
      <c r="V141" s="159">
        <f t="shared" si="108"/>
        <v>962</v>
      </c>
      <c r="W141" s="216">
        <f t="shared" si="109"/>
        <v>-39.190897597977248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J142" s="92"/>
      <c r="K142" s="92"/>
      <c r="L142" s="200" t="s">
        <v>56</v>
      </c>
      <c r="M142" s="160">
        <f t="shared" ref="M142:V142" si="110">+M139+M140+M141</f>
        <v>3721</v>
      </c>
      <c r="N142" s="161">
        <f t="shared" si="110"/>
        <v>953</v>
      </c>
      <c r="O142" s="160">
        <f t="shared" si="110"/>
        <v>4674</v>
      </c>
      <c r="P142" s="160">
        <f t="shared" si="110"/>
        <v>0</v>
      </c>
      <c r="Q142" s="160">
        <f t="shared" si="110"/>
        <v>4674</v>
      </c>
      <c r="R142" s="160">
        <f t="shared" si="110"/>
        <v>1954</v>
      </c>
      <c r="S142" s="161">
        <f t="shared" si="110"/>
        <v>1061</v>
      </c>
      <c r="T142" s="160">
        <f t="shared" si="110"/>
        <v>3015</v>
      </c>
      <c r="U142" s="160">
        <f t="shared" si="110"/>
        <v>1</v>
      </c>
      <c r="V142" s="162">
        <f t="shared" si="110"/>
        <v>3016</v>
      </c>
      <c r="W142" s="163">
        <f t="shared" si="109"/>
        <v>-35.47282841249465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J143" s="92"/>
      <c r="K143" s="92"/>
      <c r="L143" s="220" t="s">
        <v>18</v>
      </c>
      <c r="M143" s="242">
        <f t="shared" ref="M143:N145" si="111">+M91+M117</f>
        <v>1246</v>
      </c>
      <c r="N143" s="243">
        <f t="shared" si="111"/>
        <v>295</v>
      </c>
      <c r="O143" s="154">
        <f t="shared" ref="O143:O145" si="112">+M143+N143</f>
        <v>1541</v>
      </c>
      <c r="P143" s="98">
        <f>+P91+P117</f>
        <v>0</v>
      </c>
      <c r="Q143" s="157">
        <f t="shared" ref="Q143:Q145" si="113">+O143+P143</f>
        <v>1541</v>
      </c>
      <c r="R143" s="242">
        <f>+R91+R117</f>
        <v>590</v>
      </c>
      <c r="S143" s="243">
        <f>+S91+S117</f>
        <v>312</v>
      </c>
      <c r="T143" s="154">
        <f t="shared" ref="T143:T145" si="114">+R143+S143</f>
        <v>902</v>
      </c>
      <c r="U143" s="98">
        <f>+U91+U117</f>
        <v>0</v>
      </c>
      <c r="V143" s="159">
        <f t="shared" ref="V143:V145" si="115">+T143+U143</f>
        <v>902</v>
      </c>
      <c r="W143" s="216">
        <f t="shared" si="109"/>
        <v>-41.466580142764442</v>
      </c>
    </row>
    <row r="144" spans="2:23">
      <c r="B144" s="206"/>
      <c r="C144" s="119"/>
      <c r="D144" s="119"/>
      <c r="E144" s="119"/>
      <c r="F144" s="119"/>
      <c r="G144" s="119"/>
      <c r="H144" s="119"/>
      <c r="I144" s="120"/>
      <c r="J144" s="92"/>
      <c r="K144" s="92"/>
      <c r="L144" s="220" t="s">
        <v>19</v>
      </c>
      <c r="M144" s="242">
        <f t="shared" si="111"/>
        <v>754</v>
      </c>
      <c r="N144" s="243">
        <f t="shared" si="111"/>
        <v>327</v>
      </c>
      <c r="O144" s="154">
        <f t="shared" si="112"/>
        <v>1081</v>
      </c>
      <c r="P144" s="98">
        <f>+P92+P118</f>
        <v>0</v>
      </c>
      <c r="Q144" s="157">
        <f t="shared" si="113"/>
        <v>1081</v>
      </c>
      <c r="R144" s="242">
        <f>+R118+R92</f>
        <v>510</v>
      </c>
      <c r="S144" s="243">
        <f>+S118+S92</f>
        <v>285</v>
      </c>
      <c r="T144" s="154">
        <f t="shared" si="114"/>
        <v>795</v>
      </c>
      <c r="U144" s="98">
        <f>+U92+U118</f>
        <v>0</v>
      </c>
      <c r="V144" s="159">
        <f t="shared" si="115"/>
        <v>795</v>
      </c>
      <c r="W144" s="216">
        <f t="shared" si="109"/>
        <v>-26.456984273820538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J145" s="92"/>
      <c r="K145" s="92"/>
      <c r="L145" s="220" t="s">
        <v>20</v>
      </c>
      <c r="M145" s="242">
        <f t="shared" si="111"/>
        <v>800</v>
      </c>
      <c r="N145" s="243">
        <f t="shared" si="111"/>
        <v>310</v>
      </c>
      <c r="O145" s="154">
        <f t="shared" si="112"/>
        <v>1110</v>
      </c>
      <c r="P145" s="98">
        <f>+P93+P119</f>
        <v>0</v>
      </c>
      <c r="Q145" s="157">
        <f t="shared" si="113"/>
        <v>1110</v>
      </c>
      <c r="R145" s="242">
        <f>+R93+R119</f>
        <v>562</v>
      </c>
      <c r="S145" s="243">
        <f>+S93+S119</f>
        <v>312</v>
      </c>
      <c r="T145" s="154">
        <f t="shared" si="114"/>
        <v>874</v>
      </c>
      <c r="U145" s="98">
        <f>+U93+U119</f>
        <v>0</v>
      </c>
      <c r="V145" s="159">
        <f t="shared" si="115"/>
        <v>874</v>
      </c>
      <c r="W145" s="216">
        <f t="shared" si="109"/>
        <v>-21.261261261261268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J146" s="92"/>
      <c r="K146" s="92"/>
      <c r="L146" s="200" t="s">
        <v>90</v>
      </c>
      <c r="M146" s="160">
        <f t="shared" ref="M146:V146" si="116">+M143+M144+M145</f>
        <v>2800</v>
      </c>
      <c r="N146" s="161">
        <f t="shared" si="116"/>
        <v>932</v>
      </c>
      <c r="O146" s="160">
        <f t="shared" si="116"/>
        <v>3732</v>
      </c>
      <c r="P146" s="160">
        <f t="shared" si="116"/>
        <v>0</v>
      </c>
      <c r="Q146" s="160">
        <f t="shared" si="116"/>
        <v>3732</v>
      </c>
      <c r="R146" s="160">
        <f t="shared" si="116"/>
        <v>1662</v>
      </c>
      <c r="S146" s="161">
        <f t="shared" si="116"/>
        <v>909</v>
      </c>
      <c r="T146" s="160">
        <f t="shared" si="116"/>
        <v>2571</v>
      </c>
      <c r="U146" s="160">
        <f t="shared" si="116"/>
        <v>0</v>
      </c>
      <c r="V146" s="162">
        <f t="shared" si="116"/>
        <v>2571</v>
      </c>
      <c r="W146" s="163">
        <f>IF(Q146=0,0,((V146/Q146)-1)*100)</f>
        <v>-31.109324758842437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J147" s="92"/>
      <c r="K147" s="92"/>
      <c r="L147" s="220" t="s">
        <v>21</v>
      </c>
      <c r="M147" s="242">
        <f t="shared" ref="M147:N149" si="117">+M95+M121</f>
        <v>629</v>
      </c>
      <c r="N147" s="243">
        <f t="shared" si="117"/>
        <v>293</v>
      </c>
      <c r="O147" s="154">
        <f t="shared" ref="O147:O149" si="118">+M147+N147</f>
        <v>922</v>
      </c>
      <c r="P147" s="98">
        <f>+P95+P121</f>
        <v>0</v>
      </c>
      <c r="Q147" s="157">
        <f t="shared" ref="Q147:Q149" si="119">+O147+P147</f>
        <v>922</v>
      </c>
      <c r="R147" s="242">
        <f>+R95+R121</f>
        <v>474</v>
      </c>
      <c r="S147" s="243">
        <f>+S95+S121</f>
        <v>298</v>
      </c>
      <c r="T147" s="154">
        <f t="shared" ref="T147:T149" si="120">+R147+S147</f>
        <v>772</v>
      </c>
      <c r="U147" s="98">
        <f>+U95+U121</f>
        <v>0</v>
      </c>
      <c r="V147" s="159">
        <f t="shared" ref="V147:V149" si="121">+T147+U147</f>
        <v>772</v>
      </c>
      <c r="W147" s="216">
        <f>IF(Q147=0,0,((V147/Q147)-1)*100)</f>
        <v>-16.268980477223426</v>
      </c>
    </row>
    <row r="148" spans="2:23">
      <c r="B148" s="206"/>
      <c r="C148" s="119"/>
      <c r="D148" s="119"/>
      <c r="E148" s="119"/>
      <c r="F148" s="119"/>
      <c r="G148" s="119"/>
      <c r="H148" s="119"/>
      <c r="I148" s="120"/>
      <c r="J148" s="92"/>
      <c r="K148" s="92"/>
      <c r="L148" s="220" t="s">
        <v>91</v>
      </c>
      <c r="M148" s="242">
        <f t="shared" si="117"/>
        <v>576</v>
      </c>
      <c r="N148" s="243">
        <f t="shared" si="117"/>
        <v>343</v>
      </c>
      <c r="O148" s="154">
        <f t="shared" si="118"/>
        <v>919</v>
      </c>
      <c r="P148" s="98">
        <f>+P96+P122</f>
        <v>0</v>
      </c>
      <c r="Q148" s="157">
        <f t="shared" si="119"/>
        <v>919</v>
      </c>
      <c r="R148" s="242">
        <f>+R122+R96</f>
        <v>457</v>
      </c>
      <c r="S148" s="243">
        <f>+S122+S96</f>
        <v>266</v>
      </c>
      <c r="T148" s="154">
        <f t="shared" si="120"/>
        <v>723</v>
      </c>
      <c r="U148" s="98">
        <f>+U122+U96</f>
        <v>0</v>
      </c>
      <c r="V148" s="159">
        <f t="shared" si="121"/>
        <v>723</v>
      </c>
      <c r="W148" s="216">
        <f t="shared" si="109"/>
        <v>-21.327529923830248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J149" s="92"/>
      <c r="K149" s="92"/>
      <c r="L149" s="220" t="s">
        <v>22</v>
      </c>
      <c r="M149" s="242">
        <f t="shared" si="117"/>
        <v>554</v>
      </c>
      <c r="N149" s="243">
        <f t="shared" si="117"/>
        <v>325</v>
      </c>
      <c r="O149" s="155">
        <f t="shared" si="118"/>
        <v>879</v>
      </c>
      <c r="P149" s="249">
        <f>+P97+P123</f>
        <v>0</v>
      </c>
      <c r="Q149" s="157">
        <f t="shared" si="119"/>
        <v>879</v>
      </c>
      <c r="R149" s="242">
        <f>+R123+R97</f>
        <v>429</v>
      </c>
      <c r="S149" s="243">
        <f>+S123+S97</f>
        <v>233</v>
      </c>
      <c r="T149" s="155">
        <f t="shared" si="120"/>
        <v>662</v>
      </c>
      <c r="U149" s="249">
        <f>+U97+U123</f>
        <v>0</v>
      </c>
      <c r="V149" s="159">
        <f t="shared" si="121"/>
        <v>662</v>
      </c>
      <c r="W149" s="216">
        <f t="shared" si="109"/>
        <v>-24.687144482366328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K150" s="92"/>
      <c r="L150" s="201" t="s">
        <v>23</v>
      </c>
      <c r="M150" s="164">
        <f t="shared" ref="M150:V150" si="122">+M147+M148+M149</f>
        <v>1759</v>
      </c>
      <c r="N150" s="164">
        <f t="shared" si="122"/>
        <v>961</v>
      </c>
      <c r="O150" s="165">
        <f t="shared" si="122"/>
        <v>2720</v>
      </c>
      <c r="P150" s="165">
        <f t="shared" si="122"/>
        <v>0</v>
      </c>
      <c r="Q150" s="165">
        <f t="shared" si="122"/>
        <v>2720</v>
      </c>
      <c r="R150" s="164">
        <f t="shared" si="122"/>
        <v>1360</v>
      </c>
      <c r="S150" s="164">
        <f t="shared" si="122"/>
        <v>797</v>
      </c>
      <c r="T150" s="165">
        <f t="shared" si="122"/>
        <v>2157</v>
      </c>
      <c r="U150" s="165">
        <f t="shared" si="122"/>
        <v>0</v>
      </c>
      <c r="V150" s="165">
        <f t="shared" si="122"/>
        <v>2157</v>
      </c>
      <c r="W150" s="166">
        <f t="shared" si="109"/>
        <v>-20.69852941176471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K151" s="92"/>
      <c r="L151" s="220" t="s">
        <v>24</v>
      </c>
      <c r="M151" s="242">
        <f t="shared" ref="M151:N153" si="123">+M99+M125</f>
        <v>603</v>
      </c>
      <c r="N151" s="243">
        <f t="shared" si="123"/>
        <v>319</v>
      </c>
      <c r="O151" s="155">
        <f t="shared" ref="O151:O153" si="124">+M151+N151</f>
        <v>922</v>
      </c>
      <c r="P151" s="250">
        <f>+P99+P125</f>
        <v>0</v>
      </c>
      <c r="Q151" s="157">
        <f t="shared" ref="Q151:Q153" si="125">+O151+P151</f>
        <v>922</v>
      </c>
      <c r="R151" s="242">
        <f>+R99+R125</f>
        <v>506</v>
      </c>
      <c r="S151" s="243">
        <f>+S99+S125</f>
        <v>253</v>
      </c>
      <c r="T151" s="155">
        <f t="shared" ref="T151:T153" si="126">+R151+S151</f>
        <v>759</v>
      </c>
      <c r="U151" s="250">
        <f>+U99+U125</f>
        <v>0</v>
      </c>
      <c r="V151" s="159">
        <f t="shared" ref="V151:V153" si="127">+T151+U151</f>
        <v>759</v>
      </c>
      <c r="W151" s="216">
        <f t="shared" si="109"/>
        <v>-17.678958785249456</v>
      </c>
    </row>
    <row r="152" spans="2:23">
      <c r="B152" s="122"/>
      <c r="C152" s="131"/>
      <c r="D152" s="131"/>
      <c r="E152" s="123"/>
      <c r="F152" s="132"/>
      <c r="G152" s="132"/>
      <c r="H152" s="133"/>
      <c r="I152" s="134"/>
      <c r="J152" s="119"/>
      <c r="K152" s="92"/>
      <c r="L152" s="220" t="s">
        <v>26</v>
      </c>
      <c r="M152" s="242">
        <f t="shared" si="123"/>
        <v>652</v>
      </c>
      <c r="N152" s="243">
        <f t="shared" si="123"/>
        <v>276</v>
      </c>
      <c r="O152" s="155">
        <f>+M152+N152</f>
        <v>928</v>
      </c>
      <c r="P152" s="98">
        <f>+P100+P126</f>
        <v>0</v>
      </c>
      <c r="Q152" s="157">
        <f>+O152+P152</f>
        <v>928</v>
      </c>
      <c r="R152" s="242">
        <f>+R126+R100</f>
        <v>509</v>
      </c>
      <c r="S152" s="243">
        <f>+S126+S100</f>
        <v>247</v>
      </c>
      <c r="T152" s="155">
        <f>+R152+S152</f>
        <v>756</v>
      </c>
      <c r="U152" s="98">
        <f>+U100+U126</f>
        <v>0</v>
      </c>
      <c r="V152" s="159">
        <f>+T152+U152</f>
        <v>756</v>
      </c>
      <c r="W152" s="216">
        <f>IF(Q152=0,0,((V152/Q152)-1)*100)</f>
        <v>-18.534482758620683</v>
      </c>
    </row>
    <row r="153" spans="2:23" ht="13.5" customHeight="1" thickBot="1">
      <c r="B153" s="208"/>
      <c r="C153" s="128"/>
      <c r="D153" s="128"/>
      <c r="E153" s="128"/>
      <c r="F153" s="128"/>
      <c r="G153" s="128"/>
      <c r="H153" s="128"/>
      <c r="I153" s="129"/>
      <c r="J153" s="125"/>
      <c r="K153" s="125"/>
      <c r="L153" s="220" t="s">
        <v>27</v>
      </c>
      <c r="M153" s="242">
        <f t="shared" si="123"/>
        <v>638</v>
      </c>
      <c r="N153" s="243">
        <f t="shared" si="123"/>
        <v>339</v>
      </c>
      <c r="O153" s="155">
        <f t="shared" si="124"/>
        <v>977</v>
      </c>
      <c r="P153" s="98">
        <f>+P101+P127</f>
        <v>0</v>
      </c>
      <c r="Q153" s="157">
        <f t="shared" si="125"/>
        <v>977</v>
      </c>
      <c r="R153" s="242">
        <f>+R101+R127</f>
        <v>497</v>
      </c>
      <c r="S153" s="243">
        <f>+S101+S127</f>
        <v>244</v>
      </c>
      <c r="T153" s="155">
        <f t="shared" si="126"/>
        <v>741</v>
      </c>
      <c r="U153" s="98">
        <f>+U101+U127</f>
        <v>0</v>
      </c>
      <c r="V153" s="159">
        <f t="shared" si="127"/>
        <v>741</v>
      </c>
      <c r="W153" s="216">
        <f>IF(Q153=0,0,((V153/Q153)-1)*100)</f>
        <v>-24.155578300921189</v>
      </c>
    </row>
    <row r="154" spans="2:23" ht="13.5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J154" s="125"/>
      <c r="K154" s="125"/>
      <c r="L154" s="200" t="s">
        <v>28</v>
      </c>
      <c r="M154" s="160">
        <f t="shared" ref="M154:V154" si="128">+M151+M152+M153</f>
        <v>1893</v>
      </c>
      <c r="N154" s="161">
        <f t="shared" si="128"/>
        <v>934</v>
      </c>
      <c r="O154" s="160">
        <f t="shared" si="128"/>
        <v>2827</v>
      </c>
      <c r="P154" s="160">
        <f t="shared" si="128"/>
        <v>0</v>
      </c>
      <c r="Q154" s="160">
        <f t="shared" si="128"/>
        <v>2827</v>
      </c>
      <c r="R154" s="160">
        <f t="shared" si="128"/>
        <v>1512</v>
      </c>
      <c r="S154" s="161">
        <f t="shared" si="128"/>
        <v>744</v>
      </c>
      <c r="T154" s="160">
        <f t="shared" si="128"/>
        <v>2256</v>
      </c>
      <c r="U154" s="160">
        <f t="shared" si="128"/>
        <v>0</v>
      </c>
      <c r="V154" s="160">
        <f t="shared" si="128"/>
        <v>2256</v>
      </c>
      <c r="W154" s="163">
        <f>IF(Q154=0,0,((V154/Q154)-1)*100)</f>
        <v>-20.198089847895297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J155" s="92"/>
      <c r="K155" s="92"/>
      <c r="L155" s="200" t="s">
        <v>94</v>
      </c>
      <c r="M155" s="160">
        <f t="shared" ref="M155:V155" si="129">M146+M150+M154</f>
        <v>6452</v>
      </c>
      <c r="N155" s="161">
        <f t="shared" si="129"/>
        <v>2827</v>
      </c>
      <c r="O155" s="160">
        <f t="shared" si="129"/>
        <v>9279</v>
      </c>
      <c r="P155" s="160">
        <f t="shared" si="129"/>
        <v>0</v>
      </c>
      <c r="Q155" s="160">
        <f t="shared" si="129"/>
        <v>9279</v>
      </c>
      <c r="R155" s="160">
        <f t="shared" si="129"/>
        <v>4534</v>
      </c>
      <c r="S155" s="161">
        <f t="shared" si="129"/>
        <v>2450</v>
      </c>
      <c r="T155" s="160">
        <f t="shared" si="129"/>
        <v>6984</v>
      </c>
      <c r="U155" s="160">
        <f t="shared" si="129"/>
        <v>0</v>
      </c>
      <c r="V155" s="162">
        <f t="shared" si="129"/>
        <v>6984</v>
      </c>
      <c r="W155" s="163">
        <f t="shared" ref="W155" si="130">IF(Q155=0,0,((V155/Q155)-1)*100)</f>
        <v>-24.73326867119302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J156" s="92"/>
      <c r="K156" s="92"/>
      <c r="L156" s="200" t="s">
        <v>93</v>
      </c>
      <c r="M156" s="160">
        <f t="shared" ref="M156:V156" si="131">+M142+M146+M150+M154</f>
        <v>10173</v>
      </c>
      <c r="N156" s="161">
        <f t="shared" si="131"/>
        <v>3780</v>
      </c>
      <c r="O156" s="160">
        <f t="shared" si="131"/>
        <v>13953</v>
      </c>
      <c r="P156" s="160">
        <f t="shared" si="131"/>
        <v>0</v>
      </c>
      <c r="Q156" s="160">
        <f t="shared" si="131"/>
        <v>13953</v>
      </c>
      <c r="R156" s="160">
        <f t="shared" si="131"/>
        <v>6488</v>
      </c>
      <c r="S156" s="161">
        <f t="shared" si="131"/>
        <v>3511</v>
      </c>
      <c r="T156" s="160">
        <f t="shared" si="131"/>
        <v>9999</v>
      </c>
      <c r="U156" s="160">
        <f t="shared" si="131"/>
        <v>1</v>
      </c>
      <c r="V156" s="162">
        <f t="shared" si="131"/>
        <v>10000</v>
      </c>
      <c r="W156" s="163">
        <f t="shared" ref="W156" si="132">IF(Q156=0,0,((V156/Q156)-1)*100)</f>
        <v>-28.330824912205266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J157" s="92"/>
      <c r="K157" s="92"/>
      <c r="L157" s="199" t="s">
        <v>61</v>
      </c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3"/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J158" s="92"/>
      <c r="K158" s="92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J159" s="92"/>
      <c r="K159" s="92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3.75" customHeight="1" thickTop="1" thickBot="1">
      <c r="B160" s="206"/>
      <c r="C160" s="119"/>
      <c r="D160" s="119"/>
      <c r="E160" s="119"/>
      <c r="F160" s="119"/>
      <c r="G160" s="119"/>
      <c r="H160" s="119"/>
      <c r="I160" s="120"/>
      <c r="J160" s="92"/>
      <c r="K160" s="92"/>
      <c r="L160" s="1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J161" s="92"/>
      <c r="K161" s="92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J162" s="92"/>
      <c r="K162" s="92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J163" s="92"/>
      <c r="K163" s="92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15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15" t="s">
        <v>9</v>
      </c>
      <c r="W163" s="229"/>
    </row>
    <row r="164" spans="2:23" ht="4.5" customHeight="1" thickTop="1">
      <c r="B164" s="206"/>
      <c r="C164" s="119"/>
      <c r="D164" s="119"/>
      <c r="E164" s="119"/>
      <c r="F164" s="119"/>
      <c r="G164" s="119"/>
      <c r="H164" s="119"/>
      <c r="I164" s="120"/>
      <c r="J164" s="92"/>
      <c r="K164" s="92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>
      <c r="B165" s="206"/>
      <c r="C165" s="119"/>
      <c r="D165" s="119"/>
      <c r="E165" s="119"/>
      <c r="F165" s="119"/>
      <c r="G165" s="119"/>
      <c r="H165" s="119"/>
      <c r="I165" s="120"/>
      <c r="J165" s="92"/>
      <c r="K165" s="92"/>
      <c r="L165" s="220" t="s">
        <v>14</v>
      </c>
      <c r="M165" s="242">
        <v>0</v>
      </c>
      <c r="N165" s="243">
        <v>0</v>
      </c>
      <c r="O165" s="171">
        <f>M165+N165</f>
        <v>0</v>
      </c>
      <c r="P165" s="98">
        <v>0</v>
      </c>
      <c r="Q165" s="177">
        <f t="shared" ref="Q165:Q170" si="133">O165+P165</f>
        <v>0</v>
      </c>
      <c r="R165" s="242">
        <v>0</v>
      </c>
      <c r="S165" s="243">
        <v>0</v>
      </c>
      <c r="T165" s="171">
        <f>R165+S165</f>
        <v>0</v>
      </c>
      <c r="U165" s="98">
        <v>0</v>
      </c>
      <c r="V165" s="181">
        <f>+T165+U165</f>
        <v>0</v>
      </c>
      <c r="W165" s="216">
        <f t="shared" ref="W165:W169" si="134">IF(Q165=0,0,((V165/Q165)-1)*100)</f>
        <v>0</v>
      </c>
    </row>
    <row r="166" spans="2:23">
      <c r="B166" s="206"/>
      <c r="C166" s="119"/>
      <c r="D166" s="119"/>
      <c r="E166" s="119"/>
      <c r="F166" s="119"/>
      <c r="G166" s="119"/>
      <c r="H166" s="119"/>
      <c r="I166" s="120"/>
      <c r="J166" s="92"/>
      <c r="K166" s="92"/>
      <c r="L166" s="220" t="s">
        <v>15</v>
      </c>
      <c r="M166" s="242">
        <v>0</v>
      </c>
      <c r="N166" s="243">
        <v>0</v>
      </c>
      <c r="O166" s="171">
        <f>M166+N166</f>
        <v>0</v>
      </c>
      <c r="P166" s="98">
        <v>0</v>
      </c>
      <c r="Q166" s="177">
        <f t="shared" si="133"/>
        <v>0</v>
      </c>
      <c r="R166" s="242">
        <v>0</v>
      </c>
      <c r="S166" s="243">
        <v>0</v>
      </c>
      <c r="T166" s="171">
        <f>R166+S166</f>
        <v>0</v>
      </c>
      <c r="U166" s="98">
        <v>0</v>
      </c>
      <c r="V166" s="181">
        <f>+T166+U166</f>
        <v>0</v>
      </c>
      <c r="W166" s="216">
        <f t="shared" si="134"/>
        <v>0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J167" s="92"/>
      <c r="K167" s="92"/>
      <c r="L167" s="226" t="s">
        <v>16</v>
      </c>
      <c r="M167" s="242">
        <v>0</v>
      </c>
      <c r="N167" s="243">
        <v>0</v>
      </c>
      <c r="O167" s="171">
        <f>M167+N167</f>
        <v>0</v>
      </c>
      <c r="P167" s="98">
        <v>0</v>
      </c>
      <c r="Q167" s="177">
        <f t="shared" si="133"/>
        <v>0</v>
      </c>
      <c r="R167" s="242"/>
      <c r="S167" s="243"/>
      <c r="T167" s="171">
        <f>R167+S167</f>
        <v>0</v>
      </c>
      <c r="U167" s="98"/>
      <c r="V167" s="181">
        <f>+T167+U167</f>
        <v>0</v>
      </c>
      <c r="W167" s="216">
        <f t="shared" si="134"/>
        <v>0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J168" s="92"/>
      <c r="K168" s="92"/>
      <c r="L168" s="202" t="s">
        <v>56</v>
      </c>
      <c r="M168" s="183">
        <f>+M167+M166+M165</f>
        <v>0</v>
      </c>
      <c r="N168" s="184">
        <f>+N167+N166+N165</f>
        <v>0</v>
      </c>
      <c r="O168" s="183">
        <f>+O167+O166+O165</f>
        <v>0</v>
      </c>
      <c r="P168" s="183">
        <f>+P167+P166+P165</f>
        <v>0</v>
      </c>
      <c r="Q168" s="183">
        <f t="shared" si="133"/>
        <v>0</v>
      </c>
      <c r="R168" s="183">
        <f>+R167+R166+R165</f>
        <v>0</v>
      </c>
      <c r="S168" s="184">
        <f>+S167+S166+S165</f>
        <v>0</v>
      </c>
      <c r="T168" s="183">
        <f>+T167+T166+T165</f>
        <v>0</v>
      </c>
      <c r="U168" s="183">
        <f>+U167+U166+U165</f>
        <v>0</v>
      </c>
      <c r="V168" s="185">
        <f>+V165+V166+V167</f>
        <v>0</v>
      </c>
      <c r="W168" s="186">
        <f t="shared" si="134"/>
        <v>0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J169" s="92"/>
      <c r="K169" s="92"/>
      <c r="L169" s="220" t="s">
        <v>18</v>
      </c>
      <c r="M169" s="252">
        <v>0</v>
      </c>
      <c r="N169" s="253">
        <v>0</v>
      </c>
      <c r="O169" s="172">
        <f>M169+N169</f>
        <v>0</v>
      </c>
      <c r="P169" s="98">
        <v>0</v>
      </c>
      <c r="Q169" s="178">
        <f t="shared" si="133"/>
        <v>0</v>
      </c>
      <c r="R169" s="252">
        <v>0</v>
      </c>
      <c r="S169" s="253">
        <v>0</v>
      </c>
      <c r="T169" s="172">
        <f>R169+S169</f>
        <v>0</v>
      </c>
      <c r="U169" s="98">
        <v>0</v>
      </c>
      <c r="V169" s="181">
        <f>T169+U169</f>
        <v>0</v>
      </c>
      <c r="W169" s="216">
        <f t="shared" si="134"/>
        <v>0</v>
      </c>
    </row>
    <row r="170" spans="2:23">
      <c r="B170" s="206"/>
      <c r="C170" s="119"/>
      <c r="D170" s="119"/>
      <c r="E170" s="119"/>
      <c r="F170" s="119"/>
      <c r="G170" s="119"/>
      <c r="H170" s="119"/>
      <c r="I170" s="120"/>
      <c r="J170" s="92"/>
      <c r="K170" s="92"/>
      <c r="L170" s="220" t="s">
        <v>19</v>
      </c>
      <c r="M170" s="242">
        <v>0</v>
      </c>
      <c r="N170" s="243">
        <v>0</v>
      </c>
      <c r="O170" s="171">
        <v>0</v>
      </c>
      <c r="P170" s="98">
        <v>0</v>
      </c>
      <c r="Q170" s="177">
        <f t="shared" si="133"/>
        <v>0</v>
      </c>
      <c r="R170" s="242">
        <v>0</v>
      </c>
      <c r="S170" s="243">
        <v>0</v>
      </c>
      <c r="T170" s="171">
        <v>0</v>
      </c>
      <c r="U170" s="98">
        <v>0</v>
      </c>
      <c r="V170" s="181">
        <f>+T170+U170</f>
        <v>0</v>
      </c>
      <c r="W170" s="216">
        <v>0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J171" s="92"/>
      <c r="K171" s="92"/>
      <c r="L171" s="220" t="s">
        <v>20</v>
      </c>
      <c r="M171" s="242">
        <v>0</v>
      </c>
      <c r="N171" s="243">
        <v>0</v>
      </c>
      <c r="O171" s="171">
        <f>+N171+M171</f>
        <v>0</v>
      </c>
      <c r="P171" s="98">
        <v>0</v>
      </c>
      <c r="Q171" s="177">
        <v>0</v>
      </c>
      <c r="R171" s="242">
        <v>0</v>
      </c>
      <c r="S171" s="243">
        <v>0</v>
      </c>
      <c r="T171" s="171">
        <f>+S171+R171</f>
        <v>0</v>
      </c>
      <c r="U171" s="98">
        <v>0</v>
      </c>
      <c r="V171" s="181">
        <f>+U171+T171</f>
        <v>0</v>
      </c>
      <c r="W171" s="216">
        <f>IF(Q171=0,0,((V171/Q171)-1)*100)</f>
        <v>0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J172" s="92"/>
      <c r="K172" s="92"/>
      <c r="L172" s="202" t="s">
        <v>90</v>
      </c>
      <c r="M172" s="183">
        <f t="shared" ref="M172:V172" si="135">+M169+M170+M171</f>
        <v>0</v>
      </c>
      <c r="N172" s="184">
        <f t="shared" si="135"/>
        <v>0</v>
      </c>
      <c r="O172" s="183">
        <f t="shared" si="135"/>
        <v>0</v>
      </c>
      <c r="P172" s="183">
        <f t="shared" si="135"/>
        <v>0</v>
      </c>
      <c r="Q172" s="183">
        <f t="shared" si="135"/>
        <v>0</v>
      </c>
      <c r="R172" s="183">
        <f t="shared" si="135"/>
        <v>0</v>
      </c>
      <c r="S172" s="184">
        <f t="shared" si="135"/>
        <v>0</v>
      </c>
      <c r="T172" s="183">
        <f t="shared" si="135"/>
        <v>0</v>
      </c>
      <c r="U172" s="183">
        <f t="shared" si="135"/>
        <v>0</v>
      </c>
      <c r="V172" s="185">
        <f t="shared" si="135"/>
        <v>0</v>
      </c>
      <c r="W172" s="186">
        <f>IF(Q172=0,0,((V172/Q172)-1)*100)</f>
        <v>0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J173" s="92"/>
      <c r="K173" s="92"/>
      <c r="L173" s="220" t="s">
        <v>21</v>
      </c>
      <c r="M173" s="242">
        <v>0</v>
      </c>
      <c r="N173" s="243">
        <v>0</v>
      </c>
      <c r="O173" s="171">
        <v>0</v>
      </c>
      <c r="P173" s="98">
        <v>0</v>
      </c>
      <c r="Q173" s="177">
        <f>O173+P173</f>
        <v>0</v>
      </c>
      <c r="R173" s="242">
        <v>0</v>
      </c>
      <c r="S173" s="243">
        <v>0</v>
      </c>
      <c r="T173" s="171">
        <v>0</v>
      </c>
      <c r="U173" s="98">
        <v>0</v>
      </c>
      <c r="V173" s="181">
        <v>0</v>
      </c>
      <c r="W173" s="216">
        <v>0</v>
      </c>
    </row>
    <row r="174" spans="2:23">
      <c r="B174" s="206"/>
      <c r="C174" s="119"/>
      <c r="D174" s="119"/>
      <c r="E174" s="119"/>
      <c r="F174" s="119"/>
      <c r="G174" s="119"/>
      <c r="H174" s="119"/>
      <c r="I174" s="120"/>
      <c r="J174" s="92"/>
      <c r="K174" s="92"/>
      <c r="L174" s="220" t="s">
        <v>91</v>
      </c>
      <c r="M174" s="242">
        <v>0</v>
      </c>
      <c r="N174" s="243">
        <v>0</v>
      </c>
      <c r="O174" s="171">
        <v>0</v>
      </c>
      <c r="P174" s="98">
        <v>0</v>
      </c>
      <c r="Q174" s="177">
        <f>O174+P174</f>
        <v>0</v>
      </c>
      <c r="R174" s="242">
        <v>0</v>
      </c>
      <c r="S174" s="243">
        <v>0</v>
      </c>
      <c r="T174" s="171">
        <v>0</v>
      </c>
      <c r="U174" s="98">
        <v>0</v>
      </c>
      <c r="V174" s="181">
        <v>0</v>
      </c>
      <c r="W174" s="216">
        <v>0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J175" s="92"/>
      <c r="K175" s="92"/>
      <c r="L175" s="220" t="s">
        <v>22</v>
      </c>
      <c r="M175" s="242">
        <v>0</v>
      </c>
      <c r="N175" s="243">
        <v>0</v>
      </c>
      <c r="O175" s="173">
        <v>0</v>
      </c>
      <c r="P175" s="249">
        <v>0</v>
      </c>
      <c r="Q175" s="177">
        <f>+O175+P175</f>
        <v>0</v>
      </c>
      <c r="R175" s="242">
        <v>0</v>
      </c>
      <c r="S175" s="243">
        <v>0</v>
      </c>
      <c r="T175" s="173">
        <v>0</v>
      </c>
      <c r="U175" s="249">
        <v>0</v>
      </c>
      <c r="V175" s="181">
        <v>0</v>
      </c>
      <c r="W175" s="216">
        <v>0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J176" s="92"/>
      <c r="K176" s="92"/>
      <c r="L176" s="203" t="s">
        <v>23</v>
      </c>
      <c r="M176" s="187">
        <f t="shared" ref="M176:V176" si="136">+M173+M174+M175</f>
        <v>0</v>
      </c>
      <c r="N176" s="187">
        <f t="shared" si="136"/>
        <v>0</v>
      </c>
      <c r="O176" s="191">
        <f t="shared" si="136"/>
        <v>0</v>
      </c>
      <c r="P176" s="191">
        <f t="shared" si="136"/>
        <v>0</v>
      </c>
      <c r="Q176" s="190">
        <f t="shared" si="136"/>
        <v>0</v>
      </c>
      <c r="R176" s="187">
        <f t="shared" si="136"/>
        <v>0</v>
      </c>
      <c r="S176" s="187">
        <f t="shared" si="136"/>
        <v>0</v>
      </c>
      <c r="T176" s="191">
        <f t="shared" si="136"/>
        <v>0</v>
      </c>
      <c r="U176" s="191">
        <f t="shared" si="136"/>
        <v>0</v>
      </c>
      <c r="V176" s="191">
        <f t="shared" si="136"/>
        <v>0</v>
      </c>
      <c r="W176" s="192"/>
    </row>
    <row r="177" spans="2:23" ht="13.5" thickTop="1">
      <c r="B177" s="207"/>
      <c r="C177" s="126"/>
      <c r="D177" s="126"/>
      <c r="E177" s="126"/>
      <c r="F177" s="126"/>
      <c r="G177" s="126"/>
      <c r="H177" s="126"/>
      <c r="I177" s="127"/>
      <c r="J177" s="125"/>
      <c r="K177" s="125"/>
      <c r="L177" s="254" t="s">
        <v>25</v>
      </c>
      <c r="M177" s="255">
        <v>0</v>
      </c>
      <c r="N177" s="256">
        <v>0</v>
      </c>
      <c r="O177" s="174">
        <v>0</v>
      </c>
      <c r="P177" s="257">
        <v>0</v>
      </c>
      <c r="Q177" s="179">
        <f>O177+P177</f>
        <v>0</v>
      </c>
      <c r="R177" s="255">
        <v>0</v>
      </c>
      <c r="S177" s="256">
        <v>0</v>
      </c>
      <c r="T177" s="174">
        <v>0</v>
      </c>
      <c r="U177" s="257">
        <v>0</v>
      </c>
      <c r="V177" s="182">
        <v>0</v>
      </c>
      <c r="W177" s="258">
        <v>0</v>
      </c>
    </row>
    <row r="178" spans="2:23" ht="13.5" customHeight="1">
      <c r="B178" s="208"/>
      <c r="C178" s="128"/>
      <c r="D178" s="128"/>
      <c r="E178" s="128"/>
      <c r="F178" s="128"/>
      <c r="G178" s="128"/>
      <c r="H178" s="128"/>
      <c r="I178" s="129"/>
      <c r="J178" s="125"/>
      <c r="K178" s="125"/>
      <c r="L178" s="254" t="s">
        <v>26</v>
      </c>
      <c r="M178" s="255">
        <v>0</v>
      </c>
      <c r="N178" s="256">
        <v>0</v>
      </c>
      <c r="O178" s="174">
        <v>0</v>
      </c>
      <c r="P178" s="259">
        <v>0</v>
      </c>
      <c r="Q178" s="179">
        <f>O178+P178</f>
        <v>0</v>
      </c>
      <c r="R178" s="255">
        <v>0</v>
      </c>
      <c r="S178" s="256">
        <v>0</v>
      </c>
      <c r="T178" s="174">
        <v>0</v>
      </c>
      <c r="U178" s="259">
        <v>0</v>
      </c>
      <c r="V178" s="174">
        <v>0</v>
      </c>
      <c r="W178" s="258">
        <v>0</v>
      </c>
    </row>
    <row r="179" spans="2:23" ht="13.5" customHeight="1" thickBot="1">
      <c r="B179" s="208"/>
      <c r="C179" s="128"/>
      <c r="D179" s="128"/>
      <c r="E179" s="128"/>
      <c r="F179" s="128"/>
      <c r="G179" s="128"/>
      <c r="H179" s="128"/>
      <c r="I179" s="129"/>
      <c r="J179" s="125"/>
      <c r="K179" s="125"/>
      <c r="L179" s="254" t="s">
        <v>27</v>
      </c>
      <c r="M179" s="255">
        <v>0</v>
      </c>
      <c r="N179" s="256">
        <v>0</v>
      </c>
      <c r="O179" s="174">
        <v>0</v>
      </c>
      <c r="P179" s="260">
        <v>0</v>
      </c>
      <c r="Q179" s="179">
        <f>+O179+P179</f>
        <v>0</v>
      </c>
      <c r="R179" s="255">
        <v>0</v>
      </c>
      <c r="S179" s="256">
        <v>0</v>
      </c>
      <c r="T179" s="174">
        <v>0</v>
      </c>
      <c r="U179" s="260">
        <v>0</v>
      </c>
      <c r="V179" s="182">
        <f>+T179+U179</f>
        <v>0</v>
      </c>
      <c r="W179" s="258">
        <v>0</v>
      </c>
    </row>
    <row r="180" spans="2:23" ht="14.25" thickTop="1" thickBot="1">
      <c r="B180" s="206"/>
      <c r="C180" s="119"/>
      <c r="D180" s="119"/>
      <c r="E180" s="119"/>
      <c r="F180" s="119"/>
      <c r="G180" s="119"/>
      <c r="H180" s="119"/>
      <c r="I180" s="120"/>
      <c r="J180" s="92"/>
      <c r="K180" s="92"/>
      <c r="L180" s="202" t="s">
        <v>28</v>
      </c>
      <c r="M180" s="183">
        <f t="shared" ref="M180:V180" si="137">+M177+M178+M179</f>
        <v>0</v>
      </c>
      <c r="N180" s="184">
        <f t="shared" si="137"/>
        <v>0</v>
      </c>
      <c r="O180" s="183">
        <f t="shared" si="137"/>
        <v>0</v>
      </c>
      <c r="P180" s="183">
        <f t="shared" si="137"/>
        <v>0</v>
      </c>
      <c r="Q180" s="189">
        <f t="shared" si="137"/>
        <v>0</v>
      </c>
      <c r="R180" s="183">
        <f t="shared" si="137"/>
        <v>0</v>
      </c>
      <c r="S180" s="184">
        <f t="shared" si="137"/>
        <v>0</v>
      </c>
      <c r="T180" s="183">
        <f t="shared" si="137"/>
        <v>0</v>
      </c>
      <c r="U180" s="183">
        <f t="shared" si="137"/>
        <v>0</v>
      </c>
      <c r="V180" s="189">
        <f t="shared" si="137"/>
        <v>0</v>
      </c>
      <c r="W180" s="186">
        <f>IF(Q180=0,0,((V180/Q180)-1)*100)</f>
        <v>0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J181" s="92"/>
      <c r="K181" s="92"/>
      <c r="L181" s="202" t="s">
        <v>94</v>
      </c>
      <c r="M181" s="183">
        <f t="shared" ref="M181:V181" si="138">M172+M176+M180</f>
        <v>0</v>
      </c>
      <c r="N181" s="184">
        <f t="shared" si="138"/>
        <v>0</v>
      </c>
      <c r="O181" s="183">
        <f t="shared" si="138"/>
        <v>0</v>
      </c>
      <c r="P181" s="183">
        <f t="shared" si="138"/>
        <v>0</v>
      </c>
      <c r="Q181" s="183">
        <f t="shared" si="138"/>
        <v>0</v>
      </c>
      <c r="R181" s="183">
        <f t="shared" si="138"/>
        <v>0</v>
      </c>
      <c r="S181" s="184">
        <f t="shared" si="138"/>
        <v>0</v>
      </c>
      <c r="T181" s="183">
        <f t="shared" si="138"/>
        <v>0</v>
      </c>
      <c r="U181" s="183">
        <f t="shared" si="138"/>
        <v>0</v>
      </c>
      <c r="V181" s="185">
        <f t="shared" si="138"/>
        <v>0</v>
      </c>
      <c r="W181" s="186">
        <f>IF(Q181=0,0,((V181/Q181)-1)*100)</f>
        <v>0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J182" s="92"/>
      <c r="K182" s="92"/>
      <c r="L182" s="202" t="s">
        <v>93</v>
      </c>
      <c r="M182" s="183">
        <f t="shared" ref="M182:V182" si="139">+M168+M172+M176+M180</f>
        <v>0</v>
      </c>
      <c r="N182" s="184">
        <f t="shared" si="139"/>
        <v>0</v>
      </c>
      <c r="O182" s="183">
        <f t="shared" si="139"/>
        <v>0</v>
      </c>
      <c r="P182" s="183">
        <f t="shared" si="139"/>
        <v>0</v>
      </c>
      <c r="Q182" s="183">
        <f t="shared" si="139"/>
        <v>0</v>
      </c>
      <c r="R182" s="183">
        <f t="shared" si="139"/>
        <v>0</v>
      </c>
      <c r="S182" s="184">
        <f t="shared" si="139"/>
        <v>0</v>
      </c>
      <c r="T182" s="183">
        <f t="shared" si="139"/>
        <v>0</v>
      </c>
      <c r="U182" s="183">
        <f t="shared" si="139"/>
        <v>0</v>
      </c>
      <c r="V182" s="185">
        <f t="shared" si="139"/>
        <v>0</v>
      </c>
      <c r="W182" s="186">
        <f>IF(Q182=0,0,((V182/Q182)-1)*100)</f>
        <v>0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J183" s="92"/>
      <c r="K183" s="92"/>
      <c r="L183" s="199" t="s">
        <v>61</v>
      </c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J184" s="92"/>
      <c r="K184" s="92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5" customHeight="1" thickBot="1">
      <c r="B185" s="206"/>
      <c r="C185" s="119"/>
      <c r="D185" s="119"/>
      <c r="E185" s="119"/>
      <c r="F185" s="119"/>
      <c r="G185" s="119"/>
      <c r="H185" s="119"/>
      <c r="I185" s="120"/>
      <c r="J185" s="92"/>
      <c r="K185" s="92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J186" s="92"/>
      <c r="K186" s="92"/>
      <c r="L186" s="1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J187" s="92"/>
      <c r="K187" s="92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J188" s="92"/>
      <c r="K188" s="92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J189" s="92"/>
      <c r="K189" s="92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15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15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J190" s="92"/>
      <c r="K190" s="92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>
      <c r="B191" s="206"/>
      <c r="C191" s="119"/>
      <c r="D191" s="119"/>
      <c r="E191" s="119"/>
      <c r="F191" s="119"/>
      <c r="G191" s="119"/>
      <c r="H191" s="119"/>
      <c r="I191" s="120"/>
      <c r="J191" s="92"/>
      <c r="K191" s="92"/>
      <c r="L191" s="220" t="s">
        <v>14</v>
      </c>
      <c r="M191" s="242">
        <v>0</v>
      </c>
      <c r="N191" s="243">
        <v>0</v>
      </c>
      <c r="O191" s="171">
        <f>+M191+N191</f>
        <v>0</v>
      </c>
      <c r="P191" s="98">
        <v>0</v>
      </c>
      <c r="Q191" s="177">
        <f>O191+P191</f>
        <v>0</v>
      </c>
      <c r="R191" s="242">
        <v>87</v>
      </c>
      <c r="S191" s="243">
        <v>53</v>
      </c>
      <c r="T191" s="171">
        <f>+R191+S191</f>
        <v>140</v>
      </c>
      <c r="U191" s="98">
        <v>0</v>
      </c>
      <c r="V191" s="181">
        <f>+T191+U191</f>
        <v>140</v>
      </c>
      <c r="W191" s="216">
        <f t="shared" ref="W191:W195" si="140">IF(Q191=0,0,((V191/Q191)-1)*100)</f>
        <v>0</v>
      </c>
    </row>
    <row r="192" spans="2:23">
      <c r="B192" s="206"/>
      <c r="C192" s="119"/>
      <c r="D192" s="119"/>
      <c r="E192" s="119"/>
      <c r="F192" s="119"/>
      <c r="G192" s="119"/>
      <c r="H192" s="119"/>
      <c r="I192" s="120"/>
      <c r="J192" s="92"/>
      <c r="K192" s="92"/>
      <c r="L192" s="220" t="s">
        <v>15</v>
      </c>
      <c r="M192" s="242">
        <v>0</v>
      </c>
      <c r="N192" s="243">
        <v>0</v>
      </c>
      <c r="O192" s="171">
        <f>+M192+N192</f>
        <v>0</v>
      </c>
      <c r="P192" s="98">
        <v>0</v>
      </c>
      <c r="Q192" s="177">
        <f>O192+P192</f>
        <v>0</v>
      </c>
      <c r="R192" s="242">
        <v>105</v>
      </c>
      <c r="S192" s="243">
        <v>70</v>
      </c>
      <c r="T192" s="171">
        <f>+R192+S192</f>
        <v>175</v>
      </c>
      <c r="U192" s="98">
        <v>0</v>
      </c>
      <c r="V192" s="181">
        <f>+T192+U192</f>
        <v>175</v>
      </c>
      <c r="W192" s="216">
        <f t="shared" si="140"/>
        <v>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J193" s="92"/>
      <c r="K193" s="92"/>
      <c r="L193" s="226" t="s">
        <v>16</v>
      </c>
      <c r="M193" s="242">
        <v>0</v>
      </c>
      <c r="N193" s="243">
        <v>0</v>
      </c>
      <c r="O193" s="171">
        <f>+M193+N193</f>
        <v>0</v>
      </c>
      <c r="P193" s="98">
        <v>0</v>
      </c>
      <c r="Q193" s="177">
        <f>O193+P193</f>
        <v>0</v>
      </c>
      <c r="R193" s="242">
        <v>99</v>
      </c>
      <c r="S193" s="243">
        <v>77</v>
      </c>
      <c r="T193" s="171">
        <f>+R193+S193</f>
        <v>176</v>
      </c>
      <c r="U193" s="98">
        <v>0</v>
      </c>
      <c r="V193" s="181">
        <f>+T193+U193</f>
        <v>176</v>
      </c>
      <c r="W193" s="216">
        <f t="shared" si="140"/>
        <v>0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J194" s="92"/>
      <c r="K194" s="92"/>
      <c r="L194" s="202" t="s">
        <v>17</v>
      </c>
      <c r="M194" s="183">
        <f t="shared" ref="M194:P194" si="141">+M191+M192+M193</f>
        <v>0</v>
      </c>
      <c r="N194" s="184">
        <f t="shared" si="141"/>
        <v>0</v>
      </c>
      <c r="O194" s="183">
        <f t="shared" si="141"/>
        <v>0</v>
      </c>
      <c r="P194" s="183">
        <f t="shared" si="141"/>
        <v>0</v>
      </c>
      <c r="Q194" s="183">
        <f t="shared" ref="Q194:V194" si="142">+Q191+Q192+Q193</f>
        <v>0</v>
      </c>
      <c r="R194" s="183">
        <f t="shared" si="142"/>
        <v>291</v>
      </c>
      <c r="S194" s="184">
        <f t="shared" si="142"/>
        <v>200</v>
      </c>
      <c r="T194" s="183">
        <f t="shared" si="142"/>
        <v>491</v>
      </c>
      <c r="U194" s="183">
        <f t="shared" si="142"/>
        <v>0</v>
      </c>
      <c r="V194" s="185">
        <f t="shared" si="142"/>
        <v>491</v>
      </c>
      <c r="W194" s="186">
        <f t="shared" si="140"/>
        <v>0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J195" s="92"/>
      <c r="K195" s="92"/>
      <c r="L195" s="220" t="s">
        <v>18</v>
      </c>
      <c r="M195" s="252">
        <v>0</v>
      </c>
      <c r="N195" s="253">
        <v>0</v>
      </c>
      <c r="O195" s="172">
        <f>+N195+M195</f>
        <v>0</v>
      </c>
      <c r="P195" s="98">
        <v>0</v>
      </c>
      <c r="Q195" s="178">
        <f>O195+P195</f>
        <v>0</v>
      </c>
      <c r="R195" s="252">
        <v>109</v>
      </c>
      <c r="S195" s="253">
        <v>81</v>
      </c>
      <c r="T195" s="172">
        <f>+S195+R195</f>
        <v>190</v>
      </c>
      <c r="U195" s="98">
        <v>0</v>
      </c>
      <c r="V195" s="181">
        <f>+U195+T195</f>
        <v>190</v>
      </c>
      <c r="W195" s="216">
        <f t="shared" si="140"/>
        <v>0</v>
      </c>
    </row>
    <row r="196" spans="2:23">
      <c r="B196" s="206"/>
      <c r="C196" s="119"/>
      <c r="D196" s="119"/>
      <c r="E196" s="119"/>
      <c r="F196" s="119"/>
      <c r="G196" s="119"/>
      <c r="H196" s="119"/>
      <c r="I196" s="120"/>
      <c r="J196" s="92"/>
      <c r="K196" s="92"/>
      <c r="L196" s="220" t="s">
        <v>19</v>
      </c>
      <c r="M196" s="242">
        <v>51</v>
      </c>
      <c r="N196" s="243">
        <v>0</v>
      </c>
      <c r="O196" s="171">
        <f>+M196+N196</f>
        <v>51</v>
      </c>
      <c r="P196" s="98">
        <v>0</v>
      </c>
      <c r="Q196" s="177">
        <f>O196+P196</f>
        <v>51</v>
      </c>
      <c r="R196" s="242">
        <v>90</v>
      </c>
      <c r="S196" s="243">
        <v>75</v>
      </c>
      <c r="T196" s="171">
        <f>+R196+S196</f>
        <v>165</v>
      </c>
      <c r="U196" s="98">
        <v>0</v>
      </c>
      <c r="V196" s="181">
        <f>+U196+T196</f>
        <v>165</v>
      </c>
      <c r="W196" s="216">
        <v>-100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J197" s="92"/>
      <c r="K197" s="92"/>
      <c r="L197" s="220" t="s">
        <v>20</v>
      </c>
      <c r="M197" s="242">
        <v>109</v>
      </c>
      <c r="N197" s="243">
        <v>0</v>
      </c>
      <c r="O197" s="171">
        <f>+N197+M197</f>
        <v>109</v>
      </c>
      <c r="P197" s="98"/>
      <c r="Q197" s="177">
        <f>O197+P197</f>
        <v>109</v>
      </c>
      <c r="R197" s="242">
        <v>94</v>
      </c>
      <c r="S197" s="243">
        <v>78</v>
      </c>
      <c r="T197" s="171">
        <f>+S197+R197</f>
        <v>172</v>
      </c>
      <c r="U197" s="98">
        <v>0</v>
      </c>
      <c r="V197" s="181">
        <f>+U197+T197</f>
        <v>172</v>
      </c>
      <c r="W197" s="216">
        <v>-100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J198" s="92"/>
      <c r="K198" s="92"/>
      <c r="L198" s="202" t="s">
        <v>90</v>
      </c>
      <c r="M198" s="183">
        <f t="shared" ref="M198:V198" si="143">+M195+M196+M197</f>
        <v>160</v>
      </c>
      <c r="N198" s="184">
        <f t="shared" si="143"/>
        <v>0</v>
      </c>
      <c r="O198" s="183">
        <f t="shared" si="143"/>
        <v>160</v>
      </c>
      <c r="P198" s="183">
        <f t="shared" si="143"/>
        <v>0</v>
      </c>
      <c r="Q198" s="183">
        <f t="shared" si="143"/>
        <v>160</v>
      </c>
      <c r="R198" s="183">
        <f t="shared" si="143"/>
        <v>293</v>
      </c>
      <c r="S198" s="184">
        <f t="shared" si="143"/>
        <v>234</v>
      </c>
      <c r="T198" s="183">
        <f t="shared" si="143"/>
        <v>527</v>
      </c>
      <c r="U198" s="183">
        <f t="shared" si="143"/>
        <v>0</v>
      </c>
      <c r="V198" s="185">
        <f t="shared" si="143"/>
        <v>527</v>
      </c>
      <c r="W198" s="186">
        <f>IF(Q198=0,0,((V198/Q198)-1)*100)</f>
        <v>229.37500000000003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J199" s="92"/>
      <c r="K199" s="92"/>
      <c r="L199" s="220" t="s">
        <v>21</v>
      </c>
      <c r="M199" s="242">
        <v>102</v>
      </c>
      <c r="N199" s="243">
        <v>0</v>
      </c>
      <c r="O199" s="171">
        <f>+N199+M199</f>
        <v>102</v>
      </c>
      <c r="P199" s="98">
        <v>0</v>
      </c>
      <c r="Q199" s="177">
        <f>O199+P199</f>
        <v>102</v>
      </c>
      <c r="R199" s="242">
        <v>76</v>
      </c>
      <c r="S199" s="243">
        <v>59</v>
      </c>
      <c r="T199" s="171">
        <f>+S199+R199</f>
        <v>135</v>
      </c>
      <c r="U199" s="98">
        <v>0</v>
      </c>
      <c r="V199" s="181">
        <f>+U199+T199</f>
        <v>135</v>
      </c>
      <c r="W199" s="216">
        <f>IF(Q199=0,0,((V199/Q199)-1)*100)</f>
        <v>32.352941176470587</v>
      </c>
    </row>
    <row r="200" spans="2:23">
      <c r="B200" s="206"/>
      <c r="C200" s="119"/>
      <c r="D200" s="119"/>
      <c r="E200" s="119"/>
      <c r="F200" s="119"/>
      <c r="G200" s="119"/>
      <c r="H200" s="119"/>
      <c r="I200" s="120"/>
      <c r="J200" s="92"/>
      <c r="K200" s="92"/>
      <c r="L200" s="220" t="s">
        <v>91</v>
      </c>
      <c r="M200" s="242">
        <v>111</v>
      </c>
      <c r="N200" s="243">
        <v>0</v>
      </c>
      <c r="O200" s="171">
        <f>+N200+M200</f>
        <v>111</v>
      </c>
      <c r="P200" s="98">
        <v>0</v>
      </c>
      <c r="Q200" s="177">
        <f>O200+P200</f>
        <v>111</v>
      </c>
      <c r="R200" s="242">
        <v>92</v>
      </c>
      <c r="S200" s="243">
        <v>70</v>
      </c>
      <c r="T200" s="171">
        <f>+S200+R200</f>
        <v>162</v>
      </c>
      <c r="U200" s="98">
        <v>0</v>
      </c>
      <c r="V200" s="181">
        <f>+U200+T200</f>
        <v>162</v>
      </c>
      <c r="W200" s="216">
        <v>-100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J201" s="92"/>
      <c r="K201" s="92"/>
      <c r="L201" s="220" t="s">
        <v>22</v>
      </c>
      <c r="M201" s="242">
        <v>120</v>
      </c>
      <c r="N201" s="243">
        <v>0</v>
      </c>
      <c r="O201" s="173">
        <f>+N201+M201</f>
        <v>120</v>
      </c>
      <c r="P201" s="249">
        <v>0</v>
      </c>
      <c r="Q201" s="177">
        <f>O201+P201</f>
        <v>120</v>
      </c>
      <c r="R201" s="242">
        <v>100</v>
      </c>
      <c r="S201" s="243">
        <v>71</v>
      </c>
      <c r="T201" s="173">
        <f>+S201+R201</f>
        <v>171</v>
      </c>
      <c r="U201" s="249"/>
      <c r="V201" s="181">
        <f>+U201+T201</f>
        <v>171</v>
      </c>
      <c r="W201" s="216">
        <v>-100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J202" s="92"/>
      <c r="K202" s="92"/>
      <c r="L202" s="203" t="s">
        <v>23</v>
      </c>
      <c r="M202" s="187">
        <f t="shared" ref="M202:V202" si="144">+M199+M200+M201</f>
        <v>333</v>
      </c>
      <c r="N202" s="187">
        <f t="shared" si="144"/>
        <v>0</v>
      </c>
      <c r="O202" s="191">
        <f t="shared" si="144"/>
        <v>333</v>
      </c>
      <c r="P202" s="191">
        <f t="shared" si="144"/>
        <v>0</v>
      </c>
      <c r="Q202" s="190">
        <f t="shared" si="144"/>
        <v>333</v>
      </c>
      <c r="R202" s="187">
        <f t="shared" si="144"/>
        <v>268</v>
      </c>
      <c r="S202" s="187">
        <f t="shared" si="144"/>
        <v>200</v>
      </c>
      <c r="T202" s="191">
        <f t="shared" si="144"/>
        <v>468</v>
      </c>
      <c r="U202" s="191">
        <f t="shared" si="144"/>
        <v>0</v>
      </c>
      <c r="V202" s="191">
        <f t="shared" si="144"/>
        <v>468</v>
      </c>
      <c r="W202" s="192">
        <f>IF(Q202=0,0,((V202/Q202)-1)*100)</f>
        <v>40.540540540540547</v>
      </c>
    </row>
    <row r="203" spans="2:23" ht="13.5" thickTop="1">
      <c r="B203" s="207"/>
      <c r="C203" s="126"/>
      <c r="D203" s="126"/>
      <c r="E203" s="126"/>
      <c r="F203" s="126"/>
      <c r="G203" s="126"/>
      <c r="H203" s="126"/>
      <c r="I203" s="127"/>
      <c r="J203" s="125"/>
      <c r="K203" s="125"/>
      <c r="L203" s="254" t="s">
        <v>24</v>
      </c>
      <c r="M203" s="255">
        <v>120</v>
      </c>
      <c r="N203" s="256">
        <v>0</v>
      </c>
      <c r="O203" s="174">
        <f>+N203+M203</f>
        <v>120</v>
      </c>
      <c r="P203" s="257">
        <v>0</v>
      </c>
      <c r="Q203" s="179">
        <f>O203+P203</f>
        <v>120</v>
      </c>
      <c r="R203" s="255">
        <v>101</v>
      </c>
      <c r="S203" s="256">
        <v>97</v>
      </c>
      <c r="T203" s="174">
        <f>+S203+R203</f>
        <v>198</v>
      </c>
      <c r="U203" s="257">
        <v>0</v>
      </c>
      <c r="V203" s="182">
        <f>+U203+T203</f>
        <v>198</v>
      </c>
      <c r="W203" s="258">
        <f>IF(Q203=0,0,((V203/Q203)-1)*100)</f>
        <v>64.999999999999986</v>
      </c>
    </row>
    <row r="204" spans="2:23" ht="15.75" customHeight="1">
      <c r="B204" s="208"/>
      <c r="C204" s="128"/>
      <c r="D204" s="128"/>
      <c r="E204" s="128"/>
      <c r="F204" s="128"/>
      <c r="G204" s="128"/>
      <c r="H204" s="128"/>
      <c r="I204" s="129"/>
      <c r="J204" s="125"/>
      <c r="K204" s="125"/>
      <c r="L204" s="254" t="s">
        <v>26</v>
      </c>
      <c r="M204" s="255">
        <v>105</v>
      </c>
      <c r="N204" s="256">
        <v>0</v>
      </c>
      <c r="O204" s="174">
        <f>+N204+M204</f>
        <v>105</v>
      </c>
      <c r="P204" s="259">
        <v>0</v>
      </c>
      <c r="Q204" s="179">
        <f>O204+P204</f>
        <v>105</v>
      </c>
      <c r="R204" s="255">
        <v>94</v>
      </c>
      <c r="S204" s="256">
        <v>108</v>
      </c>
      <c r="T204" s="174">
        <f>+S204+R204</f>
        <v>202</v>
      </c>
      <c r="U204" s="259">
        <v>0</v>
      </c>
      <c r="V204" s="174">
        <f>+U204+T204</f>
        <v>202</v>
      </c>
      <c r="W204" s="258">
        <v>-100</v>
      </c>
    </row>
    <row r="205" spans="2:23" ht="15.75" customHeight="1" thickBot="1">
      <c r="B205" s="208"/>
      <c r="C205" s="128"/>
      <c r="D205" s="128"/>
      <c r="E205" s="128"/>
      <c r="F205" s="128"/>
      <c r="G205" s="128"/>
      <c r="H205" s="128"/>
      <c r="I205" s="129"/>
      <c r="J205" s="125"/>
      <c r="K205" s="125"/>
      <c r="L205" s="254" t="s">
        <v>27</v>
      </c>
      <c r="M205" s="255">
        <v>74</v>
      </c>
      <c r="N205" s="256">
        <v>28</v>
      </c>
      <c r="O205" s="174">
        <f>+N205+M205</f>
        <v>102</v>
      </c>
      <c r="P205" s="260">
        <v>0</v>
      </c>
      <c r="Q205" s="179">
        <f>O205+P205</f>
        <v>102</v>
      </c>
      <c r="R205" s="255">
        <v>100</v>
      </c>
      <c r="S205" s="256">
        <v>105</v>
      </c>
      <c r="T205" s="174">
        <f>+S205+R205</f>
        <v>205</v>
      </c>
      <c r="U205" s="260">
        <v>0</v>
      </c>
      <c r="V205" s="182">
        <f>T205+U205</f>
        <v>205</v>
      </c>
      <c r="W205" s="258">
        <v>-100</v>
      </c>
    </row>
    <row r="206" spans="2:23" ht="15.7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J206" s="125"/>
      <c r="K206" s="125"/>
      <c r="L206" s="202" t="s">
        <v>28</v>
      </c>
      <c r="M206" s="183">
        <f t="shared" ref="M206:V206" si="145">+M203+M204+M205</f>
        <v>299</v>
      </c>
      <c r="N206" s="184">
        <f t="shared" si="145"/>
        <v>28</v>
      </c>
      <c r="O206" s="183">
        <f t="shared" si="145"/>
        <v>327</v>
      </c>
      <c r="P206" s="183">
        <f t="shared" si="145"/>
        <v>0</v>
      </c>
      <c r="Q206" s="189">
        <f t="shared" si="145"/>
        <v>327</v>
      </c>
      <c r="R206" s="183">
        <f t="shared" si="145"/>
        <v>295</v>
      </c>
      <c r="S206" s="184">
        <f t="shared" si="145"/>
        <v>310</v>
      </c>
      <c r="T206" s="183">
        <f t="shared" si="145"/>
        <v>605</v>
      </c>
      <c r="U206" s="183">
        <f t="shared" si="145"/>
        <v>0</v>
      </c>
      <c r="V206" s="189">
        <f t="shared" si="145"/>
        <v>605</v>
      </c>
      <c r="W206" s="186">
        <v>-100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J207" s="92"/>
      <c r="K207" s="92"/>
      <c r="L207" s="202" t="s">
        <v>94</v>
      </c>
      <c r="M207" s="183">
        <f t="shared" ref="M207:V207" si="146">M198+M202+M206</f>
        <v>792</v>
      </c>
      <c r="N207" s="184">
        <f t="shared" si="146"/>
        <v>28</v>
      </c>
      <c r="O207" s="183">
        <f t="shared" si="146"/>
        <v>820</v>
      </c>
      <c r="P207" s="183">
        <f t="shared" si="146"/>
        <v>0</v>
      </c>
      <c r="Q207" s="183">
        <f t="shared" si="146"/>
        <v>820</v>
      </c>
      <c r="R207" s="183">
        <f t="shared" si="146"/>
        <v>856</v>
      </c>
      <c r="S207" s="184">
        <f t="shared" si="146"/>
        <v>744</v>
      </c>
      <c r="T207" s="183">
        <f t="shared" si="146"/>
        <v>1600</v>
      </c>
      <c r="U207" s="183">
        <f t="shared" si="146"/>
        <v>0</v>
      </c>
      <c r="V207" s="185">
        <f t="shared" si="146"/>
        <v>1600</v>
      </c>
      <c r="W207" s="186">
        <f>IF(Q207=0,0,((V207/Q207)-1)*100)</f>
        <v>95.121951219512198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J208" s="92"/>
      <c r="K208" s="92"/>
      <c r="L208" s="202" t="s">
        <v>93</v>
      </c>
      <c r="M208" s="183">
        <f t="shared" ref="M208:V208" si="147">+M194+M198+M202+M206</f>
        <v>792</v>
      </c>
      <c r="N208" s="184">
        <f t="shared" si="147"/>
        <v>28</v>
      </c>
      <c r="O208" s="183">
        <f t="shared" si="147"/>
        <v>820</v>
      </c>
      <c r="P208" s="183">
        <f t="shared" si="147"/>
        <v>0</v>
      </c>
      <c r="Q208" s="183">
        <f t="shared" si="147"/>
        <v>820</v>
      </c>
      <c r="R208" s="183">
        <f t="shared" si="147"/>
        <v>1147</v>
      </c>
      <c r="S208" s="184">
        <f t="shared" si="147"/>
        <v>944</v>
      </c>
      <c r="T208" s="183">
        <f t="shared" si="147"/>
        <v>2091</v>
      </c>
      <c r="U208" s="183">
        <f t="shared" si="147"/>
        <v>0</v>
      </c>
      <c r="V208" s="185">
        <f t="shared" si="147"/>
        <v>2091</v>
      </c>
      <c r="W208" s="186">
        <f>IF(Q208=0,0,((V208/Q208)-1)*100)</f>
        <v>154.99999999999997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J209" s="92"/>
      <c r="K209" s="92"/>
      <c r="L209" s="199" t="s">
        <v>61</v>
      </c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3"/>
    </row>
    <row r="210" spans="2:23" ht="12.75" customHeight="1" thickTop="1">
      <c r="B210" s="206"/>
      <c r="C210" s="119"/>
      <c r="D210" s="119"/>
      <c r="E210" s="119"/>
      <c r="F210" s="119"/>
      <c r="G210" s="119"/>
      <c r="H210" s="119"/>
      <c r="I210" s="120"/>
      <c r="J210" s="92"/>
      <c r="K210" s="92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J211" s="92"/>
      <c r="K211" s="92"/>
      <c r="L211" s="274" t="s">
        <v>59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J212" s="92"/>
      <c r="K212" s="92"/>
      <c r="L212" s="1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118" t="s">
        <v>41</v>
      </c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J213" s="92"/>
      <c r="K213" s="92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J214" s="92"/>
      <c r="K214" s="92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J215" s="92"/>
      <c r="K215" s="92"/>
      <c r="L215" s="226"/>
      <c r="M215" s="230" t="s">
        <v>42</v>
      </c>
      <c r="N215" s="231" t="s">
        <v>43</v>
      </c>
      <c r="O215" s="195" t="s">
        <v>55</v>
      </c>
      <c r="P215" s="232" t="s">
        <v>13</v>
      </c>
      <c r="Q215" s="215" t="s">
        <v>9</v>
      </c>
      <c r="R215" s="230" t="s">
        <v>42</v>
      </c>
      <c r="S215" s="231" t="s">
        <v>43</v>
      </c>
      <c r="T215" s="195" t="s">
        <v>55</v>
      </c>
      <c r="U215" s="232" t="s">
        <v>13</v>
      </c>
      <c r="V215" s="215" t="s">
        <v>9</v>
      </c>
      <c r="W215" s="229"/>
    </row>
    <row r="216" spans="2:23" ht="4.5" customHeight="1" thickTop="1">
      <c r="B216" s="206"/>
      <c r="C216" s="119"/>
      <c r="D216" s="119"/>
      <c r="E216" s="119"/>
      <c r="F216" s="119"/>
      <c r="G216" s="119"/>
      <c r="H216" s="119"/>
      <c r="I216" s="120"/>
      <c r="J216" s="92"/>
      <c r="K216" s="92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>
      <c r="B217" s="206"/>
      <c r="C217" s="119"/>
      <c r="D217" s="119"/>
      <c r="E217" s="119"/>
      <c r="F217" s="119"/>
      <c r="G217" s="119"/>
      <c r="H217" s="119"/>
      <c r="I217" s="120"/>
      <c r="J217" s="92"/>
      <c r="K217" s="92"/>
      <c r="L217" s="220" t="s">
        <v>14</v>
      </c>
      <c r="M217" s="242">
        <f t="shared" ref="M217:N219" si="148">+M165+M191</f>
        <v>0</v>
      </c>
      <c r="N217" s="243">
        <f t="shared" si="148"/>
        <v>0</v>
      </c>
      <c r="O217" s="171">
        <f>+M217+N217</f>
        <v>0</v>
      </c>
      <c r="P217" s="98">
        <f>+P165+P191</f>
        <v>0</v>
      </c>
      <c r="Q217" s="177">
        <f>+O217+P217</f>
        <v>0</v>
      </c>
      <c r="R217" s="242">
        <f t="shared" ref="R217:S219" si="149">+R165+R191</f>
        <v>87</v>
      </c>
      <c r="S217" s="243">
        <f t="shared" si="149"/>
        <v>53</v>
      </c>
      <c r="T217" s="171">
        <f>+R217+S217</f>
        <v>140</v>
      </c>
      <c r="U217" s="98">
        <f>+U165+U191</f>
        <v>0</v>
      </c>
      <c r="V217" s="181">
        <f>+T217+U217</f>
        <v>140</v>
      </c>
      <c r="W217" s="216">
        <f t="shared" ref="W217:W223" si="150">IF(Q217=0,0,((V217/Q217)-1)*100)</f>
        <v>0</v>
      </c>
    </row>
    <row r="218" spans="2:23">
      <c r="B218" s="206"/>
      <c r="C218" s="119"/>
      <c r="D218" s="119"/>
      <c r="E218" s="119"/>
      <c r="F218" s="119"/>
      <c r="G218" s="119"/>
      <c r="H218" s="119"/>
      <c r="I218" s="120"/>
      <c r="J218" s="92"/>
      <c r="K218" s="92"/>
      <c r="L218" s="220" t="s">
        <v>15</v>
      </c>
      <c r="M218" s="242">
        <f t="shared" si="148"/>
        <v>0</v>
      </c>
      <c r="N218" s="243">
        <f t="shared" si="148"/>
        <v>0</v>
      </c>
      <c r="O218" s="171">
        <f t="shared" ref="O218:O219" si="151">+M218+N218</f>
        <v>0</v>
      </c>
      <c r="P218" s="98">
        <f>+P166+P192</f>
        <v>0</v>
      </c>
      <c r="Q218" s="177">
        <f t="shared" ref="Q218:Q219" si="152">+O218+P218</f>
        <v>0</v>
      </c>
      <c r="R218" s="242">
        <f t="shared" si="149"/>
        <v>105</v>
      </c>
      <c r="S218" s="243">
        <f t="shared" si="149"/>
        <v>70</v>
      </c>
      <c r="T218" s="171">
        <f t="shared" ref="T218:T219" si="153">+R218+S218</f>
        <v>175</v>
      </c>
      <c r="U218" s="98">
        <f>+U166+U192</f>
        <v>0</v>
      </c>
      <c r="V218" s="181">
        <f t="shared" ref="V218:V219" si="154">+T218+U218</f>
        <v>175</v>
      </c>
      <c r="W218" s="216">
        <f t="shared" si="150"/>
        <v>0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J219" s="92"/>
      <c r="K219" s="92"/>
      <c r="L219" s="226" t="s">
        <v>16</v>
      </c>
      <c r="M219" s="242">
        <f t="shared" si="148"/>
        <v>0</v>
      </c>
      <c r="N219" s="243">
        <f t="shared" si="148"/>
        <v>0</v>
      </c>
      <c r="O219" s="171">
        <f t="shared" si="151"/>
        <v>0</v>
      </c>
      <c r="P219" s="98">
        <f>+P167+P193</f>
        <v>0</v>
      </c>
      <c r="Q219" s="177">
        <f t="shared" si="152"/>
        <v>0</v>
      </c>
      <c r="R219" s="242">
        <f t="shared" si="149"/>
        <v>99</v>
      </c>
      <c r="S219" s="243">
        <f t="shared" si="149"/>
        <v>77</v>
      </c>
      <c r="T219" s="171">
        <f t="shared" si="153"/>
        <v>176</v>
      </c>
      <c r="U219" s="98">
        <f>+U167+U193</f>
        <v>0</v>
      </c>
      <c r="V219" s="181">
        <f t="shared" si="154"/>
        <v>176</v>
      </c>
      <c r="W219" s="216">
        <f t="shared" si="150"/>
        <v>0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J220" s="92"/>
      <c r="K220" s="92"/>
      <c r="L220" s="202" t="s">
        <v>56</v>
      </c>
      <c r="M220" s="183">
        <f t="shared" ref="M220:V220" si="155">+M217+M218+M219</f>
        <v>0</v>
      </c>
      <c r="N220" s="184">
        <f t="shared" si="155"/>
        <v>0</v>
      </c>
      <c r="O220" s="183">
        <f t="shared" si="155"/>
        <v>0</v>
      </c>
      <c r="P220" s="183">
        <f t="shared" si="155"/>
        <v>0</v>
      </c>
      <c r="Q220" s="183">
        <f t="shared" si="155"/>
        <v>0</v>
      </c>
      <c r="R220" s="183">
        <f t="shared" si="155"/>
        <v>291</v>
      </c>
      <c r="S220" s="184">
        <f t="shared" si="155"/>
        <v>200</v>
      </c>
      <c r="T220" s="183">
        <f t="shared" si="155"/>
        <v>491</v>
      </c>
      <c r="U220" s="183">
        <f t="shared" si="155"/>
        <v>0</v>
      </c>
      <c r="V220" s="185">
        <f t="shared" si="155"/>
        <v>491</v>
      </c>
      <c r="W220" s="186">
        <f t="shared" si="150"/>
        <v>0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J221" s="92"/>
      <c r="K221" s="92"/>
      <c r="L221" s="220" t="s">
        <v>18</v>
      </c>
      <c r="M221" s="252">
        <f t="shared" ref="M221:N223" si="156">+M169+M195</f>
        <v>0</v>
      </c>
      <c r="N221" s="253">
        <f t="shared" si="156"/>
        <v>0</v>
      </c>
      <c r="O221" s="172">
        <f t="shared" ref="O221:O223" si="157">+M221+N221</f>
        <v>0</v>
      </c>
      <c r="P221" s="98">
        <f>+P169+P195</f>
        <v>0</v>
      </c>
      <c r="Q221" s="178">
        <f t="shared" ref="Q221:Q223" si="158">+O221+P221</f>
        <v>0</v>
      </c>
      <c r="R221" s="252">
        <f>+R169+R195</f>
        <v>109</v>
      </c>
      <c r="S221" s="253">
        <f>+S169+S195</f>
        <v>81</v>
      </c>
      <c r="T221" s="172">
        <f t="shared" ref="T221:T223" si="159">+R221+S221</f>
        <v>190</v>
      </c>
      <c r="U221" s="98">
        <f>+U169+U195</f>
        <v>0</v>
      </c>
      <c r="V221" s="181">
        <f t="shared" ref="V221:V223" si="160">+T221+U221</f>
        <v>190</v>
      </c>
      <c r="W221" s="216">
        <f t="shared" si="150"/>
        <v>0</v>
      </c>
    </row>
    <row r="222" spans="2:23">
      <c r="B222" s="206"/>
      <c r="C222" s="119"/>
      <c r="D222" s="119"/>
      <c r="E222" s="119"/>
      <c r="F222" s="119"/>
      <c r="G222" s="119"/>
      <c r="H222" s="119"/>
      <c r="I222" s="120"/>
      <c r="J222" s="92"/>
      <c r="K222" s="92"/>
      <c r="L222" s="220" t="s">
        <v>19</v>
      </c>
      <c r="M222" s="242">
        <f t="shared" si="156"/>
        <v>51</v>
      </c>
      <c r="N222" s="243">
        <f t="shared" si="156"/>
        <v>0</v>
      </c>
      <c r="O222" s="171">
        <f t="shared" si="157"/>
        <v>51</v>
      </c>
      <c r="P222" s="98">
        <f>+P170+P196</f>
        <v>0</v>
      </c>
      <c r="Q222" s="177">
        <f t="shared" si="158"/>
        <v>51</v>
      </c>
      <c r="R222" s="242">
        <f>+R196+R170</f>
        <v>90</v>
      </c>
      <c r="S222" s="243">
        <f>+S196+S170</f>
        <v>75</v>
      </c>
      <c r="T222" s="171">
        <f t="shared" si="159"/>
        <v>165</v>
      </c>
      <c r="U222" s="98">
        <f>+U170+U196</f>
        <v>0</v>
      </c>
      <c r="V222" s="181">
        <f t="shared" si="160"/>
        <v>165</v>
      </c>
      <c r="W222" s="216">
        <f>IF(Q222=0,0,((V222/Q222)-1)*100)</f>
        <v>223.52941176470588</v>
      </c>
    </row>
    <row r="223" spans="2:23" ht="13.5" thickBot="1">
      <c r="B223" s="206"/>
      <c r="C223" s="119"/>
      <c r="D223" s="119"/>
      <c r="E223" s="119"/>
      <c r="F223" s="119"/>
      <c r="G223" s="119"/>
      <c r="H223" s="119"/>
      <c r="I223" s="120"/>
      <c r="J223" s="92"/>
      <c r="K223" s="92"/>
      <c r="L223" s="220" t="s">
        <v>20</v>
      </c>
      <c r="M223" s="242">
        <f t="shared" si="156"/>
        <v>109</v>
      </c>
      <c r="N223" s="243">
        <f t="shared" si="156"/>
        <v>0</v>
      </c>
      <c r="O223" s="171">
        <f t="shared" si="157"/>
        <v>109</v>
      </c>
      <c r="P223" s="98">
        <f>+P171+P197</f>
        <v>0</v>
      </c>
      <c r="Q223" s="177">
        <f t="shared" si="158"/>
        <v>109</v>
      </c>
      <c r="R223" s="242">
        <f>+R171+R197</f>
        <v>94</v>
      </c>
      <c r="S223" s="243">
        <f>+S171+S197</f>
        <v>78</v>
      </c>
      <c r="T223" s="171">
        <f t="shared" si="159"/>
        <v>172</v>
      </c>
      <c r="U223" s="98">
        <f>+U171+U197</f>
        <v>0</v>
      </c>
      <c r="V223" s="181">
        <f t="shared" si="160"/>
        <v>172</v>
      </c>
      <c r="W223" s="216">
        <f t="shared" si="150"/>
        <v>57.798165137614689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J224" s="92"/>
      <c r="K224" s="92"/>
      <c r="L224" s="202" t="s">
        <v>90</v>
      </c>
      <c r="M224" s="183">
        <f t="shared" ref="M224:V224" si="161">+M221+M222+M223</f>
        <v>160</v>
      </c>
      <c r="N224" s="184">
        <f t="shared" si="161"/>
        <v>0</v>
      </c>
      <c r="O224" s="183">
        <f t="shared" si="161"/>
        <v>160</v>
      </c>
      <c r="P224" s="183">
        <f t="shared" si="161"/>
        <v>0</v>
      </c>
      <c r="Q224" s="183">
        <f t="shared" si="161"/>
        <v>160</v>
      </c>
      <c r="R224" s="183">
        <f t="shared" si="161"/>
        <v>293</v>
      </c>
      <c r="S224" s="184">
        <f t="shared" si="161"/>
        <v>234</v>
      </c>
      <c r="T224" s="183">
        <f t="shared" si="161"/>
        <v>527</v>
      </c>
      <c r="U224" s="183">
        <f t="shared" si="161"/>
        <v>0</v>
      </c>
      <c r="V224" s="185">
        <f t="shared" si="161"/>
        <v>527</v>
      </c>
      <c r="W224" s="186">
        <f t="shared" ref="W224" si="162">IF(Q224=0,0,((V224/Q224)-1)*100)</f>
        <v>229.37500000000003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J225" s="92"/>
      <c r="K225" s="92"/>
      <c r="L225" s="220" t="s">
        <v>21</v>
      </c>
      <c r="M225" s="242">
        <f t="shared" ref="M225:N227" si="163">+M173+M199</f>
        <v>102</v>
      </c>
      <c r="N225" s="243">
        <f t="shared" si="163"/>
        <v>0</v>
      </c>
      <c r="O225" s="171">
        <f t="shared" ref="O225:O227" si="164">+M225+N225</f>
        <v>102</v>
      </c>
      <c r="P225" s="98">
        <f>+P173+P199</f>
        <v>0</v>
      </c>
      <c r="Q225" s="177">
        <f t="shared" ref="Q225:Q227" si="165">+O225+P225</f>
        <v>102</v>
      </c>
      <c r="R225" s="242">
        <f>+R173+R199</f>
        <v>76</v>
      </c>
      <c r="S225" s="243">
        <f>+S173+S199</f>
        <v>59</v>
      </c>
      <c r="T225" s="171">
        <f t="shared" ref="T225:T227" si="166">+R225+S225</f>
        <v>135</v>
      </c>
      <c r="U225" s="98">
        <f>+U173+U199</f>
        <v>0</v>
      </c>
      <c r="V225" s="181">
        <f t="shared" ref="V225:V227" si="167">+T225+U225</f>
        <v>135</v>
      </c>
      <c r="W225" s="216">
        <f t="shared" ref="W225:W229" si="168">IF(Q225=0,0,((V225/Q225)-1)*100)</f>
        <v>32.352941176470587</v>
      </c>
    </row>
    <row r="226" spans="1:23">
      <c r="B226" s="206"/>
      <c r="C226" s="119"/>
      <c r="D226" s="119"/>
      <c r="E226" s="119"/>
      <c r="F226" s="119"/>
      <c r="G226" s="119"/>
      <c r="H226" s="119"/>
      <c r="I226" s="120"/>
      <c r="J226" s="92"/>
      <c r="K226" s="92"/>
      <c r="L226" s="220" t="s">
        <v>91</v>
      </c>
      <c r="M226" s="242">
        <f t="shared" si="163"/>
        <v>111</v>
      </c>
      <c r="N226" s="243">
        <f t="shared" si="163"/>
        <v>0</v>
      </c>
      <c r="O226" s="171">
        <f t="shared" si="164"/>
        <v>111</v>
      </c>
      <c r="P226" s="98">
        <f>+P174+P200</f>
        <v>0</v>
      </c>
      <c r="Q226" s="177">
        <f t="shared" si="165"/>
        <v>111</v>
      </c>
      <c r="R226" s="242">
        <f>+R200+R174</f>
        <v>92</v>
      </c>
      <c r="S226" s="243">
        <f>+S200+S174</f>
        <v>70</v>
      </c>
      <c r="T226" s="171">
        <f t="shared" si="166"/>
        <v>162</v>
      </c>
      <c r="U226" s="98">
        <f>+U200+U174</f>
        <v>0</v>
      </c>
      <c r="V226" s="181">
        <f t="shared" si="167"/>
        <v>162</v>
      </c>
      <c r="W226" s="216">
        <f t="shared" si="168"/>
        <v>45.945945945945944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J227" s="92"/>
      <c r="K227" s="92"/>
      <c r="L227" s="220" t="s">
        <v>22</v>
      </c>
      <c r="M227" s="242">
        <f t="shared" si="163"/>
        <v>120</v>
      </c>
      <c r="N227" s="243">
        <f t="shared" si="163"/>
        <v>0</v>
      </c>
      <c r="O227" s="173">
        <f t="shared" si="164"/>
        <v>120</v>
      </c>
      <c r="P227" s="249">
        <f>+P175+P201</f>
        <v>0</v>
      </c>
      <c r="Q227" s="177">
        <f t="shared" si="165"/>
        <v>120</v>
      </c>
      <c r="R227" s="242">
        <f>+R201+R175</f>
        <v>100</v>
      </c>
      <c r="S227" s="243">
        <f>+S201+S175</f>
        <v>71</v>
      </c>
      <c r="T227" s="173">
        <f t="shared" si="166"/>
        <v>171</v>
      </c>
      <c r="U227" s="249">
        <f>+U175+U201</f>
        <v>0</v>
      </c>
      <c r="V227" s="181">
        <f t="shared" si="167"/>
        <v>171</v>
      </c>
      <c r="W227" s="216">
        <f t="shared" si="168"/>
        <v>42.500000000000007</v>
      </c>
    </row>
    <row r="228" spans="1:23" ht="14.25" thickTop="1" thickBot="1">
      <c r="A228" s="6"/>
      <c r="B228" s="122"/>
      <c r="C228" s="123"/>
      <c r="D228" s="123"/>
      <c r="E228" s="123"/>
      <c r="F228" s="123"/>
      <c r="G228" s="123"/>
      <c r="H228" s="123"/>
      <c r="I228" s="124"/>
      <c r="J228" s="121"/>
      <c r="K228" s="92"/>
      <c r="L228" s="203" t="s">
        <v>23</v>
      </c>
      <c r="M228" s="187">
        <f t="shared" ref="M228:V228" si="169">+M225+M226+M227</f>
        <v>333</v>
      </c>
      <c r="N228" s="187">
        <f t="shared" si="169"/>
        <v>0</v>
      </c>
      <c r="O228" s="188">
        <f t="shared" si="169"/>
        <v>333</v>
      </c>
      <c r="P228" s="189">
        <f t="shared" si="169"/>
        <v>0</v>
      </c>
      <c r="Q228" s="190">
        <f t="shared" si="169"/>
        <v>333</v>
      </c>
      <c r="R228" s="187">
        <f t="shared" si="169"/>
        <v>268</v>
      </c>
      <c r="S228" s="187">
        <f t="shared" si="169"/>
        <v>200</v>
      </c>
      <c r="T228" s="191">
        <f t="shared" si="169"/>
        <v>468</v>
      </c>
      <c r="U228" s="191">
        <f t="shared" si="169"/>
        <v>0</v>
      </c>
      <c r="V228" s="191">
        <f t="shared" si="169"/>
        <v>468</v>
      </c>
      <c r="W228" s="192">
        <f t="shared" si="168"/>
        <v>40.540540540540547</v>
      </c>
    </row>
    <row r="229" spans="1:23" ht="13.5" thickTop="1">
      <c r="B229" s="207"/>
      <c r="C229" s="126"/>
      <c r="D229" s="126"/>
      <c r="E229" s="126"/>
      <c r="F229" s="126"/>
      <c r="G229" s="126"/>
      <c r="H229" s="126"/>
      <c r="I229" s="127"/>
      <c r="J229" s="125"/>
      <c r="K229" s="125"/>
      <c r="L229" s="254" t="s">
        <v>24</v>
      </c>
      <c r="M229" s="255">
        <f t="shared" ref="M229:N231" si="170">+M177+M203</f>
        <v>120</v>
      </c>
      <c r="N229" s="256">
        <f t="shared" si="170"/>
        <v>0</v>
      </c>
      <c r="O229" s="174">
        <f t="shared" ref="O229:O231" si="171">+M229+N229</f>
        <v>120</v>
      </c>
      <c r="P229" s="257">
        <f>+P177+P203</f>
        <v>0</v>
      </c>
      <c r="Q229" s="179">
        <f t="shared" ref="Q229:Q231" si="172">+O229+P229</f>
        <v>120</v>
      </c>
      <c r="R229" s="255">
        <f>+R177+R203</f>
        <v>101</v>
      </c>
      <c r="S229" s="256">
        <f>+S177+S203</f>
        <v>97</v>
      </c>
      <c r="T229" s="174">
        <f t="shared" ref="T229:T231" si="173">+R229+S229</f>
        <v>198</v>
      </c>
      <c r="U229" s="257">
        <f>+U177+U203</f>
        <v>0</v>
      </c>
      <c r="V229" s="182">
        <f t="shared" ref="V229:V231" si="174">+T229+U229</f>
        <v>198</v>
      </c>
      <c r="W229" s="258">
        <f t="shared" si="168"/>
        <v>64.999999999999986</v>
      </c>
    </row>
    <row r="230" spans="1:23" ht="12.75" customHeight="1">
      <c r="B230" s="208"/>
      <c r="C230" s="128"/>
      <c r="D230" s="128"/>
      <c r="E230" s="128"/>
      <c r="F230" s="128"/>
      <c r="G230" s="128"/>
      <c r="H230" s="128"/>
      <c r="I230" s="129"/>
      <c r="J230" s="125"/>
      <c r="K230" s="125"/>
      <c r="L230" s="254" t="s">
        <v>26</v>
      </c>
      <c r="M230" s="255">
        <f t="shared" si="170"/>
        <v>105</v>
      </c>
      <c r="N230" s="256">
        <f t="shared" si="170"/>
        <v>0</v>
      </c>
      <c r="O230" s="174">
        <f>+M230+N230</f>
        <v>105</v>
      </c>
      <c r="P230" s="259">
        <f>+P178+P204</f>
        <v>0</v>
      </c>
      <c r="Q230" s="179">
        <f>+O230+P230</f>
        <v>105</v>
      </c>
      <c r="R230" s="255">
        <f>+R204+R178</f>
        <v>94</v>
      </c>
      <c r="S230" s="256">
        <f>+S204+S178</f>
        <v>108</v>
      </c>
      <c r="T230" s="174">
        <f>+R230+S230</f>
        <v>202</v>
      </c>
      <c r="U230" s="259">
        <f>+U178+U204</f>
        <v>0</v>
      </c>
      <c r="V230" s="174">
        <f>+T230+U230</f>
        <v>202</v>
      </c>
      <c r="W230" s="258">
        <f>IF(Q230=0,0,((V230/Q230)-1)*100)</f>
        <v>92.38095238095238</v>
      </c>
    </row>
    <row r="231" spans="1:23" ht="12.75" customHeight="1" thickBot="1">
      <c r="B231" s="208"/>
      <c r="C231" s="128"/>
      <c r="D231" s="128"/>
      <c r="E231" s="128"/>
      <c r="F231" s="128"/>
      <c r="G231" s="128"/>
      <c r="H231" s="128"/>
      <c r="I231" s="129"/>
      <c r="J231" s="125"/>
      <c r="K231" s="125"/>
      <c r="L231" s="254" t="s">
        <v>27</v>
      </c>
      <c r="M231" s="255">
        <f t="shared" si="170"/>
        <v>74</v>
      </c>
      <c r="N231" s="256">
        <f t="shared" si="170"/>
        <v>28</v>
      </c>
      <c r="O231" s="175">
        <f t="shared" si="171"/>
        <v>102</v>
      </c>
      <c r="P231" s="260">
        <f>+P179+P205</f>
        <v>0</v>
      </c>
      <c r="Q231" s="179">
        <f t="shared" si="172"/>
        <v>102</v>
      </c>
      <c r="R231" s="255">
        <f>+R179+R205</f>
        <v>100</v>
      </c>
      <c r="S231" s="256">
        <f>+S179+S205</f>
        <v>105</v>
      </c>
      <c r="T231" s="174">
        <f t="shared" si="173"/>
        <v>205</v>
      </c>
      <c r="U231" s="260">
        <f>+U179+U205</f>
        <v>0</v>
      </c>
      <c r="V231" s="182">
        <f t="shared" si="174"/>
        <v>205</v>
      </c>
      <c r="W231" s="258">
        <f t="shared" ref="W231:W232" si="175">IF(Q231=0,0,((V231/Q231)-1)*100)</f>
        <v>100.98039215686273</v>
      </c>
    </row>
    <row r="232" spans="1:23" ht="14.25" thickTop="1" thickBot="1">
      <c r="B232" s="206"/>
      <c r="C232" s="119"/>
      <c r="D232" s="119"/>
      <c r="E232" s="119"/>
      <c r="F232" s="119"/>
      <c r="G232" s="119"/>
      <c r="H232" s="119"/>
      <c r="I232" s="120"/>
      <c r="J232" s="92"/>
      <c r="K232" s="92"/>
      <c r="L232" s="202" t="s">
        <v>28</v>
      </c>
      <c r="M232" s="183">
        <f t="shared" ref="M232:V232" si="176">+M229+M230+M231</f>
        <v>299</v>
      </c>
      <c r="N232" s="184">
        <f t="shared" si="176"/>
        <v>28</v>
      </c>
      <c r="O232" s="183">
        <f t="shared" si="176"/>
        <v>327</v>
      </c>
      <c r="P232" s="183">
        <f t="shared" si="176"/>
        <v>0</v>
      </c>
      <c r="Q232" s="189">
        <f t="shared" si="176"/>
        <v>327</v>
      </c>
      <c r="R232" s="183">
        <f t="shared" si="176"/>
        <v>295</v>
      </c>
      <c r="S232" s="184">
        <f t="shared" si="176"/>
        <v>310</v>
      </c>
      <c r="T232" s="183">
        <f t="shared" si="176"/>
        <v>605</v>
      </c>
      <c r="U232" s="183">
        <f t="shared" si="176"/>
        <v>0</v>
      </c>
      <c r="V232" s="189">
        <f t="shared" si="176"/>
        <v>605</v>
      </c>
      <c r="W232" s="186">
        <f t="shared" si="175"/>
        <v>85.015290519877681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J233" s="92"/>
      <c r="K233" s="92"/>
      <c r="L233" s="202" t="s">
        <v>94</v>
      </c>
      <c r="M233" s="183">
        <f t="shared" ref="M233:V233" si="177">M224+M228+M232</f>
        <v>792</v>
      </c>
      <c r="N233" s="184">
        <f t="shared" si="177"/>
        <v>28</v>
      </c>
      <c r="O233" s="183">
        <f t="shared" si="177"/>
        <v>820</v>
      </c>
      <c r="P233" s="183">
        <f t="shared" si="177"/>
        <v>0</v>
      </c>
      <c r="Q233" s="183">
        <f t="shared" si="177"/>
        <v>820</v>
      </c>
      <c r="R233" s="183">
        <f t="shared" si="177"/>
        <v>856</v>
      </c>
      <c r="S233" s="184">
        <f t="shared" si="177"/>
        <v>744</v>
      </c>
      <c r="T233" s="183">
        <f t="shared" si="177"/>
        <v>1600</v>
      </c>
      <c r="U233" s="183">
        <f t="shared" si="177"/>
        <v>0</v>
      </c>
      <c r="V233" s="185">
        <f t="shared" si="177"/>
        <v>1600</v>
      </c>
      <c r="W233" s="186">
        <f>IF(Q233=0,0,((V233/Q233)-1)*100)</f>
        <v>95.121951219512198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J234" s="92"/>
      <c r="K234" s="92"/>
      <c r="L234" s="202" t="s">
        <v>93</v>
      </c>
      <c r="M234" s="183">
        <f t="shared" ref="M234:V234" si="178">+M220+M224+M228+M232</f>
        <v>792</v>
      </c>
      <c r="N234" s="184">
        <f t="shared" si="178"/>
        <v>28</v>
      </c>
      <c r="O234" s="183">
        <f t="shared" si="178"/>
        <v>820</v>
      </c>
      <c r="P234" s="183">
        <f t="shared" si="178"/>
        <v>0</v>
      </c>
      <c r="Q234" s="183">
        <f t="shared" si="178"/>
        <v>820</v>
      </c>
      <c r="R234" s="183">
        <f t="shared" si="178"/>
        <v>1147</v>
      </c>
      <c r="S234" s="184">
        <f t="shared" si="178"/>
        <v>944</v>
      </c>
      <c r="T234" s="183">
        <f t="shared" si="178"/>
        <v>2091</v>
      </c>
      <c r="U234" s="183">
        <f t="shared" si="178"/>
        <v>0</v>
      </c>
      <c r="V234" s="185">
        <f t="shared" si="178"/>
        <v>2091</v>
      </c>
      <c r="W234" s="186">
        <f t="shared" ref="W234" si="179">IF(Q234=0,0,((V234/Q234)-1)*100)</f>
        <v>154.99999999999997</v>
      </c>
    </row>
    <row r="235" spans="1:23" ht="13.5" thickTop="1">
      <c r="B235" s="196"/>
      <c r="C235" s="92"/>
      <c r="D235" s="92"/>
      <c r="E235" s="92"/>
      <c r="F235" s="92"/>
      <c r="G235" s="92"/>
      <c r="H235" s="92"/>
      <c r="I235" s="93"/>
      <c r="J235" s="92"/>
      <c r="K235" s="92"/>
      <c r="L235" s="199" t="s">
        <v>61</v>
      </c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3"/>
    </row>
  </sheetData>
  <sheetProtection password="CF53" sheet="1" objects="1" scenarios="1"/>
  <customSheetViews>
    <customSheetView guid="{ED529B84-E379-4C9B-A677-BE1D384436B0}" fitToPage="1" topLeftCell="J82">
      <selection activeCell="X126" sqref="X126"/>
      <pageMargins left="0.6692913385826772" right="0.43307086614173229" top="1.1811023622047245" bottom="0.98425196850393704" header="0.86614173228346458" footer="0.43307086614173229"/>
      <printOptions horizontalCentered="1"/>
      <pageSetup paperSize="9" scale="65" orientation="portrait" horizontalDpi="300" verticalDpi="300" r:id="rId1"/>
      <headerFooter alignWithMargins="0">
        <oddHeader xml:space="preserve">&amp;LMonthly Air Transport Statistics : Hat Yai International Airport
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printOptions horizontalCentered="1" verticalCentered="1"/>
  <pageMargins left="0.6692913385826772" right="0.43307086614173229" top="1.1811023622047245" bottom="0.98425196850393704" header="0.86614173228346458" footer="0.43307086614173229"/>
  <pageSetup paperSize="9" scale="14" orientation="landscape" horizontalDpi="300" verticalDpi="300" r:id="rId2"/>
  <headerFooter alignWithMargins="0">
    <oddHeader xml:space="preserve">&amp;LMonthly Air Transport Statistics : Hat Yai International Airport
</oddHeader>
    <oddFooter>&amp;LAir Transport Information Division, Corporate Strategy Department&amp;C&amp;D&amp;R&amp;T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W235"/>
  <sheetViews>
    <sheetView topLeftCell="G62" zoomScaleNormal="100" workbookViewId="0">
      <selection activeCell="J129" sqref="J129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9" customWidth="1"/>
    <col min="10" max="11" width="7" style="1" customWidth="1"/>
    <col min="12" max="12" width="13" style="1" customWidth="1"/>
    <col min="13" max="13" width="12.28515625" style="1" customWidth="1"/>
    <col min="14" max="14" width="12.5703125" style="1" customWidth="1"/>
    <col min="15" max="15" width="14.140625" style="1" bestFit="1" customWidth="1"/>
    <col min="16" max="16" width="10" style="1" customWidth="1"/>
    <col min="17" max="17" width="13.28515625" style="1" customWidth="1"/>
    <col min="18" max="18" width="12.28515625" style="1" customWidth="1"/>
    <col min="19" max="19" width="12.5703125" style="1" customWidth="1"/>
    <col min="20" max="20" width="14.140625" style="1" bestFit="1" customWidth="1"/>
    <col min="21" max="21" width="9.28515625" style="1" customWidth="1"/>
    <col min="22" max="22" width="13.28515625" style="1" customWidth="1"/>
    <col min="23" max="23" width="12.140625" style="9" bestFit="1" customWidth="1"/>
    <col min="24" max="16384" width="7" style="1"/>
  </cols>
  <sheetData>
    <row r="1" spans="2:23" ht="13.5" thickBot="1"/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J2" s="92"/>
      <c r="K2" s="92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J3" s="92"/>
      <c r="K3" s="92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>
      <c r="B4" s="196"/>
      <c r="C4" s="92"/>
      <c r="D4" s="92"/>
      <c r="E4" s="92"/>
      <c r="F4" s="92"/>
      <c r="G4" s="92"/>
      <c r="H4" s="92"/>
      <c r="I4" s="93"/>
      <c r="J4" s="92"/>
      <c r="K4" s="92"/>
      <c r="L4" s="196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</row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J5" s="92"/>
      <c r="K5" s="92"/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J6" s="92"/>
      <c r="K6" s="92"/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12" t="s">
        <v>9</v>
      </c>
      <c r="F7" s="227" t="s">
        <v>7</v>
      </c>
      <c r="G7" s="228" t="s">
        <v>8</v>
      </c>
      <c r="H7" s="212" t="s">
        <v>9</v>
      </c>
      <c r="I7" s="229"/>
      <c r="J7" s="92"/>
      <c r="K7" s="92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13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J8" s="92"/>
      <c r="K8" s="92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>
      <c r="B9" s="220" t="s">
        <v>14</v>
      </c>
      <c r="C9" s="240">
        <v>1345</v>
      </c>
      <c r="D9" s="241">
        <v>1345</v>
      </c>
      <c r="E9" s="96">
        <f>C9+D9</f>
        <v>2690</v>
      </c>
      <c r="F9" s="240">
        <v>1692</v>
      </c>
      <c r="G9" s="241">
        <v>1698</v>
      </c>
      <c r="H9" s="96">
        <f>F9+G9</f>
        <v>3390</v>
      </c>
      <c r="I9" s="216">
        <f t="shared" ref="I9:I21" si="0">IF(E9=0,0,((H9/E9)-1)*100)</f>
        <v>26.02230483271375</v>
      </c>
      <c r="J9" s="92"/>
      <c r="K9" s="97"/>
      <c r="L9" s="220" t="s">
        <v>14</v>
      </c>
      <c r="M9" s="242">
        <v>209981</v>
      </c>
      <c r="N9" s="243">
        <v>202319</v>
      </c>
      <c r="O9" s="136">
        <f>SUM(M9:N9)</f>
        <v>412300</v>
      </c>
      <c r="P9" s="98">
        <v>1369</v>
      </c>
      <c r="Q9" s="139">
        <f>O9+P9</f>
        <v>413669</v>
      </c>
      <c r="R9" s="242">
        <v>256598</v>
      </c>
      <c r="S9" s="243">
        <v>244688</v>
      </c>
      <c r="T9" s="136">
        <f>SUM(R9:S9)</f>
        <v>501286</v>
      </c>
      <c r="U9" s="98">
        <v>2286</v>
      </c>
      <c r="V9" s="141">
        <f>T9+U9</f>
        <v>503572</v>
      </c>
      <c r="W9" s="216">
        <f t="shared" ref="W9:W21" si="1">IF(Q9=0,0,((V9/Q9)-1)*100)</f>
        <v>21.73307644517719</v>
      </c>
    </row>
    <row r="10" spans="2:23">
      <c r="B10" s="220" t="s">
        <v>15</v>
      </c>
      <c r="C10" s="240">
        <v>1501</v>
      </c>
      <c r="D10" s="241">
        <v>1481</v>
      </c>
      <c r="E10" s="96">
        <f>C10+D10</f>
        <v>2982</v>
      </c>
      <c r="F10" s="240">
        <v>1737</v>
      </c>
      <c r="G10" s="241">
        <v>1715</v>
      </c>
      <c r="H10" s="96">
        <f>F10+G10</f>
        <v>3452</v>
      </c>
      <c r="I10" s="216">
        <f t="shared" si="0"/>
        <v>15.761234071093222</v>
      </c>
      <c r="J10" s="92"/>
      <c r="K10" s="97"/>
      <c r="L10" s="220" t="s">
        <v>15</v>
      </c>
      <c r="M10" s="242">
        <v>243957</v>
      </c>
      <c r="N10" s="243">
        <v>219584</v>
      </c>
      <c r="O10" s="136">
        <f>SUM(M10:N10)</f>
        <v>463541</v>
      </c>
      <c r="P10" s="98">
        <v>1071</v>
      </c>
      <c r="Q10" s="139">
        <f>O10+P10</f>
        <v>464612</v>
      </c>
      <c r="R10" s="242">
        <v>285885</v>
      </c>
      <c r="S10" s="243">
        <v>266494</v>
      </c>
      <c r="T10" s="136">
        <f>SUM(R10:S10)</f>
        <v>552379</v>
      </c>
      <c r="U10" s="98">
        <v>431</v>
      </c>
      <c r="V10" s="141">
        <f>T10+U10</f>
        <v>552810</v>
      </c>
      <c r="W10" s="216">
        <f t="shared" si="1"/>
        <v>18.983151532891963</v>
      </c>
    </row>
    <row r="11" spans="2:23" ht="13.5" thickBot="1">
      <c r="B11" s="226" t="s">
        <v>16</v>
      </c>
      <c r="C11" s="244">
        <v>1708</v>
      </c>
      <c r="D11" s="245">
        <v>1685</v>
      </c>
      <c r="E11" s="96">
        <f>C11+D11</f>
        <v>3393</v>
      </c>
      <c r="F11" s="244">
        <v>1825</v>
      </c>
      <c r="G11" s="245">
        <v>1803</v>
      </c>
      <c r="H11" s="96">
        <f>F11+G11</f>
        <v>3628</v>
      </c>
      <c r="I11" s="216">
        <f t="shared" si="0"/>
        <v>6.9260241674034884</v>
      </c>
      <c r="J11" s="92"/>
      <c r="K11" s="97"/>
      <c r="L11" s="226" t="s">
        <v>16</v>
      </c>
      <c r="M11" s="242">
        <v>297632</v>
      </c>
      <c r="N11" s="243">
        <v>255522</v>
      </c>
      <c r="O11" s="136">
        <f>SUM(M11:N11)</f>
        <v>553154</v>
      </c>
      <c r="P11" s="98">
        <v>605</v>
      </c>
      <c r="Q11" s="139">
        <f>O11+P11</f>
        <v>553759</v>
      </c>
      <c r="R11" s="242">
        <v>328462</v>
      </c>
      <c r="S11" s="243">
        <v>285689</v>
      </c>
      <c r="T11" s="136">
        <f>SUM(R11:S11)</f>
        <v>614151</v>
      </c>
      <c r="U11" s="98">
        <v>206</v>
      </c>
      <c r="V11" s="141">
        <f>T11+U11</f>
        <v>614357</v>
      </c>
      <c r="W11" s="216">
        <f t="shared" si="1"/>
        <v>10.943027562531714</v>
      </c>
    </row>
    <row r="12" spans="2:23" ht="14.25" thickTop="1" thickBot="1">
      <c r="B12" s="204" t="s">
        <v>56</v>
      </c>
      <c r="C12" s="99">
        <f t="shared" ref="C12:D12" si="2">+C9+C10+C11</f>
        <v>4554</v>
      </c>
      <c r="D12" s="100">
        <f t="shared" si="2"/>
        <v>4511</v>
      </c>
      <c r="E12" s="101">
        <f t="shared" ref="E12:H12" si="3">+E9+E10+E11</f>
        <v>9065</v>
      </c>
      <c r="F12" s="99">
        <f t="shared" si="3"/>
        <v>5254</v>
      </c>
      <c r="G12" s="100">
        <f t="shared" si="3"/>
        <v>5216</v>
      </c>
      <c r="H12" s="101">
        <f t="shared" si="3"/>
        <v>10470</v>
      </c>
      <c r="I12" s="102">
        <f t="shared" si="0"/>
        <v>15.49917264202978</v>
      </c>
      <c r="J12" s="92"/>
      <c r="K12" s="92"/>
      <c r="L12" s="197" t="s">
        <v>56</v>
      </c>
      <c r="M12" s="142">
        <f t="shared" ref="M12:P12" si="4">+M9+M10+M11</f>
        <v>751570</v>
      </c>
      <c r="N12" s="143">
        <f t="shared" si="4"/>
        <v>677425</v>
      </c>
      <c r="O12" s="142">
        <f t="shared" si="4"/>
        <v>1428995</v>
      </c>
      <c r="P12" s="142">
        <f t="shared" si="4"/>
        <v>3045</v>
      </c>
      <c r="Q12" s="142">
        <f t="shared" ref="Q12:V12" si="5">+Q9+Q10+Q11</f>
        <v>1432040</v>
      </c>
      <c r="R12" s="142">
        <f t="shared" si="5"/>
        <v>870945</v>
      </c>
      <c r="S12" s="143">
        <f t="shared" si="5"/>
        <v>796871</v>
      </c>
      <c r="T12" s="142">
        <f t="shared" si="5"/>
        <v>1667816</v>
      </c>
      <c r="U12" s="142">
        <f t="shared" si="5"/>
        <v>2923</v>
      </c>
      <c r="V12" s="144">
        <f t="shared" si="5"/>
        <v>1670739</v>
      </c>
      <c r="W12" s="145">
        <f t="shared" si="1"/>
        <v>16.668458981592682</v>
      </c>
    </row>
    <row r="13" spans="2:23" ht="13.5" thickTop="1">
      <c r="B13" s="220" t="s">
        <v>18</v>
      </c>
      <c r="C13" s="240">
        <v>1784</v>
      </c>
      <c r="D13" s="241">
        <v>1777</v>
      </c>
      <c r="E13" s="96">
        <f>C13+D13</f>
        <v>3561</v>
      </c>
      <c r="F13" s="240">
        <v>1984</v>
      </c>
      <c r="G13" s="241">
        <v>1970</v>
      </c>
      <c r="H13" s="96">
        <f>F13+G13</f>
        <v>3954</v>
      </c>
      <c r="I13" s="216">
        <f t="shared" si="0"/>
        <v>11.036225779275476</v>
      </c>
      <c r="J13" s="92"/>
      <c r="K13" s="92"/>
      <c r="L13" s="220" t="s">
        <v>18</v>
      </c>
      <c r="M13" s="242">
        <v>300535</v>
      </c>
      <c r="N13" s="243">
        <v>310225</v>
      </c>
      <c r="O13" s="136">
        <f>M13+N13</f>
        <v>610760</v>
      </c>
      <c r="P13" s="98">
        <v>482</v>
      </c>
      <c r="Q13" s="139">
        <f>O13+P13</f>
        <v>611242</v>
      </c>
      <c r="R13" s="242">
        <v>349453</v>
      </c>
      <c r="S13" s="243">
        <v>349520</v>
      </c>
      <c r="T13" s="136">
        <f>R13+S13</f>
        <v>698973</v>
      </c>
      <c r="U13" s="98">
        <v>294</v>
      </c>
      <c r="V13" s="141">
        <f>T13+U13</f>
        <v>699267</v>
      </c>
      <c r="W13" s="216">
        <f t="shared" si="1"/>
        <v>14.401006475340372</v>
      </c>
    </row>
    <row r="14" spans="2:23">
      <c r="B14" s="220" t="s">
        <v>19</v>
      </c>
      <c r="C14" s="242">
        <v>1800</v>
      </c>
      <c r="D14" s="246">
        <v>1781</v>
      </c>
      <c r="E14" s="96">
        <f>C14+D14</f>
        <v>3581</v>
      </c>
      <c r="F14" s="242">
        <v>1805</v>
      </c>
      <c r="G14" s="246">
        <v>1802</v>
      </c>
      <c r="H14" s="103">
        <f>F14+G14</f>
        <v>3607</v>
      </c>
      <c r="I14" s="216">
        <f t="shared" si="0"/>
        <v>0.72605417481150791</v>
      </c>
      <c r="J14" s="92"/>
      <c r="K14" s="92"/>
      <c r="L14" s="220" t="s">
        <v>19</v>
      </c>
      <c r="M14" s="242">
        <v>315647</v>
      </c>
      <c r="N14" s="243">
        <v>323216</v>
      </c>
      <c r="O14" s="136">
        <f>M14+N14</f>
        <v>638863</v>
      </c>
      <c r="P14" s="98">
        <v>744</v>
      </c>
      <c r="Q14" s="139">
        <f>O14+P14</f>
        <v>639607</v>
      </c>
      <c r="R14" s="242">
        <v>322496</v>
      </c>
      <c r="S14" s="243">
        <v>345345</v>
      </c>
      <c r="T14" s="136">
        <f>R14+S14</f>
        <v>667841</v>
      </c>
      <c r="U14" s="98">
        <v>339</v>
      </c>
      <c r="V14" s="141">
        <f>T14+U14</f>
        <v>668180</v>
      </c>
      <c r="W14" s="216">
        <f t="shared" si="1"/>
        <v>4.4672744357081795</v>
      </c>
    </row>
    <row r="15" spans="2:23" ht="13.5" thickBot="1">
      <c r="B15" s="220" t="s">
        <v>20</v>
      </c>
      <c r="C15" s="242">
        <v>1704</v>
      </c>
      <c r="D15" s="246">
        <v>1691</v>
      </c>
      <c r="E15" s="96">
        <f>+D15+C15</f>
        <v>3395</v>
      </c>
      <c r="F15" s="242">
        <v>1803</v>
      </c>
      <c r="G15" s="246">
        <v>1819</v>
      </c>
      <c r="H15" s="103">
        <f>F15+G15</f>
        <v>3622</v>
      </c>
      <c r="I15" s="216">
        <f t="shared" si="0"/>
        <v>6.6863033873343136</v>
      </c>
      <c r="J15" s="104"/>
      <c r="K15" s="92"/>
      <c r="L15" s="220" t="s">
        <v>20</v>
      </c>
      <c r="M15" s="242">
        <v>284950</v>
      </c>
      <c r="N15" s="243">
        <v>303703</v>
      </c>
      <c r="O15" s="136">
        <f>M15+N15</f>
        <v>588653</v>
      </c>
      <c r="P15" s="98">
        <v>717</v>
      </c>
      <c r="Q15" s="139">
        <f>O15+P15</f>
        <v>589370</v>
      </c>
      <c r="R15" s="242">
        <v>291004</v>
      </c>
      <c r="S15" s="243">
        <v>326273</v>
      </c>
      <c r="T15" s="136">
        <f>R15+S15</f>
        <v>617277</v>
      </c>
      <c r="U15" s="98">
        <v>9</v>
      </c>
      <c r="V15" s="141">
        <f>T15+U15</f>
        <v>617286</v>
      </c>
      <c r="W15" s="216">
        <f t="shared" si="1"/>
        <v>4.7365831311400264</v>
      </c>
    </row>
    <row r="16" spans="2:23" ht="14.25" thickTop="1" thickBot="1">
      <c r="B16" s="204" t="s">
        <v>90</v>
      </c>
      <c r="C16" s="99">
        <f>+C13+C14+C15</f>
        <v>5288</v>
      </c>
      <c r="D16" s="100">
        <f t="shared" ref="D16:H16" si="6">+D13+D14+D15</f>
        <v>5249</v>
      </c>
      <c r="E16" s="101">
        <f t="shared" si="6"/>
        <v>10537</v>
      </c>
      <c r="F16" s="99">
        <f t="shared" si="6"/>
        <v>5592</v>
      </c>
      <c r="G16" s="100">
        <f t="shared" si="6"/>
        <v>5591</v>
      </c>
      <c r="H16" s="101">
        <f t="shared" si="6"/>
        <v>11183</v>
      </c>
      <c r="I16" s="102">
        <f>IF(E16=0,0,((H16/E16)-1)*100)</f>
        <v>6.1307772610800004</v>
      </c>
      <c r="J16" s="92"/>
      <c r="K16" s="92"/>
      <c r="L16" s="197" t="s">
        <v>90</v>
      </c>
      <c r="M16" s="142">
        <f t="shared" ref="M16:V16" si="7">+M13+M14+M15</f>
        <v>901132</v>
      </c>
      <c r="N16" s="143">
        <f t="shared" si="7"/>
        <v>937144</v>
      </c>
      <c r="O16" s="142">
        <f t="shared" si="7"/>
        <v>1838276</v>
      </c>
      <c r="P16" s="142">
        <f t="shared" si="7"/>
        <v>1943</v>
      </c>
      <c r="Q16" s="142">
        <f t="shared" si="7"/>
        <v>1840219</v>
      </c>
      <c r="R16" s="142">
        <f t="shared" si="7"/>
        <v>962953</v>
      </c>
      <c r="S16" s="143">
        <f t="shared" si="7"/>
        <v>1021138</v>
      </c>
      <c r="T16" s="142">
        <f t="shared" si="7"/>
        <v>1984091</v>
      </c>
      <c r="U16" s="142">
        <f t="shared" si="7"/>
        <v>642</v>
      </c>
      <c r="V16" s="144">
        <f t="shared" si="7"/>
        <v>1984733</v>
      </c>
      <c r="W16" s="145">
        <f>IF(Q16=0,0,((V16/Q16)-1)*100)</f>
        <v>7.8530870510520767</v>
      </c>
    </row>
    <row r="17" spans="2:23" ht="13.5" thickTop="1">
      <c r="B17" s="220" t="s">
        <v>21</v>
      </c>
      <c r="C17" s="247">
        <v>1589</v>
      </c>
      <c r="D17" s="248">
        <v>1593</v>
      </c>
      <c r="E17" s="96">
        <f>C17+D17</f>
        <v>3182</v>
      </c>
      <c r="F17" s="247">
        <v>1769</v>
      </c>
      <c r="G17" s="248">
        <v>1772</v>
      </c>
      <c r="H17" s="103">
        <f>F17+G17</f>
        <v>3541</v>
      </c>
      <c r="I17" s="216">
        <f t="shared" si="0"/>
        <v>11.282212445003136</v>
      </c>
      <c r="J17" s="92"/>
      <c r="K17" s="92"/>
      <c r="L17" s="220" t="s">
        <v>21</v>
      </c>
      <c r="M17" s="242">
        <v>242354</v>
      </c>
      <c r="N17" s="243">
        <v>264323</v>
      </c>
      <c r="O17" s="136">
        <f>M17+N17</f>
        <v>506677</v>
      </c>
      <c r="P17" s="98">
        <v>558</v>
      </c>
      <c r="Q17" s="139">
        <f>+O17+P17</f>
        <v>507235</v>
      </c>
      <c r="R17" s="242">
        <v>268015</v>
      </c>
      <c r="S17" s="243">
        <v>284813</v>
      </c>
      <c r="T17" s="136">
        <f>R17+S17</f>
        <v>552828</v>
      </c>
      <c r="U17" s="98">
        <v>161</v>
      </c>
      <c r="V17" s="141">
        <f>T17+U17</f>
        <v>552989</v>
      </c>
      <c r="W17" s="216">
        <f t="shared" si="1"/>
        <v>9.0202765976322716</v>
      </c>
    </row>
    <row r="18" spans="2:23">
      <c r="B18" s="220" t="s">
        <v>91</v>
      </c>
      <c r="C18" s="247">
        <v>1528</v>
      </c>
      <c r="D18" s="248">
        <v>1532</v>
      </c>
      <c r="E18" s="96">
        <f>C18+D18</f>
        <v>3060</v>
      </c>
      <c r="F18" s="247">
        <v>1607</v>
      </c>
      <c r="G18" s="248">
        <v>1611</v>
      </c>
      <c r="H18" s="103">
        <f>F18+G18</f>
        <v>3218</v>
      </c>
      <c r="I18" s="216">
        <f t="shared" si="0"/>
        <v>5.1633986928104614</v>
      </c>
      <c r="J18" s="92"/>
      <c r="K18" s="92"/>
      <c r="L18" s="220" t="s">
        <v>91</v>
      </c>
      <c r="M18" s="242">
        <v>208989</v>
      </c>
      <c r="N18" s="243">
        <v>227528</v>
      </c>
      <c r="O18" s="136">
        <f>M18+N18</f>
        <v>436517</v>
      </c>
      <c r="P18" s="98">
        <v>448</v>
      </c>
      <c r="Q18" s="139">
        <f>O18+P18</f>
        <v>436965</v>
      </c>
      <c r="R18" s="242">
        <v>212183</v>
      </c>
      <c r="S18" s="243">
        <v>230525</v>
      </c>
      <c r="T18" s="136">
        <f>R18+S18</f>
        <v>442708</v>
      </c>
      <c r="U18" s="98">
        <v>4</v>
      </c>
      <c r="V18" s="141">
        <f>T18+U18</f>
        <v>442712</v>
      </c>
      <c r="W18" s="216">
        <f t="shared" si="1"/>
        <v>1.3152083118785241</v>
      </c>
    </row>
    <row r="19" spans="2:23" ht="13.5" thickBot="1">
      <c r="B19" s="220" t="s">
        <v>22</v>
      </c>
      <c r="C19" s="247">
        <v>1473</v>
      </c>
      <c r="D19" s="248">
        <v>1470</v>
      </c>
      <c r="E19" s="96">
        <f>C19+D19</f>
        <v>2943</v>
      </c>
      <c r="F19" s="247">
        <v>1431</v>
      </c>
      <c r="G19" s="248">
        <v>1455</v>
      </c>
      <c r="H19" s="103">
        <f>F19+G19</f>
        <v>2886</v>
      </c>
      <c r="I19" s="216">
        <f>IF(E19=0,0,((H19/E19)-1)*100)</f>
        <v>-1.9367991845056109</v>
      </c>
      <c r="J19" s="105"/>
      <c r="K19" s="92"/>
      <c r="L19" s="220" t="s">
        <v>22</v>
      </c>
      <c r="M19" s="242">
        <v>224318</v>
      </c>
      <c r="N19" s="243">
        <v>215342</v>
      </c>
      <c r="O19" s="137">
        <f>M19+N19</f>
        <v>439660</v>
      </c>
      <c r="P19" s="249">
        <v>813</v>
      </c>
      <c r="Q19" s="139">
        <f>O19+P19</f>
        <v>440473</v>
      </c>
      <c r="R19" s="242">
        <v>192151</v>
      </c>
      <c r="S19" s="243">
        <v>194854</v>
      </c>
      <c r="T19" s="137">
        <f>R19+S19</f>
        <v>387005</v>
      </c>
      <c r="U19" s="249">
        <v>135</v>
      </c>
      <c r="V19" s="141">
        <f>T19+U19</f>
        <v>387140</v>
      </c>
      <c r="W19" s="216">
        <f>IF(Q19=0,0,((V19/Q19)-1)*100)</f>
        <v>-12.108120134491784</v>
      </c>
    </row>
    <row r="20" spans="2:23" ht="16.5" thickTop="1" thickBot="1">
      <c r="B20" s="205" t="s">
        <v>62</v>
      </c>
      <c r="C20" s="109">
        <f>C19+C17+C18</f>
        <v>4590</v>
      </c>
      <c r="D20" s="110">
        <f t="shared" ref="D20:H20" si="8">D19+D17+D18</f>
        <v>4595</v>
      </c>
      <c r="E20" s="108">
        <f t="shared" si="8"/>
        <v>9185</v>
      </c>
      <c r="F20" s="109">
        <f t="shared" si="8"/>
        <v>4807</v>
      </c>
      <c r="G20" s="110">
        <f t="shared" si="8"/>
        <v>4838</v>
      </c>
      <c r="H20" s="110">
        <f t="shared" si="8"/>
        <v>9645</v>
      </c>
      <c r="I20" s="102">
        <f t="shared" si="0"/>
        <v>5.0081654872073944</v>
      </c>
      <c r="J20" s="111"/>
      <c r="K20" s="112"/>
      <c r="L20" s="198" t="s">
        <v>62</v>
      </c>
      <c r="M20" s="146">
        <f t="shared" ref="M20:V20" si="9">M19+M17+M18</f>
        <v>675661</v>
      </c>
      <c r="N20" s="146">
        <f t="shared" si="9"/>
        <v>707193</v>
      </c>
      <c r="O20" s="147">
        <f t="shared" si="9"/>
        <v>1382854</v>
      </c>
      <c r="P20" s="147">
        <f t="shared" si="9"/>
        <v>1819</v>
      </c>
      <c r="Q20" s="147">
        <f t="shared" si="9"/>
        <v>1384673</v>
      </c>
      <c r="R20" s="146">
        <f t="shared" si="9"/>
        <v>672349</v>
      </c>
      <c r="S20" s="146">
        <f t="shared" si="9"/>
        <v>710192</v>
      </c>
      <c r="T20" s="147">
        <f t="shared" si="9"/>
        <v>1382541</v>
      </c>
      <c r="U20" s="147">
        <f t="shared" si="9"/>
        <v>300</v>
      </c>
      <c r="V20" s="147">
        <f t="shared" si="9"/>
        <v>1382841</v>
      </c>
      <c r="W20" s="148">
        <f t="shared" si="1"/>
        <v>-0.13230560572785599</v>
      </c>
    </row>
    <row r="21" spans="2:23" ht="13.5" thickTop="1">
      <c r="B21" s="220" t="s">
        <v>24</v>
      </c>
      <c r="C21" s="242">
        <v>1673</v>
      </c>
      <c r="D21" s="246">
        <v>1676</v>
      </c>
      <c r="E21" s="113">
        <f>C21+D21</f>
        <v>3349</v>
      </c>
      <c r="F21" s="242">
        <v>1498</v>
      </c>
      <c r="G21" s="246">
        <v>1526</v>
      </c>
      <c r="H21" s="114">
        <f>F21+G21</f>
        <v>3024</v>
      </c>
      <c r="I21" s="216">
        <f t="shared" si="0"/>
        <v>-9.7043893699611861</v>
      </c>
      <c r="J21" s="92"/>
      <c r="K21" s="92"/>
      <c r="L21" s="220" t="s">
        <v>25</v>
      </c>
      <c r="M21" s="242">
        <v>248143</v>
      </c>
      <c r="N21" s="243">
        <v>245563</v>
      </c>
      <c r="O21" s="137">
        <f>SUM(M21:N21)</f>
        <v>493706</v>
      </c>
      <c r="P21" s="250">
        <v>1738</v>
      </c>
      <c r="Q21" s="139">
        <f>O21+P21</f>
        <v>495444</v>
      </c>
      <c r="R21" s="242">
        <v>223302</v>
      </c>
      <c r="S21" s="243">
        <v>218905</v>
      </c>
      <c r="T21" s="137">
        <f>SUM(R21:S21)</f>
        <v>442207</v>
      </c>
      <c r="U21" s="250">
        <v>146</v>
      </c>
      <c r="V21" s="141">
        <f>T21+U21</f>
        <v>442353</v>
      </c>
      <c r="W21" s="216">
        <f t="shared" si="1"/>
        <v>-10.715842759222028</v>
      </c>
    </row>
    <row r="22" spans="2:23">
      <c r="B22" s="220" t="s">
        <v>26</v>
      </c>
      <c r="C22" s="242">
        <v>1751</v>
      </c>
      <c r="D22" s="246">
        <v>1754</v>
      </c>
      <c r="E22" s="115">
        <f>C22+D22</f>
        <v>3505</v>
      </c>
      <c r="F22" s="242">
        <v>1550</v>
      </c>
      <c r="G22" s="246">
        <v>1576</v>
      </c>
      <c r="H22" s="115">
        <f>F22+G22</f>
        <v>3126</v>
      </c>
      <c r="I22" s="216">
        <f>IF(E22=0,0,((H22/E22)-1)*100)</f>
        <v>-10.813124108416549</v>
      </c>
      <c r="J22" s="92"/>
      <c r="K22" s="92"/>
      <c r="L22" s="220" t="s">
        <v>26</v>
      </c>
      <c r="M22" s="242">
        <v>265525</v>
      </c>
      <c r="N22" s="243">
        <v>275078</v>
      </c>
      <c r="O22" s="137">
        <f>SUM(M22:N22)</f>
        <v>540603</v>
      </c>
      <c r="P22" s="98">
        <v>2432</v>
      </c>
      <c r="Q22" s="139">
        <f>O22+P22</f>
        <v>543035</v>
      </c>
      <c r="R22" s="242">
        <v>235789</v>
      </c>
      <c r="S22" s="243">
        <v>250314</v>
      </c>
      <c r="T22" s="137">
        <f>SUM(R22:S22)</f>
        <v>486103</v>
      </c>
      <c r="U22" s="98">
        <v>368</v>
      </c>
      <c r="V22" s="141">
        <f>T22+U22</f>
        <v>486471</v>
      </c>
      <c r="W22" s="216">
        <f>IF(Q22=0,0,((V22/Q22)-1)*100)</f>
        <v>-10.416271511044407</v>
      </c>
    </row>
    <row r="23" spans="2:23" ht="13.5" thickBot="1">
      <c r="B23" s="220" t="s">
        <v>27</v>
      </c>
      <c r="C23" s="242">
        <v>1591</v>
      </c>
      <c r="D23" s="251">
        <v>1582</v>
      </c>
      <c r="E23" s="116">
        <f>C23+D23</f>
        <v>3173</v>
      </c>
      <c r="F23" s="242">
        <v>1474</v>
      </c>
      <c r="G23" s="251">
        <v>1465</v>
      </c>
      <c r="H23" s="116">
        <f>F23+G23</f>
        <v>2939</v>
      </c>
      <c r="I23" s="217">
        <f>IF(E23=0,0,((H23/E23)-1)*100)</f>
        <v>-7.3747242357390501</v>
      </c>
      <c r="J23" s="92"/>
      <c r="K23" s="92"/>
      <c r="L23" s="220" t="s">
        <v>27</v>
      </c>
      <c r="M23" s="242">
        <v>228256</v>
      </c>
      <c r="N23" s="243">
        <v>219027</v>
      </c>
      <c r="O23" s="137">
        <f>SUM(M23:N23)</f>
        <v>447283</v>
      </c>
      <c r="P23" s="249">
        <v>2218</v>
      </c>
      <c r="Q23" s="139">
        <f>O23+P23</f>
        <v>449501</v>
      </c>
      <c r="R23" s="242">
        <v>214207</v>
      </c>
      <c r="S23" s="243">
        <v>202283</v>
      </c>
      <c r="T23" s="137">
        <f>SUM(R23:S23)</f>
        <v>416490</v>
      </c>
      <c r="U23" s="249">
        <v>12</v>
      </c>
      <c r="V23" s="141">
        <f>T23+U23</f>
        <v>416502</v>
      </c>
      <c r="W23" s="216">
        <f>IF(Q23=0,0,((V23/Q23)-1)*100)</f>
        <v>-7.3412517436001306</v>
      </c>
    </row>
    <row r="24" spans="2:23" ht="14.25" thickTop="1" thickBot="1">
      <c r="B24" s="204" t="s">
        <v>60</v>
      </c>
      <c r="C24" s="109">
        <f>+C21+C22+C23</f>
        <v>5015</v>
      </c>
      <c r="D24" s="117">
        <f t="shared" ref="D24:H24" si="10">+D21+D22+D23</f>
        <v>5012</v>
      </c>
      <c r="E24" s="109">
        <f t="shared" si="10"/>
        <v>10027</v>
      </c>
      <c r="F24" s="109">
        <f t="shared" si="10"/>
        <v>4522</v>
      </c>
      <c r="G24" s="117">
        <f t="shared" si="10"/>
        <v>4567</v>
      </c>
      <c r="H24" s="109">
        <f t="shared" si="10"/>
        <v>9089</v>
      </c>
      <c r="I24" s="102">
        <f t="shared" ref="I24" si="11">IF(E24=0,0,((H24/E24)-1)*100)</f>
        <v>-9.3547421960706085</v>
      </c>
      <c r="J24" s="92"/>
      <c r="K24" s="92"/>
      <c r="L24" s="197" t="s">
        <v>60</v>
      </c>
      <c r="M24" s="142">
        <f t="shared" ref="M24:V24" si="12">+M21+M22+M23</f>
        <v>741924</v>
      </c>
      <c r="N24" s="143">
        <f t="shared" si="12"/>
        <v>739668</v>
      </c>
      <c r="O24" s="142">
        <f t="shared" si="12"/>
        <v>1481592</v>
      </c>
      <c r="P24" s="142">
        <f t="shared" si="12"/>
        <v>6388</v>
      </c>
      <c r="Q24" s="142">
        <f t="shared" si="12"/>
        <v>1487980</v>
      </c>
      <c r="R24" s="142">
        <f t="shared" si="12"/>
        <v>673298</v>
      </c>
      <c r="S24" s="143">
        <f t="shared" si="12"/>
        <v>671502</v>
      </c>
      <c r="T24" s="142">
        <f t="shared" si="12"/>
        <v>1344800</v>
      </c>
      <c r="U24" s="142">
        <f t="shared" si="12"/>
        <v>526</v>
      </c>
      <c r="V24" s="142">
        <f t="shared" si="12"/>
        <v>1345326</v>
      </c>
      <c r="W24" s="145">
        <f t="shared" ref="W24" si="13">IF(Q24=0,0,((V24/Q24)-1)*100)</f>
        <v>-9.5870912243444124</v>
      </c>
    </row>
    <row r="25" spans="2:23" ht="14.25" thickTop="1" thickBot="1">
      <c r="B25" s="204" t="s">
        <v>94</v>
      </c>
      <c r="C25" s="99">
        <f>C16+C20+C24</f>
        <v>14893</v>
      </c>
      <c r="D25" s="100">
        <f t="shared" ref="D25:H25" si="14">D16+D20+D24</f>
        <v>14856</v>
      </c>
      <c r="E25" s="101">
        <f t="shared" si="14"/>
        <v>29749</v>
      </c>
      <c r="F25" s="99">
        <f t="shared" si="14"/>
        <v>14921</v>
      </c>
      <c r="G25" s="100">
        <f t="shared" si="14"/>
        <v>14996</v>
      </c>
      <c r="H25" s="101">
        <f t="shared" si="14"/>
        <v>29917</v>
      </c>
      <c r="I25" s="102">
        <f>IF(E25=0,0,((H25/E25)-1)*100)</f>
        <v>0.56472486470133809</v>
      </c>
      <c r="J25" s="92"/>
      <c r="K25" s="92"/>
      <c r="L25" s="197" t="s">
        <v>94</v>
      </c>
      <c r="M25" s="142">
        <f t="shared" ref="M25:V25" si="15">M16+M20+M24</f>
        <v>2318717</v>
      </c>
      <c r="N25" s="143">
        <f t="shared" si="15"/>
        <v>2384005</v>
      </c>
      <c r="O25" s="142">
        <f t="shared" si="15"/>
        <v>4702722</v>
      </c>
      <c r="P25" s="142">
        <f t="shared" si="15"/>
        <v>10150</v>
      </c>
      <c r="Q25" s="142">
        <f t="shared" si="15"/>
        <v>4712872</v>
      </c>
      <c r="R25" s="142">
        <f t="shared" si="15"/>
        <v>2308600</v>
      </c>
      <c r="S25" s="143">
        <f t="shared" si="15"/>
        <v>2402832</v>
      </c>
      <c r="T25" s="142">
        <f t="shared" si="15"/>
        <v>4711432</v>
      </c>
      <c r="U25" s="142">
        <f t="shared" si="15"/>
        <v>1468</v>
      </c>
      <c r="V25" s="144">
        <f t="shared" si="15"/>
        <v>4712900</v>
      </c>
      <c r="W25" s="145">
        <f>IF(Q25=0,0,((V25/Q25)-1)*100)</f>
        <v>5.9411755719551707E-4</v>
      </c>
    </row>
    <row r="26" spans="2:23" ht="14.25" thickTop="1" thickBot="1">
      <c r="B26" s="204" t="s">
        <v>93</v>
      </c>
      <c r="C26" s="99">
        <f>+C12+C16+C20+C24</f>
        <v>19447</v>
      </c>
      <c r="D26" s="100">
        <f t="shared" ref="D26:H26" si="16">+D12+D16+D20+D24</f>
        <v>19367</v>
      </c>
      <c r="E26" s="101">
        <f t="shared" si="16"/>
        <v>38814</v>
      </c>
      <c r="F26" s="99">
        <f t="shared" si="16"/>
        <v>20175</v>
      </c>
      <c r="G26" s="100">
        <f t="shared" si="16"/>
        <v>20212</v>
      </c>
      <c r="H26" s="101">
        <f t="shared" si="16"/>
        <v>40387</v>
      </c>
      <c r="I26" s="102">
        <f t="shared" ref="I26" si="17">IF(E26=0,0,((H26/E26)-1)*100)</f>
        <v>4.0526614108311376</v>
      </c>
      <c r="J26" s="92"/>
      <c r="K26" s="92"/>
      <c r="L26" s="197" t="s">
        <v>93</v>
      </c>
      <c r="M26" s="142">
        <f t="shared" ref="M26:V26" si="18">+M12+M16+M20+M24</f>
        <v>3070287</v>
      </c>
      <c r="N26" s="143">
        <f t="shared" si="18"/>
        <v>3061430</v>
      </c>
      <c r="O26" s="142">
        <f t="shared" si="18"/>
        <v>6131717</v>
      </c>
      <c r="P26" s="142">
        <f t="shared" si="18"/>
        <v>13195</v>
      </c>
      <c r="Q26" s="142">
        <f t="shared" si="18"/>
        <v>6144912</v>
      </c>
      <c r="R26" s="142">
        <f t="shared" si="18"/>
        <v>3179545</v>
      </c>
      <c r="S26" s="143">
        <f t="shared" si="18"/>
        <v>3199703</v>
      </c>
      <c r="T26" s="142">
        <f t="shared" si="18"/>
        <v>6379248</v>
      </c>
      <c r="U26" s="142">
        <f t="shared" si="18"/>
        <v>4391</v>
      </c>
      <c r="V26" s="144">
        <f t="shared" si="18"/>
        <v>6383639</v>
      </c>
      <c r="W26" s="145">
        <f t="shared" ref="W26" si="19">IF(Q26=0,0,((V26/Q26)-1)*100)</f>
        <v>3.8849539261099242</v>
      </c>
    </row>
    <row r="27" spans="2:23" ht="14.25" thickTop="1" thickBot="1">
      <c r="B27" s="199" t="s">
        <v>61</v>
      </c>
      <c r="C27" s="92"/>
      <c r="D27" s="92"/>
      <c r="E27" s="92"/>
      <c r="F27" s="92"/>
      <c r="G27" s="92"/>
      <c r="H27" s="92"/>
      <c r="I27" s="93"/>
      <c r="J27" s="92"/>
      <c r="K27" s="92"/>
      <c r="L27" s="199" t="s">
        <v>61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J28" s="92"/>
      <c r="K28" s="92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J29" s="92"/>
      <c r="K29" s="92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>
      <c r="B30" s="196"/>
      <c r="C30" s="92"/>
      <c r="D30" s="92"/>
      <c r="E30" s="92"/>
      <c r="F30" s="92"/>
      <c r="G30" s="92"/>
      <c r="H30" s="92"/>
      <c r="I30" s="93"/>
      <c r="J30" s="92"/>
      <c r="K30" s="92"/>
      <c r="L30" s="1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3"/>
    </row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J31" s="92"/>
      <c r="K31" s="92"/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J32" s="92"/>
      <c r="K32" s="92"/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thickBot="1">
      <c r="B33" s="226"/>
      <c r="C33" s="227" t="s">
        <v>7</v>
      </c>
      <c r="D33" s="228" t="s">
        <v>8</v>
      </c>
      <c r="E33" s="212" t="s">
        <v>9</v>
      </c>
      <c r="F33" s="227" t="s">
        <v>7</v>
      </c>
      <c r="G33" s="228" t="s">
        <v>8</v>
      </c>
      <c r="H33" s="212" t="s">
        <v>9</v>
      </c>
      <c r="I33" s="229"/>
      <c r="J33" s="92"/>
      <c r="K33" s="92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13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5.25" customHeight="1" thickTop="1">
      <c r="B34" s="220"/>
      <c r="C34" s="233"/>
      <c r="D34" s="234"/>
      <c r="E34" s="95"/>
      <c r="F34" s="233"/>
      <c r="G34" s="234"/>
      <c r="H34" s="95"/>
      <c r="I34" s="235"/>
      <c r="J34" s="92"/>
      <c r="K34" s="92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>
      <c r="B35" s="220" t="s">
        <v>14</v>
      </c>
      <c r="C35" s="240">
        <v>1213</v>
      </c>
      <c r="D35" s="241">
        <v>1213</v>
      </c>
      <c r="E35" s="96">
        <f>C35+D35</f>
        <v>2426</v>
      </c>
      <c r="F35" s="240">
        <v>1358</v>
      </c>
      <c r="G35" s="241">
        <v>1354</v>
      </c>
      <c r="H35" s="96">
        <f>F35+G35</f>
        <v>2712</v>
      </c>
      <c r="I35" s="216">
        <f t="shared" ref="I35:I47" si="20">IF(E35=0,0,((H35/E35)-1)*100)</f>
        <v>11.788953009068415</v>
      </c>
      <c r="J35" s="92"/>
      <c r="K35" s="97"/>
      <c r="L35" s="220" t="s">
        <v>14</v>
      </c>
      <c r="M35" s="242">
        <v>191649</v>
      </c>
      <c r="N35" s="243">
        <v>185849</v>
      </c>
      <c r="O35" s="136">
        <f>SUM(M35:N35)</f>
        <v>377498</v>
      </c>
      <c r="P35" s="98">
        <v>197</v>
      </c>
      <c r="Q35" s="139">
        <f>O35+P35</f>
        <v>377695</v>
      </c>
      <c r="R35" s="242">
        <v>217913</v>
      </c>
      <c r="S35" s="243">
        <v>212737</v>
      </c>
      <c r="T35" s="136">
        <f>SUM(R35:S35)</f>
        <v>430650</v>
      </c>
      <c r="U35" s="98">
        <v>156</v>
      </c>
      <c r="V35" s="141">
        <f>T35+U35</f>
        <v>430806</v>
      </c>
      <c r="W35" s="216">
        <f t="shared" ref="W35:W47" si="21">IF(Q35=0,0,((V35/Q35)-1)*100)</f>
        <v>14.061875322680994</v>
      </c>
    </row>
    <row r="36" spans="2:23">
      <c r="B36" s="220" t="s">
        <v>15</v>
      </c>
      <c r="C36" s="240">
        <v>1193</v>
      </c>
      <c r="D36" s="241">
        <v>1210</v>
      </c>
      <c r="E36" s="96">
        <f>C36+D36</f>
        <v>2403</v>
      </c>
      <c r="F36" s="240">
        <v>1325</v>
      </c>
      <c r="G36" s="241">
        <v>1344</v>
      </c>
      <c r="H36" s="96">
        <f>F36+G36</f>
        <v>2669</v>
      </c>
      <c r="I36" s="216">
        <f t="shared" si="20"/>
        <v>11.069496462754881</v>
      </c>
      <c r="J36" s="92"/>
      <c r="K36" s="97"/>
      <c r="L36" s="220" t="s">
        <v>15</v>
      </c>
      <c r="M36" s="242">
        <v>188706</v>
      </c>
      <c r="N36" s="243">
        <v>185016</v>
      </c>
      <c r="O36" s="136">
        <f>SUM(M36:N36)</f>
        <v>373722</v>
      </c>
      <c r="P36" s="98">
        <v>378</v>
      </c>
      <c r="Q36" s="139">
        <f>O36+P36</f>
        <v>374100</v>
      </c>
      <c r="R36" s="242">
        <v>209902</v>
      </c>
      <c r="S36" s="243">
        <v>204968</v>
      </c>
      <c r="T36" s="136">
        <f>SUM(R36:S36)</f>
        <v>414870</v>
      </c>
      <c r="U36" s="98">
        <v>132</v>
      </c>
      <c r="V36" s="141">
        <f>T36+U36</f>
        <v>415002</v>
      </c>
      <c r="W36" s="216">
        <f t="shared" si="21"/>
        <v>10.933440256615867</v>
      </c>
    </row>
    <row r="37" spans="2:23" ht="13.5" thickBot="1">
      <c r="B37" s="226" t="s">
        <v>16</v>
      </c>
      <c r="C37" s="244">
        <v>1260</v>
      </c>
      <c r="D37" s="245">
        <v>1279</v>
      </c>
      <c r="E37" s="96">
        <f>C37+D37</f>
        <v>2539</v>
      </c>
      <c r="F37" s="244">
        <v>1480</v>
      </c>
      <c r="G37" s="245">
        <v>1493</v>
      </c>
      <c r="H37" s="96">
        <f>F37+G37</f>
        <v>2973</v>
      </c>
      <c r="I37" s="216">
        <f t="shared" si="20"/>
        <v>17.093343836155974</v>
      </c>
      <c r="J37" s="92"/>
      <c r="K37" s="97"/>
      <c r="L37" s="226" t="s">
        <v>16</v>
      </c>
      <c r="M37" s="242">
        <v>206116</v>
      </c>
      <c r="N37" s="243">
        <v>185778</v>
      </c>
      <c r="O37" s="136">
        <f>SUM(M37:N37)</f>
        <v>391894</v>
      </c>
      <c r="P37" s="98">
        <v>145</v>
      </c>
      <c r="Q37" s="139">
        <f>O37+P37</f>
        <v>392039</v>
      </c>
      <c r="R37" s="242">
        <v>223728</v>
      </c>
      <c r="S37" s="243">
        <v>198387</v>
      </c>
      <c r="T37" s="136">
        <f>SUM(R37:S37)</f>
        <v>422115</v>
      </c>
      <c r="U37" s="98">
        <v>166</v>
      </c>
      <c r="V37" s="141">
        <f>T37+U37</f>
        <v>422281</v>
      </c>
      <c r="W37" s="216">
        <f t="shared" si="21"/>
        <v>7.7140284512510204</v>
      </c>
    </row>
    <row r="38" spans="2:23" ht="14.25" thickTop="1" thickBot="1">
      <c r="B38" s="204" t="s">
        <v>56</v>
      </c>
      <c r="C38" s="99">
        <f t="shared" ref="C38:D38" si="22">+C35+C36+C37</f>
        <v>3666</v>
      </c>
      <c r="D38" s="100">
        <f t="shared" si="22"/>
        <v>3702</v>
      </c>
      <c r="E38" s="101">
        <f t="shared" ref="E38:H38" si="23">+E35+E36+E37</f>
        <v>7368</v>
      </c>
      <c r="F38" s="99">
        <f t="shared" si="23"/>
        <v>4163</v>
      </c>
      <c r="G38" s="100">
        <f t="shared" si="23"/>
        <v>4191</v>
      </c>
      <c r="H38" s="101">
        <f t="shared" si="23"/>
        <v>8354</v>
      </c>
      <c r="I38" s="102">
        <f t="shared" si="20"/>
        <v>13.382193268186748</v>
      </c>
      <c r="J38" s="92"/>
      <c r="K38" s="92"/>
      <c r="L38" s="197" t="s">
        <v>56</v>
      </c>
      <c r="M38" s="142">
        <f t="shared" ref="M38:P38" si="24">+M35+M36+M37</f>
        <v>586471</v>
      </c>
      <c r="N38" s="143">
        <f t="shared" si="24"/>
        <v>556643</v>
      </c>
      <c r="O38" s="142">
        <f t="shared" si="24"/>
        <v>1143114</v>
      </c>
      <c r="P38" s="142">
        <f t="shared" si="24"/>
        <v>720</v>
      </c>
      <c r="Q38" s="142">
        <f t="shared" ref="Q38:V38" si="25">+Q35+Q36+Q37</f>
        <v>1143834</v>
      </c>
      <c r="R38" s="142">
        <f t="shared" si="25"/>
        <v>651543</v>
      </c>
      <c r="S38" s="143">
        <f t="shared" si="25"/>
        <v>616092</v>
      </c>
      <c r="T38" s="142">
        <f t="shared" si="25"/>
        <v>1267635</v>
      </c>
      <c r="U38" s="142">
        <f t="shared" si="25"/>
        <v>454</v>
      </c>
      <c r="V38" s="144">
        <f t="shared" si="25"/>
        <v>1268089</v>
      </c>
      <c r="W38" s="145">
        <f t="shared" si="21"/>
        <v>10.863027327391904</v>
      </c>
    </row>
    <row r="39" spans="2:23" ht="13.5" thickTop="1">
      <c r="B39" s="220" t="s">
        <v>18</v>
      </c>
      <c r="C39" s="240">
        <v>1323</v>
      </c>
      <c r="D39" s="241">
        <v>1336</v>
      </c>
      <c r="E39" s="96">
        <f>C39+D39</f>
        <v>2659</v>
      </c>
      <c r="F39" s="240">
        <v>1504</v>
      </c>
      <c r="G39" s="241">
        <v>1521</v>
      </c>
      <c r="H39" s="96">
        <f>F39+G39</f>
        <v>3025</v>
      </c>
      <c r="I39" s="216">
        <f t="shared" si="20"/>
        <v>13.764573147799929</v>
      </c>
      <c r="J39" s="92"/>
      <c r="K39" s="92"/>
      <c r="L39" s="220" t="s">
        <v>18</v>
      </c>
      <c r="M39" s="242">
        <v>211468</v>
      </c>
      <c r="N39" s="243">
        <v>224656</v>
      </c>
      <c r="O39" s="136">
        <f>M39+N39</f>
        <v>436124</v>
      </c>
      <c r="P39" s="98">
        <v>191</v>
      </c>
      <c r="Q39" s="139">
        <f>O39+P39</f>
        <v>436315</v>
      </c>
      <c r="R39" s="242">
        <v>232485</v>
      </c>
      <c r="S39" s="243">
        <v>239179</v>
      </c>
      <c r="T39" s="136">
        <f>R39+S39</f>
        <v>471664</v>
      </c>
      <c r="U39" s="98">
        <v>61</v>
      </c>
      <c r="V39" s="141">
        <f>T39+U39</f>
        <v>471725</v>
      </c>
      <c r="W39" s="216">
        <f t="shared" si="21"/>
        <v>8.1156962286421432</v>
      </c>
    </row>
    <row r="40" spans="2:23">
      <c r="B40" s="220" t="s">
        <v>19</v>
      </c>
      <c r="C40" s="242">
        <v>1239</v>
      </c>
      <c r="D40" s="246">
        <v>1258</v>
      </c>
      <c r="E40" s="96">
        <f>C40+D40</f>
        <v>2497</v>
      </c>
      <c r="F40" s="242">
        <v>1366</v>
      </c>
      <c r="G40" s="246">
        <v>1375</v>
      </c>
      <c r="H40" s="103">
        <f>F40+G40</f>
        <v>2741</v>
      </c>
      <c r="I40" s="216">
        <f>IF(E40=0,0,((H40/E40)-1)*100)</f>
        <v>9.7717260712855349</v>
      </c>
      <c r="J40" s="92"/>
      <c r="K40" s="92"/>
      <c r="L40" s="220" t="s">
        <v>19</v>
      </c>
      <c r="M40" s="242">
        <v>209514</v>
      </c>
      <c r="N40" s="243">
        <v>214150</v>
      </c>
      <c r="O40" s="136">
        <f>M40+N40</f>
        <v>423664</v>
      </c>
      <c r="P40" s="98">
        <v>0</v>
      </c>
      <c r="Q40" s="139">
        <f>O40+P40</f>
        <v>423664</v>
      </c>
      <c r="R40" s="242">
        <v>212731</v>
      </c>
      <c r="S40" s="243">
        <v>230114</v>
      </c>
      <c r="T40" s="136">
        <f>R40+S40</f>
        <v>442845</v>
      </c>
      <c r="U40" s="98">
        <v>0</v>
      </c>
      <c r="V40" s="141">
        <f>T40+U40</f>
        <v>442845</v>
      </c>
      <c r="W40" s="216">
        <f>IF(Q40=0,0,((V40/Q40)-1)*100)</f>
        <v>4.5274085124060504</v>
      </c>
    </row>
    <row r="41" spans="2:23" ht="13.5" thickBot="1">
      <c r="B41" s="220" t="s">
        <v>20</v>
      </c>
      <c r="C41" s="242">
        <v>1323</v>
      </c>
      <c r="D41" s="246">
        <v>1333</v>
      </c>
      <c r="E41" s="96">
        <f>C41+D41</f>
        <v>2656</v>
      </c>
      <c r="F41" s="242">
        <v>1446</v>
      </c>
      <c r="G41" s="246">
        <v>1433</v>
      </c>
      <c r="H41" s="103">
        <f>F41+G41</f>
        <v>2879</v>
      </c>
      <c r="I41" s="216">
        <f t="shared" si="20"/>
        <v>8.3960843373493965</v>
      </c>
      <c r="J41" s="92"/>
      <c r="K41" s="92"/>
      <c r="L41" s="220" t="s">
        <v>20</v>
      </c>
      <c r="M41" s="242">
        <v>220633</v>
      </c>
      <c r="N41" s="243">
        <v>225603</v>
      </c>
      <c r="O41" s="136">
        <f>M41+N41</f>
        <v>446236</v>
      </c>
      <c r="P41" s="98">
        <v>32</v>
      </c>
      <c r="Q41" s="139">
        <f>O41+P41</f>
        <v>446268</v>
      </c>
      <c r="R41" s="242">
        <v>209350</v>
      </c>
      <c r="S41" s="243">
        <v>224790</v>
      </c>
      <c r="T41" s="136">
        <f>R41+S41</f>
        <v>434140</v>
      </c>
      <c r="U41" s="98">
        <v>260</v>
      </c>
      <c r="V41" s="141">
        <f>T41+U41</f>
        <v>434400</v>
      </c>
      <c r="W41" s="216">
        <f t="shared" si="21"/>
        <v>-2.6593885288660579</v>
      </c>
    </row>
    <row r="42" spans="2:23" ht="14.25" thickTop="1" thickBot="1">
      <c r="B42" s="204" t="s">
        <v>90</v>
      </c>
      <c r="C42" s="99">
        <f t="shared" ref="C42:H42" si="26">+C39+C40+C41</f>
        <v>3885</v>
      </c>
      <c r="D42" s="100">
        <f t="shared" si="26"/>
        <v>3927</v>
      </c>
      <c r="E42" s="101">
        <f t="shared" si="26"/>
        <v>7812</v>
      </c>
      <c r="F42" s="99">
        <f t="shared" si="26"/>
        <v>4316</v>
      </c>
      <c r="G42" s="100">
        <f t="shared" si="26"/>
        <v>4329</v>
      </c>
      <c r="H42" s="101">
        <f t="shared" si="26"/>
        <v>8645</v>
      </c>
      <c r="I42" s="102">
        <f t="shared" ref="I42" si="27">IF(E42=0,0,((H42/E42)-1)*100)</f>
        <v>10.663082437275984</v>
      </c>
      <c r="J42" s="92"/>
      <c r="K42" s="92"/>
      <c r="L42" s="197" t="s">
        <v>90</v>
      </c>
      <c r="M42" s="142">
        <f t="shared" ref="M42:V42" si="28">+M39+M40+M41</f>
        <v>641615</v>
      </c>
      <c r="N42" s="143">
        <f t="shared" si="28"/>
        <v>664409</v>
      </c>
      <c r="O42" s="142">
        <f t="shared" si="28"/>
        <v>1306024</v>
      </c>
      <c r="P42" s="142">
        <f t="shared" si="28"/>
        <v>223</v>
      </c>
      <c r="Q42" s="142">
        <f t="shared" si="28"/>
        <v>1306247</v>
      </c>
      <c r="R42" s="142">
        <f t="shared" si="28"/>
        <v>654566</v>
      </c>
      <c r="S42" s="143">
        <f t="shared" si="28"/>
        <v>694083</v>
      </c>
      <c r="T42" s="142">
        <f t="shared" si="28"/>
        <v>1348649</v>
      </c>
      <c r="U42" s="142">
        <f t="shared" si="28"/>
        <v>321</v>
      </c>
      <c r="V42" s="144">
        <f t="shared" si="28"/>
        <v>1348970</v>
      </c>
      <c r="W42" s="145">
        <f t="shared" ref="W42" si="29">IF(Q42=0,0,((V42/Q42)-1)*100)</f>
        <v>3.2706677986628963</v>
      </c>
    </row>
    <row r="43" spans="2:23" ht="13.5" thickTop="1">
      <c r="B43" s="220" t="s">
        <v>33</v>
      </c>
      <c r="C43" s="247">
        <v>1288</v>
      </c>
      <c r="D43" s="248">
        <v>1291</v>
      </c>
      <c r="E43" s="96">
        <f>C43+D43</f>
        <v>2579</v>
      </c>
      <c r="F43" s="247">
        <v>1463</v>
      </c>
      <c r="G43" s="248">
        <v>1459</v>
      </c>
      <c r="H43" s="103">
        <f>SUM(F43:G43)</f>
        <v>2922</v>
      </c>
      <c r="I43" s="216">
        <f t="shared" si="20"/>
        <v>13.299728576967818</v>
      </c>
      <c r="J43" s="92"/>
      <c r="K43" s="92"/>
      <c r="L43" s="220" t="s">
        <v>21</v>
      </c>
      <c r="M43" s="242">
        <v>203626</v>
      </c>
      <c r="N43" s="243">
        <v>211310</v>
      </c>
      <c r="O43" s="136">
        <f>M43+N43</f>
        <v>414936</v>
      </c>
      <c r="P43" s="98">
        <v>0</v>
      </c>
      <c r="Q43" s="139">
        <f>O43+P43</f>
        <v>414936</v>
      </c>
      <c r="R43" s="242">
        <v>221113</v>
      </c>
      <c r="S43" s="243">
        <v>220577</v>
      </c>
      <c r="T43" s="136">
        <f>R43+S43</f>
        <v>441690</v>
      </c>
      <c r="U43" s="98">
        <v>287</v>
      </c>
      <c r="V43" s="141">
        <f>T43+U43</f>
        <v>441977</v>
      </c>
      <c r="W43" s="216">
        <f t="shared" si="21"/>
        <v>6.5169086316926084</v>
      </c>
    </row>
    <row r="44" spans="2:23">
      <c r="B44" s="220" t="s">
        <v>91</v>
      </c>
      <c r="C44" s="247">
        <v>1341</v>
      </c>
      <c r="D44" s="248">
        <v>1339</v>
      </c>
      <c r="E44" s="96">
        <f>C44+D44</f>
        <v>2680</v>
      </c>
      <c r="F44" s="247">
        <v>1461</v>
      </c>
      <c r="G44" s="248">
        <v>1450</v>
      </c>
      <c r="H44" s="103">
        <f>SUM(F44:G44)</f>
        <v>2911</v>
      </c>
      <c r="I44" s="216">
        <f t="shared" si="20"/>
        <v>8.6194029850746201</v>
      </c>
      <c r="J44" s="92"/>
      <c r="K44" s="92"/>
      <c r="L44" s="220" t="s">
        <v>91</v>
      </c>
      <c r="M44" s="242">
        <v>178236</v>
      </c>
      <c r="N44" s="243">
        <v>192493</v>
      </c>
      <c r="O44" s="136">
        <f>M44+N44</f>
        <v>370729</v>
      </c>
      <c r="P44" s="98">
        <v>136</v>
      </c>
      <c r="Q44" s="139">
        <f>O44+P44</f>
        <v>370865</v>
      </c>
      <c r="R44" s="242">
        <v>175589</v>
      </c>
      <c r="S44" s="243">
        <v>191116</v>
      </c>
      <c r="T44" s="136">
        <f>R44+S44</f>
        <v>366705</v>
      </c>
      <c r="U44" s="98">
        <v>166</v>
      </c>
      <c r="V44" s="141">
        <f>T44+U44</f>
        <v>366871</v>
      </c>
      <c r="W44" s="216">
        <f t="shared" si="21"/>
        <v>-1.0769417443004858</v>
      </c>
    </row>
    <row r="45" spans="2:23" ht="13.5" thickBot="1">
      <c r="B45" s="220" t="s">
        <v>22</v>
      </c>
      <c r="C45" s="247">
        <v>1336</v>
      </c>
      <c r="D45" s="248">
        <v>1337</v>
      </c>
      <c r="E45" s="96">
        <f>C45+D45</f>
        <v>2673</v>
      </c>
      <c r="F45" s="247">
        <v>1347</v>
      </c>
      <c r="G45" s="248">
        <v>1327</v>
      </c>
      <c r="H45" s="103">
        <f>SUM(F45:G45)</f>
        <v>2674</v>
      </c>
      <c r="I45" s="216">
        <f t="shared" si="20"/>
        <v>3.7411148522270565E-2</v>
      </c>
      <c r="J45" s="92"/>
      <c r="K45" s="92"/>
      <c r="L45" s="220" t="s">
        <v>22</v>
      </c>
      <c r="M45" s="242">
        <v>177380</v>
      </c>
      <c r="N45" s="243">
        <v>171640</v>
      </c>
      <c r="O45" s="137">
        <f>M45+N45</f>
        <v>349020</v>
      </c>
      <c r="P45" s="249">
        <v>0</v>
      </c>
      <c r="Q45" s="139">
        <f>O45+P45</f>
        <v>349020</v>
      </c>
      <c r="R45" s="242">
        <v>152151</v>
      </c>
      <c r="S45" s="243">
        <v>151021</v>
      </c>
      <c r="T45" s="137">
        <f>R45+S45</f>
        <v>303172</v>
      </c>
      <c r="U45" s="249">
        <v>0</v>
      </c>
      <c r="V45" s="141">
        <f>T45+U45</f>
        <v>303172</v>
      </c>
      <c r="W45" s="216">
        <f t="shared" si="21"/>
        <v>-13.136209959314648</v>
      </c>
    </row>
    <row r="46" spans="2:23" ht="16.5" thickTop="1" thickBot="1">
      <c r="B46" s="205" t="s">
        <v>62</v>
      </c>
      <c r="C46" s="109">
        <f t="shared" ref="C46:H46" si="30">C45+C43+C44</f>
        <v>3965</v>
      </c>
      <c r="D46" s="110">
        <f t="shared" si="30"/>
        <v>3967</v>
      </c>
      <c r="E46" s="108">
        <f t="shared" si="30"/>
        <v>7932</v>
      </c>
      <c r="F46" s="109">
        <f t="shared" si="30"/>
        <v>4271</v>
      </c>
      <c r="G46" s="110">
        <f t="shared" si="30"/>
        <v>4236</v>
      </c>
      <c r="H46" s="110">
        <f t="shared" si="30"/>
        <v>8507</v>
      </c>
      <c r="I46" s="102">
        <f t="shared" si="20"/>
        <v>7.2491174987392881</v>
      </c>
      <c r="J46" s="111"/>
      <c r="K46" s="112"/>
      <c r="L46" s="198" t="s">
        <v>62</v>
      </c>
      <c r="M46" s="146">
        <f t="shared" ref="M46:V46" si="31">M45+M43+M44</f>
        <v>559242</v>
      </c>
      <c r="N46" s="146">
        <f t="shared" si="31"/>
        <v>575443</v>
      </c>
      <c r="O46" s="147">
        <f t="shared" si="31"/>
        <v>1134685</v>
      </c>
      <c r="P46" s="147">
        <f t="shared" si="31"/>
        <v>136</v>
      </c>
      <c r="Q46" s="147">
        <f t="shared" si="31"/>
        <v>1134821</v>
      </c>
      <c r="R46" s="146">
        <f t="shared" si="31"/>
        <v>548853</v>
      </c>
      <c r="S46" s="146">
        <f t="shared" si="31"/>
        <v>562714</v>
      </c>
      <c r="T46" s="147">
        <f t="shared" si="31"/>
        <v>1111567</v>
      </c>
      <c r="U46" s="147">
        <f t="shared" si="31"/>
        <v>453</v>
      </c>
      <c r="V46" s="147">
        <f t="shared" si="31"/>
        <v>1112020</v>
      </c>
      <c r="W46" s="148">
        <f t="shared" si="21"/>
        <v>-2.0092155502938303</v>
      </c>
    </row>
    <row r="47" spans="2:23" ht="13.5" thickTop="1">
      <c r="B47" s="220" t="s">
        <v>24</v>
      </c>
      <c r="C47" s="242">
        <v>1402</v>
      </c>
      <c r="D47" s="246">
        <v>1400</v>
      </c>
      <c r="E47" s="113">
        <f>C47+D47</f>
        <v>2802</v>
      </c>
      <c r="F47" s="242">
        <v>1419</v>
      </c>
      <c r="G47" s="246">
        <v>1388</v>
      </c>
      <c r="H47" s="114">
        <f>F47+G47</f>
        <v>2807</v>
      </c>
      <c r="I47" s="216">
        <f t="shared" si="20"/>
        <v>0.17844396859385547</v>
      </c>
      <c r="J47" s="92"/>
      <c r="K47" s="92"/>
      <c r="L47" s="220" t="s">
        <v>25</v>
      </c>
      <c r="M47" s="242">
        <v>204363</v>
      </c>
      <c r="N47" s="243">
        <v>198094</v>
      </c>
      <c r="O47" s="137">
        <f>SUM(M47:N47)</f>
        <v>402457</v>
      </c>
      <c r="P47" s="250">
        <v>339</v>
      </c>
      <c r="Q47" s="139">
        <f>O47+P47</f>
        <v>402796</v>
      </c>
      <c r="R47" s="242">
        <v>190985</v>
      </c>
      <c r="S47" s="243">
        <v>177790</v>
      </c>
      <c r="T47" s="137">
        <f>SUM(R47:S47)</f>
        <v>368775</v>
      </c>
      <c r="U47" s="250">
        <v>117</v>
      </c>
      <c r="V47" s="141">
        <f>T47+U47</f>
        <v>368892</v>
      </c>
      <c r="W47" s="216">
        <f t="shared" si="21"/>
        <v>-8.4171640234758982</v>
      </c>
    </row>
    <row r="48" spans="2:23">
      <c r="B48" s="220" t="s">
        <v>26</v>
      </c>
      <c r="C48" s="242">
        <v>1406</v>
      </c>
      <c r="D48" s="246">
        <v>1405</v>
      </c>
      <c r="E48" s="115">
        <f>C48+D48</f>
        <v>2811</v>
      </c>
      <c r="F48" s="242">
        <v>1479</v>
      </c>
      <c r="G48" s="246">
        <v>1456</v>
      </c>
      <c r="H48" s="115">
        <f>F48+G48</f>
        <v>2935</v>
      </c>
      <c r="I48" s="216">
        <f>IF(E48=0,0,((H48/E48)-1)*100)</f>
        <v>4.4112415510494385</v>
      </c>
      <c r="J48" s="92"/>
      <c r="K48" s="92"/>
      <c r="L48" s="220" t="s">
        <v>26</v>
      </c>
      <c r="M48" s="242">
        <v>226684</v>
      </c>
      <c r="N48" s="243">
        <v>236743</v>
      </c>
      <c r="O48" s="137">
        <f>SUM(M48:N48)</f>
        <v>463427</v>
      </c>
      <c r="P48" s="98">
        <v>0</v>
      </c>
      <c r="Q48" s="139">
        <f>O48+P48</f>
        <v>463427</v>
      </c>
      <c r="R48" s="242">
        <v>219299</v>
      </c>
      <c r="S48" s="243">
        <v>232182</v>
      </c>
      <c r="T48" s="137">
        <f>SUM(R48:S48)</f>
        <v>451481</v>
      </c>
      <c r="U48" s="98">
        <v>87</v>
      </c>
      <c r="V48" s="141">
        <f>T48+U48</f>
        <v>451568</v>
      </c>
      <c r="W48" s="216">
        <f>IF(Q48=0,0,((V48/Q48)-1)*100)</f>
        <v>-2.5589790840844451</v>
      </c>
    </row>
    <row r="49" spans="2:23" ht="13.5" thickBot="1">
      <c r="B49" s="220" t="s">
        <v>27</v>
      </c>
      <c r="C49" s="242">
        <v>1327</v>
      </c>
      <c r="D49" s="251">
        <v>1332</v>
      </c>
      <c r="E49" s="116">
        <f>C49+D49</f>
        <v>2659</v>
      </c>
      <c r="F49" s="242">
        <v>1430</v>
      </c>
      <c r="G49" s="251">
        <v>1436</v>
      </c>
      <c r="H49" s="116">
        <f>F49+G49</f>
        <v>2866</v>
      </c>
      <c r="I49" s="217">
        <f>IF(E49=0,0,((H49/E49)-1)*100)</f>
        <v>7.7848815344114364</v>
      </c>
      <c r="J49" s="92"/>
      <c r="K49" s="92"/>
      <c r="L49" s="220" t="s">
        <v>27</v>
      </c>
      <c r="M49" s="242">
        <v>193264</v>
      </c>
      <c r="N49" s="243">
        <v>190099</v>
      </c>
      <c r="O49" s="137">
        <f>SUM(M49:N49)</f>
        <v>383363</v>
      </c>
      <c r="P49" s="249">
        <v>137</v>
      </c>
      <c r="Q49" s="139">
        <f>O49+P49</f>
        <v>383500</v>
      </c>
      <c r="R49" s="242">
        <v>174060</v>
      </c>
      <c r="S49" s="243">
        <v>168567</v>
      </c>
      <c r="T49" s="137">
        <f>SUM(R49:S49)</f>
        <v>342627</v>
      </c>
      <c r="U49" s="249">
        <v>0</v>
      </c>
      <c r="V49" s="141">
        <f>T49+U49</f>
        <v>342627</v>
      </c>
      <c r="W49" s="216">
        <f>IF(Q49=0,0,((V49/Q49)-1)*100)</f>
        <v>-10.657887874837025</v>
      </c>
    </row>
    <row r="50" spans="2:23" ht="14.25" thickTop="1" thickBot="1">
      <c r="B50" s="204" t="s">
        <v>60</v>
      </c>
      <c r="C50" s="109">
        <f t="shared" ref="C50:H50" si="32">+C47+C48+C49</f>
        <v>4135</v>
      </c>
      <c r="D50" s="117">
        <f t="shared" si="32"/>
        <v>4137</v>
      </c>
      <c r="E50" s="109">
        <f t="shared" si="32"/>
        <v>8272</v>
      </c>
      <c r="F50" s="109">
        <f t="shared" si="32"/>
        <v>4328</v>
      </c>
      <c r="G50" s="117">
        <f t="shared" si="32"/>
        <v>4280</v>
      </c>
      <c r="H50" s="109">
        <f t="shared" si="32"/>
        <v>8608</v>
      </c>
      <c r="I50" s="102">
        <f>IF(E50=0,0,((H50/E50)-1)*100)</f>
        <v>4.0618955512572441</v>
      </c>
      <c r="J50" s="92"/>
      <c r="K50" s="92"/>
      <c r="L50" s="197" t="s">
        <v>60</v>
      </c>
      <c r="M50" s="142">
        <f t="shared" ref="M50:V50" si="33">+M47+M48+M49</f>
        <v>624311</v>
      </c>
      <c r="N50" s="143">
        <f t="shared" si="33"/>
        <v>624936</v>
      </c>
      <c r="O50" s="142">
        <f t="shared" si="33"/>
        <v>1249247</v>
      </c>
      <c r="P50" s="142">
        <f t="shared" si="33"/>
        <v>476</v>
      </c>
      <c r="Q50" s="142">
        <f t="shared" si="33"/>
        <v>1249723</v>
      </c>
      <c r="R50" s="142">
        <f t="shared" si="33"/>
        <v>584344</v>
      </c>
      <c r="S50" s="143">
        <f t="shared" si="33"/>
        <v>578539</v>
      </c>
      <c r="T50" s="142">
        <f t="shared" si="33"/>
        <v>1162883</v>
      </c>
      <c r="U50" s="142">
        <f t="shared" si="33"/>
        <v>204</v>
      </c>
      <c r="V50" s="142">
        <f t="shared" si="33"/>
        <v>1163087</v>
      </c>
      <c r="W50" s="145">
        <f t="shared" ref="W50" si="34">IF(Q50=0,0,((V50/Q50)-1)*100)</f>
        <v>-6.9324162234351121</v>
      </c>
    </row>
    <row r="51" spans="2:23" ht="14.25" thickTop="1" thickBot="1">
      <c r="B51" s="204" t="s">
        <v>94</v>
      </c>
      <c r="C51" s="99">
        <f t="shared" ref="C51:H51" si="35">C42+C46+C50</f>
        <v>11985</v>
      </c>
      <c r="D51" s="100">
        <f t="shared" si="35"/>
        <v>12031</v>
      </c>
      <c r="E51" s="101">
        <f t="shared" si="35"/>
        <v>24016</v>
      </c>
      <c r="F51" s="99">
        <f t="shared" si="35"/>
        <v>12915</v>
      </c>
      <c r="G51" s="100">
        <f t="shared" si="35"/>
        <v>12845</v>
      </c>
      <c r="H51" s="101">
        <f t="shared" si="35"/>
        <v>25760</v>
      </c>
      <c r="I51" s="102">
        <f>IF(E51=0,0,((H51/E51)-1)*100)</f>
        <v>7.2618254497001988</v>
      </c>
      <c r="J51" s="92"/>
      <c r="K51" s="92"/>
      <c r="L51" s="197" t="s">
        <v>94</v>
      </c>
      <c r="M51" s="142">
        <f t="shared" ref="M51:V51" si="36">M42+M46+M50</f>
        <v>1825168</v>
      </c>
      <c r="N51" s="143">
        <f t="shared" si="36"/>
        <v>1864788</v>
      </c>
      <c r="O51" s="142">
        <f t="shared" si="36"/>
        <v>3689956</v>
      </c>
      <c r="P51" s="142">
        <f t="shared" si="36"/>
        <v>835</v>
      </c>
      <c r="Q51" s="142">
        <f t="shared" si="36"/>
        <v>3690791</v>
      </c>
      <c r="R51" s="142">
        <f t="shared" si="36"/>
        <v>1787763</v>
      </c>
      <c r="S51" s="143">
        <f t="shared" si="36"/>
        <v>1835336</v>
      </c>
      <c r="T51" s="142">
        <f t="shared" si="36"/>
        <v>3623099</v>
      </c>
      <c r="U51" s="142">
        <f t="shared" si="36"/>
        <v>978</v>
      </c>
      <c r="V51" s="144">
        <f t="shared" si="36"/>
        <v>3624077</v>
      </c>
      <c r="W51" s="145">
        <f>IF(Q51=0,0,((V51/Q51)-1)*100)</f>
        <v>-1.8075800011433829</v>
      </c>
    </row>
    <row r="52" spans="2:23" ht="14.25" thickTop="1" thickBot="1">
      <c r="B52" s="204" t="s">
        <v>93</v>
      </c>
      <c r="C52" s="99">
        <f t="shared" ref="C52:H52" si="37">+C38+C42+C46+C50</f>
        <v>15651</v>
      </c>
      <c r="D52" s="100">
        <f t="shared" si="37"/>
        <v>15733</v>
      </c>
      <c r="E52" s="101">
        <f t="shared" si="37"/>
        <v>31384</v>
      </c>
      <c r="F52" s="99">
        <f t="shared" si="37"/>
        <v>17078</v>
      </c>
      <c r="G52" s="100">
        <f t="shared" si="37"/>
        <v>17036</v>
      </c>
      <c r="H52" s="101">
        <f t="shared" si="37"/>
        <v>34114</v>
      </c>
      <c r="I52" s="102">
        <f t="shared" ref="I52" si="38">IF(E52=0,0,((H52/E52)-1)*100)</f>
        <v>8.6986999745092941</v>
      </c>
      <c r="J52" s="92"/>
      <c r="K52" s="92"/>
      <c r="L52" s="197" t="s">
        <v>93</v>
      </c>
      <c r="M52" s="142">
        <f t="shared" ref="M52:V52" si="39">+M38+M42+M46+M50</f>
        <v>2411639</v>
      </c>
      <c r="N52" s="143">
        <f t="shared" si="39"/>
        <v>2421431</v>
      </c>
      <c r="O52" s="142">
        <f t="shared" si="39"/>
        <v>4833070</v>
      </c>
      <c r="P52" s="142">
        <f t="shared" si="39"/>
        <v>1555</v>
      </c>
      <c r="Q52" s="142">
        <f t="shared" si="39"/>
        <v>4834625</v>
      </c>
      <c r="R52" s="142">
        <f t="shared" si="39"/>
        <v>2439306</v>
      </c>
      <c r="S52" s="143">
        <f t="shared" si="39"/>
        <v>2451428</v>
      </c>
      <c r="T52" s="142">
        <f t="shared" si="39"/>
        <v>4890734</v>
      </c>
      <c r="U52" s="142">
        <f t="shared" si="39"/>
        <v>1432</v>
      </c>
      <c r="V52" s="144">
        <f t="shared" si="39"/>
        <v>4892166</v>
      </c>
      <c r="W52" s="145">
        <f t="shared" ref="W52" si="40">IF(Q52=0,0,((V52/Q52)-1)*100)</f>
        <v>1.1901853814928698</v>
      </c>
    </row>
    <row r="53" spans="2:23" ht="14.25" thickTop="1" thickBot="1">
      <c r="B53" s="199" t="s">
        <v>61</v>
      </c>
      <c r="C53" s="92"/>
      <c r="D53" s="92"/>
      <c r="E53" s="92"/>
      <c r="F53" s="92"/>
      <c r="G53" s="92"/>
      <c r="H53" s="92"/>
      <c r="I53" s="93"/>
      <c r="J53" s="92"/>
      <c r="K53" s="92"/>
      <c r="L53" s="199" t="s">
        <v>61</v>
      </c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3"/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J54" s="92"/>
      <c r="K54" s="92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J55" s="92"/>
      <c r="K55" s="92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>
      <c r="B56" s="196"/>
      <c r="C56" s="92"/>
      <c r="D56" s="92"/>
      <c r="E56" s="92"/>
      <c r="F56" s="92"/>
      <c r="G56" s="92"/>
      <c r="H56" s="92"/>
      <c r="I56" s="93"/>
      <c r="J56" s="92"/>
      <c r="K56" s="92"/>
      <c r="L56" s="1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3"/>
    </row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J57" s="92"/>
      <c r="K57" s="92"/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J58" s="92"/>
      <c r="K58" s="92"/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12" t="s">
        <v>9</v>
      </c>
      <c r="F59" s="227" t="s">
        <v>7</v>
      </c>
      <c r="G59" s="228" t="s">
        <v>8</v>
      </c>
      <c r="H59" s="212" t="s">
        <v>9</v>
      </c>
      <c r="I59" s="229"/>
      <c r="J59" s="92"/>
      <c r="K59" s="92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13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J60" s="92"/>
      <c r="K60" s="92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>
      <c r="B61" s="220" t="s">
        <v>14</v>
      </c>
      <c r="C61" s="240">
        <f t="shared" ref="C61:D63" si="41">+C9+C35</f>
        <v>2558</v>
      </c>
      <c r="D61" s="241">
        <f t="shared" si="41"/>
        <v>2558</v>
      </c>
      <c r="E61" s="96">
        <f>+C61+D61</f>
        <v>5116</v>
      </c>
      <c r="F61" s="240">
        <f t="shared" ref="F61:G63" si="42">+F9+F35</f>
        <v>3050</v>
      </c>
      <c r="G61" s="241">
        <f t="shared" si="42"/>
        <v>3052</v>
      </c>
      <c r="H61" s="96">
        <f>+F61+G61</f>
        <v>6102</v>
      </c>
      <c r="I61" s="216">
        <f t="shared" ref="I61:I73" si="43">IF(E61=0,0,((H61/E61)-1)*100)</f>
        <v>19.272869429241602</v>
      </c>
      <c r="J61" s="92"/>
      <c r="K61" s="97"/>
      <c r="L61" s="220" t="s">
        <v>14</v>
      </c>
      <c r="M61" s="242">
        <f t="shared" ref="M61:N63" si="44">+M9+M35</f>
        <v>401630</v>
      </c>
      <c r="N61" s="243">
        <f t="shared" si="44"/>
        <v>388168</v>
      </c>
      <c r="O61" s="136">
        <f>+M61+N61</f>
        <v>789798</v>
      </c>
      <c r="P61" s="98">
        <f>+P9+P35</f>
        <v>1566</v>
      </c>
      <c r="Q61" s="139">
        <f>+O61+P61</f>
        <v>791364</v>
      </c>
      <c r="R61" s="242">
        <f t="shared" ref="R61:S63" si="45">+R9+R35</f>
        <v>474511</v>
      </c>
      <c r="S61" s="243">
        <f t="shared" si="45"/>
        <v>457425</v>
      </c>
      <c r="T61" s="136">
        <f>+R61+S61</f>
        <v>931936</v>
      </c>
      <c r="U61" s="98">
        <f>+U9+U35</f>
        <v>2442</v>
      </c>
      <c r="V61" s="141">
        <f>+T61+U61</f>
        <v>934378</v>
      </c>
      <c r="W61" s="216">
        <f t="shared" ref="W61:W73" si="46">IF(Q61=0,0,((V61/Q61)-1)*100)</f>
        <v>18.071835463832066</v>
      </c>
    </row>
    <row r="62" spans="2:23">
      <c r="B62" s="220" t="s">
        <v>15</v>
      </c>
      <c r="C62" s="240">
        <f t="shared" si="41"/>
        <v>2694</v>
      </c>
      <c r="D62" s="241">
        <f t="shared" si="41"/>
        <v>2691</v>
      </c>
      <c r="E62" s="96">
        <f>+C62+D62</f>
        <v>5385</v>
      </c>
      <c r="F62" s="240">
        <f t="shared" si="42"/>
        <v>3062</v>
      </c>
      <c r="G62" s="241">
        <f t="shared" si="42"/>
        <v>3059</v>
      </c>
      <c r="H62" s="96">
        <f>+F62+G62</f>
        <v>6121</v>
      </c>
      <c r="I62" s="216">
        <f t="shared" si="43"/>
        <v>13.667595171773449</v>
      </c>
      <c r="J62" s="92"/>
      <c r="K62" s="97"/>
      <c r="L62" s="220" t="s">
        <v>15</v>
      </c>
      <c r="M62" s="242">
        <f t="shared" si="44"/>
        <v>432663</v>
      </c>
      <c r="N62" s="243">
        <f t="shared" si="44"/>
        <v>404600</v>
      </c>
      <c r="O62" s="136">
        <f t="shared" ref="O62:O63" si="47">+M62+N62</f>
        <v>837263</v>
      </c>
      <c r="P62" s="98">
        <f>+P10+P36</f>
        <v>1449</v>
      </c>
      <c r="Q62" s="139">
        <f t="shared" ref="Q62:Q63" si="48">+O62+P62</f>
        <v>838712</v>
      </c>
      <c r="R62" s="242">
        <f t="shared" si="45"/>
        <v>495787</v>
      </c>
      <c r="S62" s="243">
        <f t="shared" si="45"/>
        <v>471462</v>
      </c>
      <c r="T62" s="136">
        <f t="shared" ref="T62:T63" si="49">+R62+S62</f>
        <v>967249</v>
      </c>
      <c r="U62" s="98">
        <f>+U10+U36</f>
        <v>563</v>
      </c>
      <c r="V62" s="141">
        <f t="shared" ref="V62:V63" si="50">+T62+U62</f>
        <v>967812</v>
      </c>
      <c r="W62" s="216">
        <f t="shared" si="46"/>
        <v>15.392649681893179</v>
      </c>
    </row>
    <row r="63" spans="2:23" ht="13.5" thickBot="1">
      <c r="B63" s="226" t="s">
        <v>16</v>
      </c>
      <c r="C63" s="244">
        <f t="shared" si="41"/>
        <v>2968</v>
      </c>
      <c r="D63" s="245">
        <f t="shared" si="41"/>
        <v>2964</v>
      </c>
      <c r="E63" s="96">
        <f>+C63+D63</f>
        <v>5932</v>
      </c>
      <c r="F63" s="244">
        <f t="shared" si="42"/>
        <v>3305</v>
      </c>
      <c r="G63" s="245">
        <f t="shared" si="42"/>
        <v>3296</v>
      </c>
      <c r="H63" s="96">
        <f>+F63+G63</f>
        <v>6601</v>
      </c>
      <c r="I63" s="216">
        <f t="shared" si="43"/>
        <v>11.277815239379629</v>
      </c>
      <c r="J63" s="92"/>
      <c r="K63" s="97"/>
      <c r="L63" s="226" t="s">
        <v>16</v>
      </c>
      <c r="M63" s="242">
        <f t="shared" si="44"/>
        <v>503748</v>
      </c>
      <c r="N63" s="243">
        <f t="shared" si="44"/>
        <v>441300</v>
      </c>
      <c r="O63" s="136">
        <f t="shared" si="47"/>
        <v>945048</v>
      </c>
      <c r="P63" s="98">
        <f>+P11+P37</f>
        <v>750</v>
      </c>
      <c r="Q63" s="139">
        <f t="shared" si="48"/>
        <v>945798</v>
      </c>
      <c r="R63" s="242">
        <f t="shared" si="45"/>
        <v>552190</v>
      </c>
      <c r="S63" s="243">
        <f t="shared" si="45"/>
        <v>484076</v>
      </c>
      <c r="T63" s="136">
        <f t="shared" si="49"/>
        <v>1036266</v>
      </c>
      <c r="U63" s="98">
        <f>+U11+U37</f>
        <v>372</v>
      </c>
      <c r="V63" s="141">
        <f t="shared" si="50"/>
        <v>1036638</v>
      </c>
      <c r="W63" s="216">
        <f t="shared" si="46"/>
        <v>9.6045878718288726</v>
      </c>
    </row>
    <row r="64" spans="2:23" ht="14.25" thickTop="1" thickBot="1">
      <c r="B64" s="204" t="s">
        <v>56</v>
      </c>
      <c r="C64" s="99">
        <f t="shared" ref="C64:G64" si="51">+C61+C62+C63</f>
        <v>8220</v>
      </c>
      <c r="D64" s="100">
        <f t="shared" si="51"/>
        <v>8213</v>
      </c>
      <c r="E64" s="101">
        <f t="shared" si="51"/>
        <v>16433</v>
      </c>
      <c r="F64" s="99">
        <f t="shared" si="51"/>
        <v>9417</v>
      </c>
      <c r="G64" s="100">
        <f t="shared" si="51"/>
        <v>9407</v>
      </c>
      <c r="H64" s="101">
        <f t="shared" ref="H64" si="52">+H61+H62+H63</f>
        <v>18824</v>
      </c>
      <c r="I64" s="102">
        <f>IF(E64=0,0,((H64/E64)-1)*100)</f>
        <v>14.549990872025798</v>
      </c>
      <c r="J64" s="92"/>
      <c r="K64" s="92"/>
      <c r="L64" s="197" t="s">
        <v>56</v>
      </c>
      <c r="M64" s="142">
        <f t="shared" ref="M64:U64" si="53">+M61+M62+M63</f>
        <v>1338041</v>
      </c>
      <c r="N64" s="143">
        <f t="shared" si="53"/>
        <v>1234068</v>
      </c>
      <c r="O64" s="142">
        <f t="shared" si="53"/>
        <v>2572109</v>
      </c>
      <c r="P64" s="142">
        <f t="shared" si="53"/>
        <v>3765</v>
      </c>
      <c r="Q64" s="142">
        <f t="shared" si="53"/>
        <v>2575874</v>
      </c>
      <c r="R64" s="142">
        <f t="shared" si="53"/>
        <v>1522488</v>
      </c>
      <c r="S64" s="143">
        <f t="shared" si="53"/>
        <v>1412963</v>
      </c>
      <c r="T64" s="142">
        <f t="shared" ref="T64" si="54">+T61+T62+T63</f>
        <v>2935451</v>
      </c>
      <c r="U64" s="142">
        <f t="shared" si="53"/>
        <v>3377</v>
      </c>
      <c r="V64" s="144">
        <f t="shared" ref="V64" si="55">+V61+V62+V63</f>
        <v>2938828</v>
      </c>
      <c r="W64" s="145">
        <f>IF(Q64=0,0,((V64/Q64)-1)*100)</f>
        <v>14.090518402685849</v>
      </c>
    </row>
    <row r="65" spans="2:23" ht="13.5" thickTop="1">
      <c r="B65" s="220" t="s">
        <v>18</v>
      </c>
      <c r="C65" s="240">
        <f t="shared" ref="C65:D67" si="56">+C13+C39</f>
        <v>3107</v>
      </c>
      <c r="D65" s="241">
        <f t="shared" si="56"/>
        <v>3113</v>
      </c>
      <c r="E65" s="96">
        <f>+C65+D65</f>
        <v>6220</v>
      </c>
      <c r="F65" s="240">
        <f t="shared" ref="F65:G67" si="57">+F13+F39</f>
        <v>3488</v>
      </c>
      <c r="G65" s="241">
        <f t="shared" si="57"/>
        <v>3491</v>
      </c>
      <c r="H65" s="96">
        <f>+F65+G65</f>
        <v>6979</v>
      </c>
      <c r="I65" s="216">
        <f t="shared" si="43"/>
        <v>12.202572347266871</v>
      </c>
      <c r="J65" s="92"/>
      <c r="K65" s="92"/>
      <c r="L65" s="220" t="s">
        <v>18</v>
      </c>
      <c r="M65" s="242">
        <f t="shared" ref="M65:N67" si="58">+M13+M39</f>
        <v>512003</v>
      </c>
      <c r="N65" s="243">
        <f t="shared" si="58"/>
        <v>534881</v>
      </c>
      <c r="O65" s="136">
        <f t="shared" ref="O65:O67" si="59">+M65+N65</f>
        <v>1046884</v>
      </c>
      <c r="P65" s="98">
        <f>+P13+P39</f>
        <v>673</v>
      </c>
      <c r="Q65" s="139">
        <f t="shared" ref="Q65:Q67" si="60">+O65+P65</f>
        <v>1047557</v>
      </c>
      <c r="R65" s="242">
        <f t="shared" ref="R65:S67" si="61">+R13+R39</f>
        <v>581938</v>
      </c>
      <c r="S65" s="243">
        <f t="shared" si="61"/>
        <v>588699</v>
      </c>
      <c r="T65" s="136">
        <f t="shared" ref="T65:T67" si="62">+R65+S65</f>
        <v>1170637</v>
      </c>
      <c r="U65" s="98">
        <f>+U13+U39</f>
        <v>355</v>
      </c>
      <c r="V65" s="141">
        <f t="shared" ref="V65:V67" si="63">+T65+U65</f>
        <v>1170992</v>
      </c>
      <c r="W65" s="216">
        <f t="shared" si="46"/>
        <v>11.783129700818185</v>
      </c>
    </row>
    <row r="66" spans="2:23">
      <c r="B66" s="220" t="s">
        <v>19</v>
      </c>
      <c r="C66" s="242">
        <f t="shared" si="56"/>
        <v>3039</v>
      </c>
      <c r="D66" s="246">
        <f t="shared" si="56"/>
        <v>3039</v>
      </c>
      <c r="E66" s="96">
        <f>+C66+D66</f>
        <v>6078</v>
      </c>
      <c r="F66" s="242">
        <f t="shared" si="57"/>
        <v>3171</v>
      </c>
      <c r="G66" s="246">
        <f t="shared" si="57"/>
        <v>3177</v>
      </c>
      <c r="H66" s="103">
        <f>+F66+G66</f>
        <v>6348</v>
      </c>
      <c r="I66" s="216">
        <f t="shared" si="43"/>
        <v>4.4422507403751199</v>
      </c>
      <c r="J66" s="92"/>
      <c r="K66" s="92"/>
      <c r="L66" s="220" t="s">
        <v>19</v>
      </c>
      <c r="M66" s="242">
        <f t="shared" si="58"/>
        <v>525161</v>
      </c>
      <c r="N66" s="243">
        <f t="shared" si="58"/>
        <v>537366</v>
      </c>
      <c r="O66" s="136">
        <f t="shared" si="59"/>
        <v>1062527</v>
      </c>
      <c r="P66" s="98">
        <f>+P14+P40</f>
        <v>744</v>
      </c>
      <c r="Q66" s="139">
        <f t="shared" si="60"/>
        <v>1063271</v>
      </c>
      <c r="R66" s="242">
        <f t="shared" si="61"/>
        <v>535227</v>
      </c>
      <c r="S66" s="243">
        <f t="shared" si="61"/>
        <v>575459</v>
      </c>
      <c r="T66" s="136">
        <f t="shared" si="62"/>
        <v>1110686</v>
      </c>
      <c r="U66" s="98">
        <f>+U14+U40</f>
        <v>339</v>
      </c>
      <c r="V66" s="141">
        <f t="shared" si="63"/>
        <v>1111025</v>
      </c>
      <c r="W66" s="216">
        <f t="shared" si="46"/>
        <v>4.4912350661308276</v>
      </c>
    </row>
    <row r="67" spans="2:23" ht="13.5" thickBot="1">
      <c r="B67" s="220" t="s">
        <v>20</v>
      </c>
      <c r="C67" s="242">
        <f t="shared" si="56"/>
        <v>3027</v>
      </c>
      <c r="D67" s="246">
        <f t="shared" si="56"/>
        <v>3024</v>
      </c>
      <c r="E67" s="96">
        <f>+C67+D67</f>
        <v>6051</v>
      </c>
      <c r="F67" s="242">
        <f t="shared" si="57"/>
        <v>3249</v>
      </c>
      <c r="G67" s="246">
        <f t="shared" si="57"/>
        <v>3252</v>
      </c>
      <c r="H67" s="103">
        <f>+F67+G67</f>
        <v>6501</v>
      </c>
      <c r="I67" s="216">
        <f t="shared" si="43"/>
        <v>7.4367873078829971</v>
      </c>
      <c r="J67" s="92"/>
      <c r="K67" s="92"/>
      <c r="L67" s="220" t="s">
        <v>20</v>
      </c>
      <c r="M67" s="242">
        <f t="shared" si="58"/>
        <v>505583</v>
      </c>
      <c r="N67" s="243">
        <f t="shared" si="58"/>
        <v>529306</v>
      </c>
      <c r="O67" s="136">
        <f t="shared" si="59"/>
        <v>1034889</v>
      </c>
      <c r="P67" s="98">
        <f>+P15+P41</f>
        <v>749</v>
      </c>
      <c r="Q67" s="139">
        <f t="shared" si="60"/>
        <v>1035638</v>
      </c>
      <c r="R67" s="242">
        <f t="shared" si="61"/>
        <v>500354</v>
      </c>
      <c r="S67" s="243">
        <f t="shared" si="61"/>
        <v>551063</v>
      </c>
      <c r="T67" s="136">
        <f t="shared" si="62"/>
        <v>1051417</v>
      </c>
      <c r="U67" s="98">
        <f>+U15+U41</f>
        <v>269</v>
      </c>
      <c r="V67" s="141">
        <f t="shared" si="63"/>
        <v>1051686</v>
      </c>
      <c r="W67" s="216">
        <f t="shared" si="46"/>
        <v>1.5495762032679439</v>
      </c>
    </row>
    <row r="68" spans="2:23" ht="14.25" thickTop="1" thickBot="1">
      <c r="B68" s="204" t="s">
        <v>90</v>
      </c>
      <c r="C68" s="99">
        <f t="shared" ref="C68:H68" si="64">+C65+C66+C67</f>
        <v>9173</v>
      </c>
      <c r="D68" s="100">
        <f t="shared" si="64"/>
        <v>9176</v>
      </c>
      <c r="E68" s="101">
        <f t="shared" si="64"/>
        <v>18349</v>
      </c>
      <c r="F68" s="99">
        <f t="shared" si="64"/>
        <v>9908</v>
      </c>
      <c r="G68" s="100">
        <f t="shared" si="64"/>
        <v>9920</v>
      </c>
      <c r="H68" s="101">
        <f t="shared" si="64"/>
        <v>19828</v>
      </c>
      <c r="I68" s="102">
        <f>IF(E68=0,0,((H68/E68)-1)*100)</f>
        <v>8.0603847621123705</v>
      </c>
      <c r="J68" s="92"/>
      <c r="K68" s="92"/>
      <c r="L68" s="197" t="s">
        <v>90</v>
      </c>
      <c r="M68" s="142">
        <f t="shared" ref="M68:V68" si="65">+M65+M66+M67</f>
        <v>1542747</v>
      </c>
      <c r="N68" s="143">
        <f t="shared" si="65"/>
        <v>1601553</v>
      </c>
      <c r="O68" s="142">
        <f t="shared" si="65"/>
        <v>3144300</v>
      </c>
      <c r="P68" s="142">
        <f t="shared" si="65"/>
        <v>2166</v>
      </c>
      <c r="Q68" s="142">
        <f t="shared" si="65"/>
        <v>3146466</v>
      </c>
      <c r="R68" s="142">
        <f t="shared" si="65"/>
        <v>1617519</v>
      </c>
      <c r="S68" s="143">
        <f t="shared" si="65"/>
        <v>1715221</v>
      </c>
      <c r="T68" s="142">
        <f t="shared" si="65"/>
        <v>3332740</v>
      </c>
      <c r="U68" s="142">
        <f t="shared" si="65"/>
        <v>963</v>
      </c>
      <c r="V68" s="144">
        <f t="shared" si="65"/>
        <v>3333703</v>
      </c>
      <c r="W68" s="145">
        <f>IF(Q68=0,0,((V68/Q68)-1)*100)</f>
        <v>5.9507078735317576</v>
      </c>
    </row>
    <row r="69" spans="2:23" ht="13.5" thickTop="1">
      <c r="B69" s="220" t="s">
        <v>21</v>
      </c>
      <c r="C69" s="247">
        <f t="shared" ref="C69:D71" si="66">+C17+C43</f>
        <v>2877</v>
      </c>
      <c r="D69" s="248">
        <f t="shared" si="66"/>
        <v>2884</v>
      </c>
      <c r="E69" s="96">
        <f>+C69+D69</f>
        <v>5761</v>
      </c>
      <c r="F69" s="247">
        <f t="shared" ref="F69:G71" si="67">+F17+F43</f>
        <v>3232</v>
      </c>
      <c r="G69" s="248">
        <f t="shared" si="67"/>
        <v>3231</v>
      </c>
      <c r="H69" s="103">
        <f>+F69+G69</f>
        <v>6463</v>
      </c>
      <c r="I69" s="216">
        <f t="shared" si="43"/>
        <v>12.185384481860794</v>
      </c>
      <c r="J69" s="92"/>
      <c r="K69" s="92"/>
      <c r="L69" s="220" t="s">
        <v>21</v>
      </c>
      <c r="M69" s="242">
        <f t="shared" ref="M69:N71" si="68">+M17+M43</f>
        <v>445980</v>
      </c>
      <c r="N69" s="243">
        <f t="shared" si="68"/>
        <v>475633</v>
      </c>
      <c r="O69" s="136">
        <f t="shared" ref="O69:O71" si="69">+M69+N69</f>
        <v>921613</v>
      </c>
      <c r="P69" s="98">
        <f>+P17+P43</f>
        <v>558</v>
      </c>
      <c r="Q69" s="139">
        <f t="shared" ref="Q69:Q71" si="70">+O69+P69</f>
        <v>922171</v>
      </c>
      <c r="R69" s="242">
        <f t="shared" ref="R69:S71" si="71">+R17+R43</f>
        <v>489128</v>
      </c>
      <c r="S69" s="243">
        <f t="shared" si="71"/>
        <v>505390</v>
      </c>
      <c r="T69" s="136">
        <f t="shared" ref="T69:T71" si="72">+R69+S69</f>
        <v>994518</v>
      </c>
      <c r="U69" s="98">
        <f>+U17+U43</f>
        <v>448</v>
      </c>
      <c r="V69" s="141">
        <f t="shared" ref="V69:V71" si="73">+T69+U69</f>
        <v>994966</v>
      </c>
      <c r="W69" s="216">
        <f t="shared" si="46"/>
        <v>7.8938721777197518</v>
      </c>
    </row>
    <row r="70" spans="2:23">
      <c r="B70" s="220" t="s">
        <v>91</v>
      </c>
      <c r="C70" s="247">
        <f t="shared" si="66"/>
        <v>2869</v>
      </c>
      <c r="D70" s="248">
        <f t="shared" si="66"/>
        <v>2871</v>
      </c>
      <c r="E70" s="96">
        <f>+C70+D70</f>
        <v>5740</v>
      </c>
      <c r="F70" s="247">
        <f t="shared" si="67"/>
        <v>3068</v>
      </c>
      <c r="G70" s="248">
        <f t="shared" si="67"/>
        <v>3061</v>
      </c>
      <c r="H70" s="103">
        <f>+F70+G70</f>
        <v>6129</v>
      </c>
      <c r="I70" s="216">
        <f t="shared" si="43"/>
        <v>6.777003484320554</v>
      </c>
      <c r="J70" s="92"/>
      <c r="K70" s="92"/>
      <c r="L70" s="220" t="s">
        <v>91</v>
      </c>
      <c r="M70" s="242">
        <f t="shared" si="68"/>
        <v>387225</v>
      </c>
      <c r="N70" s="243">
        <f t="shared" si="68"/>
        <v>420021</v>
      </c>
      <c r="O70" s="136">
        <f t="shared" si="69"/>
        <v>807246</v>
      </c>
      <c r="P70" s="98">
        <f>+P18+P44</f>
        <v>584</v>
      </c>
      <c r="Q70" s="139">
        <f t="shared" si="70"/>
        <v>807830</v>
      </c>
      <c r="R70" s="242">
        <f t="shared" si="71"/>
        <v>387772</v>
      </c>
      <c r="S70" s="243">
        <f t="shared" si="71"/>
        <v>421641</v>
      </c>
      <c r="T70" s="136">
        <f t="shared" si="72"/>
        <v>809413</v>
      </c>
      <c r="U70" s="98">
        <f>+U18+U44</f>
        <v>170</v>
      </c>
      <c r="V70" s="141">
        <f t="shared" si="73"/>
        <v>809583</v>
      </c>
      <c r="W70" s="216">
        <f t="shared" si="46"/>
        <v>0.21700110171694043</v>
      </c>
    </row>
    <row r="71" spans="2:23" ht="13.5" thickBot="1">
      <c r="B71" s="220" t="s">
        <v>22</v>
      </c>
      <c r="C71" s="247">
        <f t="shared" si="66"/>
        <v>2809</v>
      </c>
      <c r="D71" s="248">
        <f t="shared" si="66"/>
        <v>2807</v>
      </c>
      <c r="E71" s="96">
        <f>+C71+D71</f>
        <v>5616</v>
      </c>
      <c r="F71" s="247">
        <f t="shared" si="67"/>
        <v>2778</v>
      </c>
      <c r="G71" s="248">
        <f t="shared" si="67"/>
        <v>2782</v>
      </c>
      <c r="H71" s="103">
        <f>+F71+G71</f>
        <v>5560</v>
      </c>
      <c r="I71" s="216">
        <f t="shared" si="43"/>
        <v>-0.99715099715099731</v>
      </c>
      <c r="J71" s="92"/>
      <c r="K71" s="92"/>
      <c r="L71" s="220" t="s">
        <v>22</v>
      </c>
      <c r="M71" s="242">
        <f t="shared" si="68"/>
        <v>401698</v>
      </c>
      <c r="N71" s="243">
        <f t="shared" si="68"/>
        <v>386982</v>
      </c>
      <c r="O71" s="137">
        <f t="shared" si="69"/>
        <v>788680</v>
      </c>
      <c r="P71" s="249">
        <f>+P19+P45</f>
        <v>813</v>
      </c>
      <c r="Q71" s="139">
        <f t="shared" si="70"/>
        <v>789493</v>
      </c>
      <c r="R71" s="242">
        <f t="shared" si="71"/>
        <v>344302</v>
      </c>
      <c r="S71" s="243">
        <f t="shared" si="71"/>
        <v>345875</v>
      </c>
      <c r="T71" s="137">
        <f t="shared" si="72"/>
        <v>690177</v>
      </c>
      <c r="U71" s="249">
        <f>+U19+U45</f>
        <v>135</v>
      </c>
      <c r="V71" s="141">
        <f t="shared" si="73"/>
        <v>690312</v>
      </c>
      <c r="W71" s="216">
        <f t="shared" si="46"/>
        <v>-12.562619301247768</v>
      </c>
    </row>
    <row r="72" spans="2:23" ht="16.5" thickTop="1" thickBot="1">
      <c r="B72" s="205" t="s">
        <v>62</v>
      </c>
      <c r="C72" s="106">
        <f t="shared" ref="C72:H72" si="74">C71+C69+C70</f>
        <v>8555</v>
      </c>
      <c r="D72" s="107">
        <f t="shared" si="74"/>
        <v>8562</v>
      </c>
      <c r="E72" s="108">
        <f t="shared" si="74"/>
        <v>17117</v>
      </c>
      <c r="F72" s="109">
        <f t="shared" si="74"/>
        <v>9078</v>
      </c>
      <c r="G72" s="110">
        <f t="shared" si="74"/>
        <v>9074</v>
      </c>
      <c r="H72" s="110">
        <f t="shared" si="74"/>
        <v>18152</v>
      </c>
      <c r="I72" s="102">
        <f t="shared" si="43"/>
        <v>6.0466203189811329</v>
      </c>
      <c r="J72" s="111"/>
      <c r="K72" s="112"/>
      <c r="L72" s="198" t="s">
        <v>62</v>
      </c>
      <c r="M72" s="146">
        <f t="shared" ref="M72:V72" si="75">M71+M69+M70</f>
        <v>1234903</v>
      </c>
      <c r="N72" s="146">
        <f t="shared" si="75"/>
        <v>1282636</v>
      </c>
      <c r="O72" s="147">
        <f t="shared" si="75"/>
        <v>2517539</v>
      </c>
      <c r="P72" s="147">
        <f t="shared" si="75"/>
        <v>1955</v>
      </c>
      <c r="Q72" s="147">
        <f t="shared" si="75"/>
        <v>2519494</v>
      </c>
      <c r="R72" s="146">
        <f t="shared" si="75"/>
        <v>1221202</v>
      </c>
      <c r="S72" s="146">
        <f t="shared" si="75"/>
        <v>1272906</v>
      </c>
      <c r="T72" s="147">
        <f t="shared" si="75"/>
        <v>2494108</v>
      </c>
      <c r="U72" s="147">
        <f t="shared" si="75"/>
        <v>753</v>
      </c>
      <c r="V72" s="147">
        <f t="shared" si="75"/>
        <v>2494861</v>
      </c>
      <c r="W72" s="148">
        <f t="shared" si="46"/>
        <v>-0.97769631521249512</v>
      </c>
    </row>
    <row r="73" spans="2:23" ht="13.5" thickTop="1">
      <c r="B73" s="220" t="s">
        <v>25</v>
      </c>
      <c r="C73" s="242">
        <f t="shared" ref="C73:D75" si="76">+C21+C47</f>
        <v>3075</v>
      </c>
      <c r="D73" s="246">
        <f t="shared" si="76"/>
        <v>3076</v>
      </c>
      <c r="E73" s="113">
        <f>+C73+D73</f>
        <v>6151</v>
      </c>
      <c r="F73" s="242">
        <f t="shared" ref="F73:G75" si="77">+F21+F47</f>
        <v>2917</v>
      </c>
      <c r="G73" s="246">
        <f t="shared" si="77"/>
        <v>2914</v>
      </c>
      <c r="H73" s="114">
        <f>+F73+G73</f>
        <v>5831</v>
      </c>
      <c r="I73" s="216">
        <f t="shared" si="43"/>
        <v>-5.2024061128271848</v>
      </c>
      <c r="J73" s="92"/>
      <c r="K73" s="92"/>
      <c r="L73" s="220" t="s">
        <v>25</v>
      </c>
      <c r="M73" s="242">
        <f t="shared" ref="M73:N75" si="78">+M21+M47</f>
        <v>452506</v>
      </c>
      <c r="N73" s="243">
        <f t="shared" si="78"/>
        <v>443657</v>
      </c>
      <c r="O73" s="137">
        <f t="shared" ref="O73:O75" si="79">+M73+N73</f>
        <v>896163</v>
      </c>
      <c r="P73" s="250">
        <f>+P21+P47</f>
        <v>2077</v>
      </c>
      <c r="Q73" s="139">
        <f t="shared" ref="Q73:Q75" si="80">+O73+P73</f>
        <v>898240</v>
      </c>
      <c r="R73" s="242">
        <f t="shared" ref="R73:S75" si="81">+R21+R47</f>
        <v>414287</v>
      </c>
      <c r="S73" s="243">
        <f t="shared" si="81"/>
        <v>396695</v>
      </c>
      <c r="T73" s="137">
        <f t="shared" ref="T73:T75" si="82">+R73+S73</f>
        <v>810982</v>
      </c>
      <c r="U73" s="250">
        <f>+U21+U47</f>
        <v>263</v>
      </c>
      <c r="V73" s="141">
        <f t="shared" ref="V73:V75" si="83">+T73+U73</f>
        <v>811245</v>
      </c>
      <c r="W73" s="216">
        <f t="shared" si="46"/>
        <v>-9.6850507659422824</v>
      </c>
    </row>
    <row r="74" spans="2:23">
      <c r="B74" s="220" t="s">
        <v>26</v>
      </c>
      <c r="C74" s="242">
        <f t="shared" si="76"/>
        <v>3157</v>
      </c>
      <c r="D74" s="246">
        <f t="shared" si="76"/>
        <v>3159</v>
      </c>
      <c r="E74" s="115">
        <f>+C74+D74</f>
        <v>6316</v>
      </c>
      <c r="F74" s="242">
        <f t="shared" si="77"/>
        <v>3029</v>
      </c>
      <c r="G74" s="246">
        <f t="shared" si="77"/>
        <v>3032</v>
      </c>
      <c r="H74" s="115">
        <f>+F74+G74</f>
        <v>6061</v>
      </c>
      <c r="I74" s="216">
        <f>IF(E74=0,0,((H74/E74)-1)*100)</f>
        <v>-4.0373654211526278</v>
      </c>
      <c r="J74" s="92"/>
      <c r="K74" s="92"/>
      <c r="L74" s="220" t="s">
        <v>26</v>
      </c>
      <c r="M74" s="242">
        <f t="shared" si="78"/>
        <v>492209</v>
      </c>
      <c r="N74" s="243">
        <f t="shared" si="78"/>
        <v>511821</v>
      </c>
      <c r="O74" s="137">
        <f>+M74+N74</f>
        <v>1004030</v>
      </c>
      <c r="P74" s="98">
        <f>+P22+P48</f>
        <v>2432</v>
      </c>
      <c r="Q74" s="139">
        <f>+O74+P74</f>
        <v>1006462</v>
      </c>
      <c r="R74" s="242">
        <f t="shared" si="81"/>
        <v>455088</v>
      </c>
      <c r="S74" s="243">
        <f t="shared" si="81"/>
        <v>482496</v>
      </c>
      <c r="T74" s="137">
        <f>+R74+S74</f>
        <v>937584</v>
      </c>
      <c r="U74" s="98">
        <f>+U22+U48</f>
        <v>455</v>
      </c>
      <c r="V74" s="141">
        <f>+T74+U74</f>
        <v>938039</v>
      </c>
      <c r="W74" s="216">
        <f>IF(Q74=0,0,((V74/Q74)-1)*100)</f>
        <v>-6.7983689399103042</v>
      </c>
    </row>
    <row r="75" spans="2:23" ht="13.5" thickBot="1">
      <c r="B75" s="220" t="s">
        <v>27</v>
      </c>
      <c r="C75" s="242">
        <f t="shared" si="76"/>
        <v>2918</v>
      </c>
      <c r="D75" s="251">
        <f t="shared" si="76"/>
        <v>2914</v>
      </c>
      <c r="E75" s="116">
        <f>+C75+D75</f>
        <v>5832</v>
      </c>
      <c r="F75" s="242">
        <f t="shared" si="77"/>
        <v>2904</v>
      </c>
      <c r="G75" s="251">
        <f t="shared" si="77"/>
        <v>2901</v>
      </c>
      <c r="H75" s="116">
        <f>+F75+G75</f>
        <v>5805</v>
      </c>
      <c r="I75" s="217">
        <f>IF(E75=0,0,((H75/E75)-1)*100)</f>
        <v>-0.46296296296296502</v>
      </c>
      <c r="J75" s="92"/>
      <c r="K75" s="92"/>
      <c r="L75" s="220" t="s">
        <v>27</v>
      </c>
      <c r="M75" s="242">
        <f t="shared" si="78"/>
        <v>421520</v>
      </c>
      <c r="N75" s="243">
        <f t="shared" si="78"/>
        <v>409126</v>
      </c>
      <c r="O75" s="137">
        <f t="shared" si="79"/>
        <v>830646</v>
      </c>
      <c r="P75" s="249">
        <f>+P23+P49</f>
        <v>2355</v>
      </c>
      <c r="Q75" s="139">
        <f t="shared" si="80"/>
        <v>833001</v>
      </c>
      <c r="R75" s="242">
        <f t="shared" si="81"/>
        <v>388267</v>
      </c>
      <c r="S75" s="243">
        <f t="shared" si="81"/>
        <v>370850</v>
      </c>
      <c r="T75" s="137">
        <f t="shared" si="82"/>
        <v>759117</v>
      </c>
      <c r="U75" s="249">
        <f>+U23+U49</f>
        <v>12</v>
      </c>
      <c r="V75" s="141">
        <f t="shared" si="83"/>
        <v>759129</v>
      </c>
      <c r="W75" s="216">
        <f>IF(Q75=0,0,((V75/Q75)-1)*100)</f>
        <v>-8.8681766288395849</v>
      </c>
    </row>
    <row r="76" spans="2:23" ht="14.25" thickTop="1" thickBot="1">
      <c r="B76" s="204" t="s">
        <v>60</v>
      </c>
      <c r="C76" s="109">
        <f t="shared" ref="C76:H76" si="84">+C73+C74+C75</f>
        <v>9150</v>
      </c>
      <c r="D76" s="117">
        <f t="shared" si="84"/>
        <v>9149</v>
      </c>
      <c r="E76" s="109">
        <f t="shared" si="84"/>
        <v>18299</v>
      </c>
      <c r="F76" s="109">
        <f t="shared" si="84"/>
        <v>8850</v>
      </c>
      <c r="G76" s="117">
        <f t="shared" si="84"/>
        <v>8847</v>
      </c>
      <c r="H76" s="109">
        <f t="shared" si="84"/>
        <v>17697</v>
      </c>
      <c r="I76" s="102">
        <f t="shared" ref="I76" si="85">IF(E76=0,0,((H76/E76)-1)*100)</f>
        <v>-3.2897972566806932</v>
      </c>
      <c r="J76" s="92"/>
      <c r="K76" s="92"/>
      <c r="L76" s="197" t="s">
        <v>60</v>
      </c>
      <c r="M76" s="142">
        <f t="shared" ref="M76:V76" si="86">+M73+M74+M75</f>
        <v>1366235</v>
      </c>
      <c r="N76" s="143">
        <f t="shared" si="86"/>
        <v>1364604</v>
      </c>
      <c r="O76" s="142">
        <f t="shared" si="86"/>
        <v>2730839</v>
      </c>
      <c r="P76" s="142">
        <f t="shared" si="86"/>
        <v>6864</v>
      </c>
      <c r="Q76" s="142">
        <f t="shared" si="86"/>
        <v>2737703</v>
      </c>
      <c r="R76" s="142">
        <f t="shared" si="86"/>
        <v>1257642</v>
      </c>
      <c r="S76" s="143">
        <f t="shared" si="86"/>
        <v>1250041</v>
      </c>
      <c r="T76" s="142">
        <f t="shared" si="86"/>
        <v>2507683</v>
      </c>
      <c r="U76" s="142">
        <f t="shared" si="86"/>
        <v>730</v>
      </c>
      <c r="V76" s="142">
        <f t="shared" si="86"/>
        <v>2508413</v>
      </c>
      <c r="W76" s="145">
        <f t="shared" ref="W76" si="87">IF(Q76=0,0,((V76/Q76)-1)*100)</f>
        <v>-8.375269340757562</v>
      </c>
    </row>
    <row r="77" spans="2:23" ht="14.25" thickTop="1" thickBot="1">
      <c r="B77" s="204" t="s">
        <v>94</v>
      </c>
      <c r="C77" s="99">
        <f t="shared" ref="C77:H77" si="88">C68+C72+C76</f>
        <v>26878</v>
      </c>
      <c r="D77" s="100">
        <f t="shared" si="88"/>
        <v>26887</v>
      </c>
      <c r="E77" s="101">
        <f t="shared" si="88"/>
        <v>53765</v>
      </c>
      <c r="F77" s="99">
        <f t="shared" si="88"/>
        <v>27836</v>
      </c>
      <c r="G77" s="100">
        <f t="shared" si="88"/>
        <v>27841</v>
      </c>
      <c r="H77" s="101">
        <f t="shared" si="88"/>
        <v>55677</v>
      </c>
      <c r="I77" s="102">
        <f>IF(E77=0,0,((H77/E77)-1)*100)</f>
        <v>3.556216869710771</v>
      </c>
      <c r="J77" s="92"/>
      <c r="K77" s="92"/>
      <c r="L77" s="197" t="s">
        <v>94</v>
      </c>
      <c r="M77" s="142">
        <f t="shared" ref="M77:V77" si="89">M68+M72+M76</f>
        <v>4143885</v>
      </c>
      <c r="N77" s="143">
        <f t="shared" si="89"/>
        <v>4248793</v>
      </c>
      <c r="O77" s="142">
        <f t="shared" si="89"/>
        <v>8392678</v>
      </c>
      <c r="P77" s="142">
        <f t="shared" si="89"/>
        <v>10985</v>
      </c>
      <c r="Q77" s="142">
        <f t="shared" si="89"/>
        <v>8403663</v>
      </c>
      <c r="R77" s="142">
        <f t="shared" si="89"/>
        <v>4096363</v>
      </c>
      <c r="S77" s="143">
        <f t="shared" si="89"/>
        <v>4238168</v>
      </c>
      <c r="T77" s="142">
        <f t="shared" si="89"/>
        <v>8334531</v>
      </c>
      <c r="U77" s="142">
        <f t="shared" si="89"/>
        <v>2446</v>
      </c>
      <c r="V77" s="144">
        <f t="shared" si="89"/>
        <v>8336977</v>
      </c>
      <c r="W77" s="145">
        <f>IF(Q77=0,0,((V77/Q77)-1)*100)</f>
        <v>-0.79353491447717861</v>
      </c>
    </row>
    <row r="78" spans="2:23" ht="14.25" thickTop="1" thickBot="1">
      <c r="B78" s="204" t="s">
        <v>93</v>
      </c>
      <c r="C78" s="99">
        <f t="shared" ref="C78:H78" si="90">+C64+C68+C72+C76</f>
        <v>35098</v>
      </c>
      <c r="D78" s="100">
        <f t="shared" si="90"/>
        <v>35100</v>
      </c>
      <c r="E78" s="101">
        <f t="shared" si="90"/>
        <v>70198</v>
      </c>
      <c r="F78" s="99">
        <f t="shared" si="90"/>
        <v>37253</v>
      </c>
      <c r="G78" s="100">
        <f t="shared" si="90"/>
        <v>37248</v>
      </c>
      <c r="H78" s="101">
        <f t="shared" si="90"/>
        <v>74501</v>
      </c>
      <c r="I78" s="102">
        <f>IF(E78=0,0,((H78/E78)-1)*100)</f>
        <v>6.129804267927863</v>
      </c>
      <c r="J78" s="92"/>
      <c r="K78" s="92"/>
      <c r="L78" s="197" t="s">
        <v>93</v>
      </c>
      <c r="M78" s="142">
        <f t="shared" ref="M78:V78" si="91">+M64+M68+M72+M76</f>
        <v>5481926</v>
      </c>
      <c r="N78" s="143">
        <f t="shared" si="91"/>
        <v>5482861</v>
      </c>
      <c r="O78" s="142">
        <f t="shared" si="91"/>
        <v>10964787</v>
      </c>
      <c r="P78" s="142">
        <f t="shared" si="91"/>
        <v>14750</v>
      </c>
      <c r="Q78" s="142">
        <f t="shared" si="91"/>
        <v>10979537</v>
      </c>
      <c r="R78" s="142">
        <f t="shared" si="91"/>
        <v>5618851</v>
      </c>
      <c r="S78" s="143">
        <f t="shared" si="91"/>
        <v>5651131</v>
      </c>
      <c r="T78" s="142">
        <f t="shared" si="91"/>
        <v>11269982</v>
      </c>
      <c r="U78" s="142">
        <f t="shared" si="91"/>
        <v>5823</v>
      </c>
      <c r="V78" s="144">
        <f t="shared" si="91"/>
        <v>11275805</v>
      </c>
      <c r="W78" s="145">
        <f>IF(Q78=0,0,((V78/Q78)-1)*100)</f>
        <v>2.6983651496415462</v>
      </c>
    </row>
    <row r="79" spans="2:23" ht="14.25" thickTop="1" thickBot="1">
      <c r="B79" s="199" t="s">
        <v>61</v>
      </c>
      <c r="C79" s="92"/>
      <c r="D79" s="92"/>
      <c r="E79" s="92"/>
      <c r="F79" s="92"/>
      <c r="G79" s="92"/>
      <c r="H79" s="92"/>
      <c r="I79" s="93"/>
      <c r="J79" s="92"/>
      <c r="K79" s="92"/>
      <c r="L79" s="199" t="s">
        <v>61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</row>
    <row r="80" spans="2:23" ht="13.5" thickTop="1">
      <c r="B80" s="196"/>
      <c r="C80" s="92"/>
      <c r="D80" s="92"/>
      <c r="E80" s="92"/>
      <c r="F80" s="92"/>
      <c r="G80" s="92"/>
      <c r="H80" s="92"/>
      <c r="I80" s="93"/>
      <c r="J80" s="92"/>
      <c r="K80" s="92"/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B81" s="196"/>
      <c r="C81" s="92"/>
      <c r="D81" s="92"/>
      <c r="E81" s="92"/>
      <c r="F81" s="92"/>
      <c r="G81" s="92"/>
      <c r="H81" s="92"/>
      <c r="I81" s="93"/>
      <c r="J81" s="92"/>
      <c r="K81" s="92"/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B82" s="196"/>
      <c r="C82" s="92"/>
      <c r="D82" s="92"/>
      <c r="E82" s="92"/>
      <c r="F82" s="92"/>
      <c r="G82" s="92"/>
      <c r="H82" s="92"/>
      <c r="I82" s="93"/>
      <c r="J82" s="92"/>
      <c r="K82" s="92"/>
      <c r="L82" s="1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118" t="s">
        <v>41</v>
      </c>
    </row>
    <row r="83" spans="1:23" ht="14.25" thickTop="1" thickBot="1">
      <c r="B83" s="196"/>
      <c r="C83" s="92"/>
      <c r="D83" s="92"/>
      <c r="E83" s="92"/>
      <c r="F83" s="92"/>
      <c r="G83" s="92"/>
      <c r="H83" s="92"/>
      <c r="I83" s="93"/>
      <c r="J83" s="92"/>
      <c r="K83" s="92"/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B84" s="196"/>
      <c r="C84" s="92"/>
      <c r="D84" s="92"/>
      <c r="E84" s="92"/>
      <c r="F84" s="92"/>
      <c r="G84" s="92"/>
      <c r="H84" s="92"/>
      <c r="I84" s="93"/>
      <c r="J84" s="92"/>
      <c r="K84" s="92"/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3.5" thickBot="1">
      <c r="B85" s="196"/>
      <c r="C85" s="92"/>
      <c r="D85" s="92"/>
      <c r="E85" s="92"/>
      <c r="F85" s="92"/>
      <c r="G85" s="92"/>
      <c r="H85" s="92"/>
      <c r="I85" s="93"/>
      <c r="J85" s="92"/>
      <c r="K85" s="92"/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14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14" t="s">
        <v>9</v>
      </c>
      <c r="W85" s="229"/>
    </row>
    <row r="86" spans="1:23" ht="4.5" customHeight="1" thickTop="1">
      <c r="B86" s="196"/>
      <c r="C86" s="92"/>
      <c r="D86" s="92"/>
      <c r="E86" s="92"/>
      <c r="F86" s="92"/>
      <c r="G86" s="92"/>
      <c r="H86" s="92"/>
      <c r="I86" s="93"/>
      <c r="J86" s="92"/>
      <c r="K86" s="92"/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>
      <c r="A87" s="3"/>
      <c r="B87" s="206"/>
      <c r="C87" s="119"/>
      <c r="D87" s="119"/>
      <c r="E87" s="119"/>
      <c r="F87" s="119"/>
      <c r="G87" s="119"/>
      <c r="H87" s="119"/>
      <c r="I87" s="120"/>
      <c r="J87" s="119"/>
      <c r="K87" s="92"/>
      <c r="L87" s="220" t="s">
        <v>14</v>
      </c>
      <c r="M87" s="242">
        <v>477</v>
      </c>
      <c r="N87" s="243">
        <v>897</v>
      </c>
      <c r="O87" s="154">
        <f>M87+N87</f>
        <v>1374</v>
      </c>
      <c r="P87" s="98">
        <v>55</v>
      </c>
      <c r="Q87" s="157">
        <f t="shared" ref="Q87:Q93" si="92">O87+P87</f>
        <v>1429</v>
      </c>
      <c r="R87" s="242">
        <v>756</v>
      </c>
      <c r="S87" s="243">
        <v>715</v>
      </c>
      <c r="T87" s="154">
        <f>R87+S87</f>
        <v>1471</v>
      </c>
      <c r="U87" s="98">
        <v>15</v>
      </c>
      <c r="V87" s="159">
        <f>T87+U87</f>
        <v>1486</v>
      </c>
      <c r="W87" s="216">
        <f t="shared" ref="W87:W99" si="93">IF(Q87=0,0,((V87/Q87)-1)*100)</f>
        <v>3.9888033589922989</v>
      </c>
    </row>
    <row r="88" spans="1:23">
      <c r="A88" s="3"/>
      <c r="B88" s="206"/>
      <c r="C88" s="119"/>
      <c r="D88" s="119"/>
      <c r="E88" s="119"/>
      <c r="F88" s="119"/>
      <c r="G88" s="119"/>
      <c r="H88" s="119"/>
      <c r="I88" s="120"/>
      <c r="J88" s="119"/>
      <c r="K88" s="92"/>
      <c r="L88" s="220" t="s">
        <v>15</v>
      </c>
      <c r="M88" s="242">
        <v>740</v>
      </c>
      <c r="N88" s="243">
        <v>1015</v>
      </c>
      <c r="O88" s="154">
        <f>M88+N88</f>
        <v>1755</v>
      </c>
      <c r="P88" s="98">
        <v>0</v>
      </c>
      <c r="Q88" s="157">
        <f t="shared" si="92"/>
        <v>1755</v>
      </c>
      <c r="R88" s="242">
        <v>1085</v>
      </c>
      <c r="S88" s="243">
        <v>887</v>
      </c>
      <c r="T88" s="154">
        <f>R88+S88</f>
        <v>1972</v>
      </c>
      <c r="U88" s="98">
        <v>0</v>
      </c>
      <c r="V88" s="159">
        <f>T88+U88</f>
        <v>1972</v>
      </c>
      <c r="W88" s="216">
        <f t="shared" si="93"/>
        <v>12.364672364672359</v>
      </c>
    </row>
    <row r="89" spans="1:23" ht="13.5" thickBot="1">
      <c r="A89" s="3"/>
      <c r="B89" s="206"/>
      <c r="C89" s="119"/>
      <c r="D89" s="119"/>
      <c r="E89" s="119"/>
      <c r="F89" s="119"/>
      <c r="G89" s="119"/>
      <c r="H89" s="119"/>
      <c r="I89" s="120"/>
      <c r="J89" s="119"/>
      <c r="K89" s="92"/>
      <c r="L89" s="226" t="s">
        <v>16</v>
      </c>
      <c r="M89" s="242">
        <v>847</v>
      </c>
      <c r="N89" s="243">
        <v>1145</v>
      </c>
      <c r="O89" s="154">
        <f>M89+N89</f>
        <v>1992</v>
      </c>
      <c r="P89" s="98">
        <v>0</v>
      </c>
      <c r="Q89" s="157">
        <f t="shared" si="92"/>
        <v>1992</v>
      </c>
      <c r="R89" s="242">
        <v>813</v>
      </c>
      <c r="S89" s="243">
        <v>967</v>
      </c>
      <c r="T89" s="154">
        <f>R89+S89</f>
        <v>1780</v>
      </c>
      <c r="U89" s="98">
        <v>0</v>
      </c>
      <c r="V89" s="159">
        <f>T89+U89</f>
        <v>1780</v>
      </c>
      <c r="W89" s="216">
        <f t="shared" si="93"/>
        <v>-10.642570281124497</v>
      </c>
    </row>
    <row r="90" spans="1:23" ht="14.25" thickTop="1" thickBot="1">
      <c r="A90" s="3"/>
      <c r="B90" s="206"/>
      <c r="C90" s="119"/>
      <c r="D90" s="119"/>
      <c r="E90" s="119"/>
      <c r="F90" s="119"/>
      <c r="G90" s="119"/>
      <c r="H90" s="119"/>
      <c r="I90" s="120"/>
      <c r="J90" s="119"/>
      <c r="K90" s="92"/>
      <c r="L90" s="200" t="s">
        <v>56</v>
      </c>
      <c r="M90" s="160">
        <f>+M87+M88+M89</f>
        <v>2064</v>
      </c>
      <c r="N90" s="161">
        <f>+N87+N88+N89</f>
        <v>3057</v>
      </c>
      <c r="O90" s="160">
        <f>+O87+O88+O89</f>
        <v>5121</v>
      </c>
      <c r="P90" s="160">
        <f>+P87+P88+P89</f>
        <v>55</v>
      </c>
      <c r="Q90" s="160">
        <f t="shared" si="92"/>
        <v>5176</v>
      </c>
      <c r="R90" s="160">
        <f>+R87+R88+R89</f>
        <v>2654</v>
      </c>
      <c r="S90" s="161">
        <f>+S87+S88+S89</f>
        <v>2569</v>
      </c>
      <c r="T90" s="160">
        <f>+T87+T88+T89</f>
        <v>5223</v>
      </c>
      <c r="U90" s="160">
        <f>+U87+U88+U89</f>
        <v>15</v>
      </c>
      <c r="V90" s="162">
        <f>+V87+V88+V89</f>
        <v>5238</v>
      </c>
      <c r="W90" s="163">
        <f t="shared" si="93"/>
        <v>1.1978361669242599</v>
      </c>
    </row>
    <row r="91" spans="1:23" ht="13.5" thickTop="1">
      <c r="A91" s="3"/>
      <c r="B91" s="206"/>
      <c r="C91" s="119"/>
      <c r="D91" s="119"/>
      <c r="E91" s="119"/>
      <c r="F91" s="119"/>
      <c r="G91" s="119"/>
      <c r="H91" s="119"/>
      <c r="I91" s="120"/>
      <c r="J91" s="119"/>
      <c r="K91" s="92"/>
      <c r="L91" s="220" t="s">
        <v>18</v>
      </c>
      <c r="M91" s="242">
        <v>418</v>
      </c>
      <c r="N91" s="243">
        <v>1214</v>
      </c>
      <c r="O91" s="154">
        <f>M91+N91</f>
        <v>1632</v>
      </c>
      <c r="P91" s="98">
        <v>0</v>
      </c>
      <c r="Q91" s="157">
        <f t="shared" si="92"/>
        <v>1632</v>
      </c>
      <c r="R91" s="242">
        <v>809</v>
      </c>
      <c r="S91" s="243">
        <v>1547</v>
      </c>
      <c r="T91" s="154">
        <f>R91+S91</f>
        <v>2356</v>
      </c>
      <c r="U91" s="98">
        <v>0</v>
      </c>
      <c r="V91" s="159">
        <f>T91+U91</f>
        <v>2356</v>
      </c>
      <c r="W91" s="216">
        <f t="shared" si="93"/>
        <v>44.362745098039213</v>
      </c>
    </row>
    <row r="92" spans="1:23">
      <c r="A92" s="3"/>
      <c r="B92" s="206"/>
      <c r="C92" s="119"/>
      <c r="D92" s="119"/>
      <c r="E92" s="119"/>
      <c r="F92" s="119"/>
      <c r="G92" s="119"/>
      <c r="H92" s="119"/>
      <c r="I92" s="120"/>
      <c r="J92" s="119"/>
      <c r="K92" s="92"/>
      <c r="L92" s="220" t="s">
        <v>19</v>
      </c>
      <c r="M92" s="242">
        <v>443</v>
      </c>
      <c r="N92" s="243">
        <v>1089</v>
      </c>
      <c r="O92" s="154">
        <f>M92+N92</f>
        <v>1532</v>
      </c>
      <c r="P92" s="98">
        <v>0</v>
      </c>
      <c r="Q92" s="157">
        <f>O92+P92</f>
        <v>1532</v>
      </c>
      <c r="R92" s="242">
        <v>640</v>
      </c>
      <c r="S92" s="243">
        <v>1032</v>
      </c>
      <c r="T92" s="154">
        <f>R92+S92</f>
        <v>1672</v>
      </c>
      <c r="U92" s="98">
        <v>0</v>
      </c>
      <c r="V92" s="159">
        <f>T92+U92</f>
        <v>1672</v>
      </c>
      <c r="W92" s="216">
        <f>IF(Q92=0,0,((V92/Q92)-1)*100)</f>
        <v>9.1383812010443766</v>
      </c>
    </row>
    <row r="93" spans="1:23" ht="13.5" thickBot="1">
      <c r="A93" s="3"/>
      <c r="B93" s="206"/>
      <c r="C93" s="119"/>
      <c r="D93" s="119"/>
      <c r="E93" s="119"/>
      <c r="F93" s="119"/>
      <c r="G93" s="119"/>
      <c r="H93" s="119"/>
      <c r="I93" s="120"/>
      <c r="J93" s="119"/>
      <c r="K93" s="92"/>
      <c r="L93" s="220" t="s">
        <v>20</v>
      </c>
      <c r="M93" s="242">
        <v>580</v>
      </c>
      <c r="N93" s="243">
        <v>913</v>
      </c>
      <c r="O93" s="154">
        <f>M93+N93</f>
        <v>1493</v>
      </c>
      <c r="P93" s="98">
        <v>0</v>
      </c>
      <c r="Q93" s="157">
        <f t="shared" si="92"/>
        <v>1493</v>
      </c>
      <c r="R93" s="242">
        <v>1163</v>
      </c>
      <c r="S93" s="243">
        <v>1270</v>
      </c>
      <c r="T93" s="154">
        <f>R93+S93</f>
        <v>2433</v>
      </c>
      <c r="U93" s="98">
        <v>0</v>
      </c>
      <c r="V93" s="159">
        <f>T93+U93</f>
        <v>2433</v>
      </c>
      <c r="W93" s="216">
        <f t="shared" si="93"/>
        <v>62.960482250502345</v>
      </c>
    </row>
    <row r="94" spans="1:23" ht="14.25" thickTop="1" thickBot="1">
      <c r="A94" s="3"/>
      <c r="B94" s="206"/>
      <c r="C94" s="119"/>
      <c r="D94" s="119"/>
      <c r="E94" s="119"/>
      <c r="F94" s="119"/>
      <c r="G94" s="119"/>
      <c r="H94" s="119"/>
      <c r="I94" s="120"/>
      <c r="J94" s="119"/>
      <c r="K94" s="92"/>
      <c r="L94" s="200" t="s">
        <v>90</v>
      </c>
      <c r="M94" s="160">
        <f t="shared" ref="M94:V94" si="94">+M91+M92+M93</f>
        <v>1441</v>
      </c>
      <c r="N94" s="161">
        <f t="shared" si="94"/>
        <v>3216</v>
      </c>
      <c r="O94" s="160">
        <f t="shared" si="94"/>
        <v>4657</v>
      </c>
      <c r="P94" s="160">
        <f t="shared" si="94"/>
        <v>0</v>
      </c>
      <c r="Q94" s="160">
        <f t="shared" si="94"/>
        <v>4657</v>
      </c>
      <c r="R94" s="160">
        <f t="shared" si="94"/>
        <v>2612</v>
      </c>
      <c r="S94" s="161">
        <f t="shared" si="94"/>
        <v>3849</v>
      </c>
      <c r="T94" s="160">
        <f t="shared" si="94"/>
        <v>6461</v>
      </c>
      <c r="U94" s="160">
        <f t="shared" si="94"/>
        <v>0</v>
      </c>
      <c r="V94" s="162">
        <f t="shared" si="94"/>
        <v>6461</v>
      </c>
      <c r="W94" s="163">
        <f t="shared" ref="W94" si="95">IF(Q94=0,0,((V94/Q94)-1)*100)</f>
        <v>38.737384582349144</v>
      </c>
    </row>
    <row r="95" spans="1:23" ht="13.5" thickTop="1">
      <c r="A95" s="3"/>
      <c r="B95" s="206"/>
      <c r="C95" s="119"/>
      <c r="D95" s="119"/>
      <c r="E95" s="119"/>
      <c r="F95" s="119"/>
      <c r="G95" s="119"/>
      <c r="H95" s="119"/>
      <c r="I95" s="120"/>
      <c r="J95" s="119"/>
      <c r="K95" s="92"/>
      <c r="L95" s="220" t="s">
        <v>21</v>
      </c>
      <c r="M95" s="242">
        <v>477</v>
      </c>
      <c r="N95" s="243">
        <v>683</v>
      </c>
      <c r="O95" s="154">
        <f>SUM(M95:N95)</f>
        <v>1160</v>
      </c>
      <c r="P95" s="98">
        <v>0</v>
      </c>
      <c r="Q95" s="157">
        <f>O95+P95</f>
        <v>1160</v>
      </c>
      <c r="R95" s="242">
        <v>648</v>
      </c>
      <c r="S95" s="243">
        <v>979</v>
      </c>
      <c r="T95" s="154">
        <f>SUM(R95:S95)</f>
        <v>1627</v>
      </c>
      <c r="U95" s="98">
        <v>0</v>
      </c>
      <c r="V95" s="159">
        <f>SUM(T95:U95)</f>
        <v>1627</v>
      </c>
      <c r="W95" s="216">
        <f t="shared" si="93"/>
        <v>40.258620689655174</v>
      </c>
    </row>
    <row r="96" spans="1:23">
      <c r="A96" s="3"/>
      <c r="B96" s="206"/>
      <c r="C96" s="119"/>
      <c r="D96" s="119"/>
      <c r="E96" s="119"/>
      <c r="F96" s="119"/>
      <c r="G96" s="119"/>
      <c r="H96" s="119"/>
      <c r="I96" s="120"/>
      <c r="J96" s="119"/>
      <c r="K96" s="92"/>
      <c r="L96" s="220" t="s">
        <v>91</v>
      </c>
      <c r="M96" s="242">
        <v>440</v>
      </c>
      <c r="N96" s="243">
        <v>881</v>
      </c>
      <c r="O96" s="154">
        <f>SUM(M96:N96)</f>
        <v>1321</v>
      </c>
      <c r="P96" s="98">
        <v>0</v>
      </c>
      <c r="Q96" s="157">
        <f>O96+P96</f>
        <v>1321</v>
      </c>
      <c r="R96" s="242">
        <v>639</v>
      </c>
      <c r="S96" s="243">
        <v>1073</v>
      </c>
      <c r="T96" s="154">
        <f>SUM(R96:S96)</f>
        <v>1712</v>
      </c>
      <c r="U96" s="98">
        <v>0</v>
      </c>
      <c r="V96" s="159">
        <f>SUM(T96:U96)</f>
        <v>1712</v>
      </c>
      <c r="W96" s="216">
        <f t="shared" si="93"/>
        <v>29.598788796366392</v>
      </c>
    </row>
    <row r="97" spans="1:23" ht="13.5" thickBot="1">
      <c r="A97" s="3"/>
      <c r="B97" s="206"/>
      <c r="C97" s="119"/>
      <c r="D97" s="119"/>
      <c r="E97" s="119"/>
      <c r="F97" s="119"/>
      <c r="G97" s="119"/>
      <c r="H97" s="119"/>
      <c r="I97" s="120"/>
      <c r="J97" s="119"/>
      <c r="K97" s="92"/>
      <c r="L97" s="220" t="s">
        <v>22</v>
      </c>
      <c r="M97" s="242">
        <v>419</v>
      </c>
      <c r="N97" s="243">
        <v>610</v>
      </c>
      <c r="O97" s="155">
        <f>SUM(M97:N97)</f>
        <v>1029</v>
      </c>
      <c r="P97" s="249">
        <v>20</v>
      </c>
      <c r="Q97" s="157">
        <f>O97+P97</f>
        <v>1049</v>
      </c>
      <c r="R97" s="242">
        <v>760</v>
      </c>
      <c r="S97" s="243">
        <v>957</v>
      </c>
      <c r="T97" s="155">
        <f>SUM(R97:S97)</f>
        <v>1717</v>
      </c>
      <c r="U97" s="249">
        <v>0</v>
      </c>
      <c r="V97" s="159">
        <f>SUM(T97:U97)</f>
        <v>1717</v>
      </c>
      <c r="W97" s="216">
        <f t="shared" si="93"/>
        <v>63.679694947569111</v>
      </c>
    </row>
    <row r="98" spans="1:23" ht="14.25" thickTop="1" thickBot="1">
      <c r="A98" s="3"/>
      <c r="B98" s="206"/>
      <c r="C98" s="119"/>
      <c r="D98" s="119"/>
      <c r="E98" s="119"/>
      <c r="F98" s="119"/>
      <c r="G98" s="119"/>
      <c r="H98" s="119"/>
      <c r="I98" s="120"/>
      <c r="J98" s="119"/>
      <c r="K98" s="92"/>
      <c r="L98" s="201" t="s">
        <v>62</v>
      </c>
      <c r="M98" s="164">
        <f t="shared" ref="M98:V98" si="96">M97+M95+M96</f>
        <v>1336</v>
      </c>
      <c r="N98" s="164">
        <f t="shared" si="96"/>
        <v>2174</v>
      </c>
      <c r="O98" s="165">
        <f t="shared" si="96"/>
        <v>3510</v>
      </c>
      <c r="P98" s="165">
        <f t="shared" si="96"/>
        <v>20</v>
      </c>
      <c r="Q98" s="165">
        <f t="shared" si="96"/>
        <v>3530</v>
      </c>
      <c r="R98" s="164">
        <f t="shared" si="96"/>
        <v>2047</v>
      </c>
      <c r="S98" s="164">
        <f t="shared" si="96"/>
        <v>3009</v>
      </c>
      <c r="T98" s="165">
        <f t="shared" si="96"/>
        <v>5056</v>
      </c>
      <c r="U98" s="165">
        <f t="shared" si="96"/>
        <v>0</v>
      </c>
      <c r="V98" s="165">
        <f t="shared" si="96"/>
        <v>5056</v>
      </c>
      <c r="W98" s="166">
        <f t="shared" si="93"/>
        <v>43.229461756373944</v>
      </c>
    </row>
    <row r="99" spans="1:23" ht="13.5" thickTop="1">
      <c r="A99" s="3"/>
      <c r="B99" s="206"/>
      <c r="C99" s="119"/>
      <c r="D99" s="119"/>
      <c r="E99" s="119"/>
      <c r="F99" s="119"/>
      <c r="G99" s="119"/>
      <c r="H99" s="119"/>
      <c r="I99" s="120"/>
      <c r="J99" s="119"/>
      <c r="K99" s="92"/>
      <c r="L99" s="220" t="s">
        <v>25</v>
      </c>
      <c r="M99" s="242">
        <v>378</v>
      </c>
      <c r="N99" s="243">
        <v>553</v>
      </c>
      <c r="O99" s="155">
        <f>SUM(M99:N99)</f>
        <v>931</v>
      </c>
      <c r="P99" s="250">
        <v>37</v>
      </c>
      <c r="Q99" s="157">
        <f>O99+P99</f>
        <v>968</v>
      </c>
      <c r="R99" s="242">
        <v>609</v>
      </c>
      <c r="S99" s="243">
        <v>885</v>
      </c>
      <c r="T99" s="155">
        <f>SUM(R99:S99)</f>
        <v>1494</v>
      </c>
      <c r="U99" s="250">
        <v>0</v>
      </c>
      <c r="V99" s="159">
        <f>T99+U99</f>
        <v>1494</v>
      </c>
      <c r="W99" s="216">
        <f t="shared" si="93"/>
        <v>54.338842975206617</v>
      </c>
    </row>
    <row r="100" spans="1:23">
      <c r="A100" s="3"/>
      <c r="B100" s="206"/>
      <c r="C100" s="119"/>
      <c r="D100" s="119"/>
      <c r="E100" s="119"/>
      <c r="F100" s="119"/>
      <c r="G100" s="119"/>
      <c r="H100" s="119"/>
      <c r="I100" s="120"/>
      <c r="J100" s="119"/>
      <c r="K100" s="92"/>
      <c r="L100" s="220" t="s">
        <v>26</v>
      </c>
      <c r="M100" s="242">
        <v>396</v>
      </c>
      <c r="N100" s="243">
        <v>663</v>
      </c>
      <c r="O100" s="155">
        <f>SUM(M100:N100)</f>
        <v>1059</v>
      </c>
      <c r="P100" s="98">
        <v>604</v>
      </c>
      <c r="Q100" s="157">
        <f>O100+P100</f>
        <v>1663</v>
      </c>
      <c r="R100" s="242">
        <v>569</v>
      </c>
      <c r="S100" s="243">
        <v>887</v>
      </c>
      <c r="T100" s="155">
        <f>SUM(R100:S100)</f>
        <v>1456</v>
      </c>
      <c r="U100" s="98">
        <v>0</v>
      </c>
      <c r="V100" s="159">
        <f>T100+U100</f>
        <v>1456</v>
      </c>
      <c r="W100" s="216">
        <f>IF(Q100=0,0,((V100/Q100)-1)*100)</f>
        <v>-12.447384245339743</v>
      </c>
    </row>
    <row r="101" spans="1:23" ht="13.5" thickBot="1">
      <c r="A101" s="2"/>
      <c r="B101" s="206"/>
      <c r="C101" s="119"/>
      <c r="D101" s="119"/>
      <c r="E101" s="119"/>
      <c r="F101" s="119"/>
      <c r="G101" s="119"/>
      <c r="H101" s="119"/>
      <c r="I101" s="120"/>
      <c r="J101" s="94"/>
      <c r="K101" s="92"/>
      <c r="L101" s="220" t="s">
        <v>27</v>
      </c>
      <c r="M101" s="242">
        <v>533</v>
      </c>
      <c r="N101" s="243">
        <v>746</v>
      </c>
      <c r="O101" s="155">
        <f>SUM(M101:N101)</f>
        <v>1279</v>
      </c>
      <c r="P101" s="98">
        <v>51</v>
      </c>
      <c r="Q101" s="157">
        <f>O101+P101</f>
        <v>1330</v>
      </c>
      <c r="R101" s="242">
        <v>653</v>
      </c>
      <c r="S101" s="243">
        <v>892</v>
      </c>
      <c r="T101" s="155">
        <f>SUM(R101:S101)</f>
        <v>1545</v>
      </c>
      <c r="U101" s="98">
        <v>0</v>
      </c>
      <c r="V101" s="159">
        <f>T101+U101</f>
        <v>1545</v>
      </c>
      <c r="W101" s="216">
        <f>IF(Q101=0,0,((V101/Q101)-1)*100)</f>
        <v>16.165413533834581</v>
      </c>
    </row>
    <row r="102" spans="1:23" ht="14.25" thickTop="1" thickBot="1">
      <c r="A102" s="3"/>
      <c r="B102" s="206"/>
      <c r="C102" s="119"/>
      <c r="D102" s="119"/>
      <c r="E102" s="119"/>
      <c r="F102" s="119"/>
      <c r="G102" s="119"/>
      <c r="H102" s="119"/>
      <c r="I102" s="120"/>
      <c r="J102" s="119"/>
      <c r="K102" s="92"/>
      <c r="L102" s="200" t="s">
        <v>60</v>
      </c>
      <c r="M102" s="160">
        <f t="shared" ref="M102:V102" si="97">+M99+M100+M101</f>
        <v>1307</v>
      </c>
      <c r="N102" s="161">
        <f t="shared" si="97"/>
        <v>1962</v>
      </c>
      <c r="O102" s="160">
        <f t="shared" si="97"/>
        <v>3269</v>
      </c>
      <c r="P102" s="160">
        <f t="shared" si="97"/>
        <v>692</v>
      </c>
      <c r="Q102" s="160">
        <f t="shared" si="97"/>
        <v>3961</v>
      </c>
      <c r="R102" s="160">
        <f t="shared" si="97"/>
        <v>1831</v>
      </c>
      <c r="S102" s="161">
        <f t="shared" si="97"/>
        <v>2664</v>
      </c>
      <c r="T102" s="160">
        <f t="shared" si="97"/>
        <v>4495</v>
      </c>
      <c r="U102" s="160">
        <f t="shared" si="97"/>
        <v>0</v>
      </c>
      <c r="V102" s="160">
        <f t="shared" si="97"/>
        <v>4495</v>
      </c>
      <c r="W102" s="163">
        <f t="shared" ref="W102" si="98">IF(Q102=0,0,((V102/Q102)-1)*100)</f>
        <v>13.481444079777827</v>
      </c>
    </row>
    <row r="103" spans="1:23" ht="14.25" thickTop="1" thickBot="1">
      <c r="A103" s="3"/>
      <c r="B103" s="206"/>
      <c r="C103" s="119"/>
      <c r="D103" s="119"/>
      <c r="E103" s="119"/>
      <c r="F103" s="119"/>
      <c r="G103" s="119"/>
      <c r="H103" s="119"/>
      <c r="I103" s="120"/>
      <c r="J103" s="119"/>
      <c r="K103" s="92"/>
      <c r="L103" s="200" t="s">
        <v>94</v>
      </c>
      <c r="M103" s="160">
        <f t="shared" ref="M103:V103" si="99">M94+M98+M102</f>
        <v>4084</v>
      </c>
      <c r="N103" s="161">
        <f t="shared" si="99"/>
        <v>7352</v>
      </c>
      <c r="O103" s="160">
        <f t="shared" si="99"/>
        <v>11436</v>
      </c>
      <c r="P103" s="160">
        <f t="shared" si="99"/>
        <v>712</v>
      </c>
      <c r="Q103" s="160">
        <f t="shared" si="99"/>
        <v>12148</v>
      </c>
      <c r="R103" s="160">
        <f t="shared" si="99"/>
        <v>6490</v>
      </c>
      <c r="S103" s="161">
        <f t="shared" si="99"/>
        <v>9522</v>
      </c>
      <c r="T103" s="160">
        <f t="shared" si="99"/>
        <v>16012</v>
      </c>
      <c r="U103" s="160">
        <f t="shared" si="99"/>
        <v>0</v>
      </c>
      <c r="V103" s="162">
        <f t="shared" si="99"/>
        <v>16012</v>
      </c>
      <c r="W103" s="163">
        <f>IF(Q103=0,0,((V103/Q103)-1)*100)</f>
        <v>31.807704972011862</v>
      </c>
    </row>
    <row r="104" spans="1:23" ht="14.25" thickTop="1" thickBot="1">
      <c r="A104" s="3"/>
      <c r="B104" s="206"/>
      <c r="C104" s="119"/>
      <c r="D104" s="119"/>
      <c r="E104" s="119"/>
      <c r="F104" s="119"/>
      <c r="G104" s="119"/>
      <c r="H104" s="119"/>
      <c r="I104" s="120"/>
      <c r="J104" s="119"/>
      <c r="K104" s="92"/>
      <c r="L104" s="200" t="s">
        <v>93</v>
      </c>
      <c r="M104" s="160">
        <f t="shared" ref="M104:V104" si="100">+M90+M94+M98+M102</f>
        <v>6148</v>
      </c>
      <c r="N104" s="161">
        <f t="shared" si="100"/>
        <v>10409</v>
      </c>
      <c r="O104" s="160">
        <f t="shared" si="100"/>
        <v>16557</v>
      </c>
      <c r="P104" s="160">
        <f t="shared" si="100"/>
        <v>767</v>
      </c>
      <c r="Q104" s="160">
        <f t="shared" si="100"/>
        <v>17324</v>
      </c>
      <c r="R104" s="160">
        <f t="shared" si="100"/>
        <v>9144</v>
      </c>
      <c r="S104" s="161">
        <f t="shared" si="100"/>
        <v>12091</v>
      </c>
      <c r="T104" s="160">
        <f t="shared" si="100"/>
        <v>21235</v>
      </c>
      <c r="U104" s="160">
        <f t="shared" si="100"/>
        <v>15</v>
      </c>
      <c r="V104" s="162">
        <f t="shared" si="100"/>
        <v>21250</v>
      </c>
      <c r="W104" s="163">
        <f t="shared" ref="W104" si="101">IF(Q104=0,0,((V104/Q104)-1)*100)</f>
        <v>22.662202724543977</v>
      </c>
    </row>
    <row r="105" spans="1:23" ht="14.25" thickTop="1" thickBot="1">
      <c r="A105" s="3"/>
      <c r="B105" s="206"/>
      <c r="C105" s="119"/>
      <c r="D105" s="119"/>
      <c r="E105" s="119"/>
      <c r="F105" s="119"/>
      <c r="G105" s="119"/>
      <c r="H105" s="119"/>
      <c r="I105" s="120"/>
      <c r="J105" s="119"/>
      <c r="K105" s="92"/>
      <c r="L105" s="199" t="s">
        <v>61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J106" s="92"/>
      <c r="K106" s="92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J107" s="92"/>
      <c r="K107" s="92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J108" s="92"/>
      <c r="K108" s="92"/>
      <c r="L108" s="1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J109" s="92"/>
      <c r="K109" s="92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3.5" thickTop="1">
      <c r="B110" s="206"/>
      <c r="C110" s="119"/>
      <c r="D110" s="119"/>
      <c r="E110" s="119"/>
      <c r="F110" s="119"/>
      <c r="G110" s="119"/>
      <c r="H110" s="119"/>
      <c r="I110" s="120"/>
      <c r="J110" s="92"/>
      <c r="K110" s="92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J111" s="92"/>
      <c r="K111" s="92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14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14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J112" s="92"/>
      <c r="K112" s="92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>
      <c r="B113" s="206"/>
      <c r="C113" s="119"/>
      <c r="D113" s="119"/>
      <c r="E113" s="119"/>
      <c r="F113" s="119"/>
      <c r="G113" s="119"/>
      <c r="H113" s="119"/>
      <c r="I113" s="120"/>
      <c r="J113" s="92"/>
      <c r="K113" s="92"/>
      <c r="L113" s="220" t="s">
        <v>14</v>
      </c>
      <c r="M113" s="242">
        <v>897</v>
      </c>
      <c r="N113" s="243">
        <v>589</v>
      </c>
      <c r="O113" s="154">
        <f>M113+N113</f>
        <v>1486</v>
      </c>
      <c r="P113" s="98">
        <v>0</v>
      </c>
      <c r="Q113" s="157">
        <f>O113+P113</f>
        <v>1486</v>
      </c>
      <c r="R113" s="242">
        <v>774</v>
      </c>
      <c r="S113" s="243">
        <v>735</v>
      </c>
      <c r="T113" s="154">
        <f>R113+S113</f>
        <v>1509</v>
      </c>
      <c r="U113" s="98">
        <v>0</v>
      </c>
      <c r="V113" s="159">
        <f>T113+U113</f>
        <v>1509</v>
      </c>
      <c r="W113" s="216">
        <f t="shared" ref="W113:W128" si="102">IF(Q113=0,0,((V113/Q113)-1)*100)</f>
        <v>1.5477792732166984</v>
      </c>
    </row>
    <row r="114" spans="2:23">
      <c r="B114" s="206"/>
      <c r="C114" s="119"/>
      <c r="D114" s="119"/>
      <c r="E114" s="119"/>
      <c r="F114" s="119"/>
      <c r="G114" s="119"/>
      <c r="H114" s="119"/>
      <c r="I114" s="120"/>
      <c r="J114" s="92"/>
      <c r="K114" s="92"/>
      <c r="L114" s="220" t="s">
        <v>15</v>
      </c>
      <c r="M114" s="242">
        <v>1051</v>
      </c>
      <c r="N114" s="243">
        <v>838</v>
      </c>
      <c r="O114" s="154">
        <f>M114+N114</f>
        <v>1889</v>
      </c>
      <c r="P114" s="98">
        <v>0</v>
      </c>
      <c r="Q114" s="157">
        <f>O114+P114</f>
        <v>1889</v>
      </c>
      <c r="R114" s="242">
        <v>791</v>
      </c>
      <c r="S114" s="243">
        <v>995</v>
      </c>
      <c r="T114" s="154">
        <f>R114+S114</f>
        <v>1786</v>
      </c>
      <c r="U114" s="98">
        <v>0</v>
      </c>
      <c r="V114" s="159">
        <f>T114+U114</f>
        <v>1786</v>
      </c>
      <c r="W114" s="216">
        <f t="shared" si="102"/>
        <v>-5.4526204340921147</v>
      </c>
    </row>
    <row r="115" spans="2:23" ht="13.5" thickBot="1">
      <c r="B115" s="206"/>
      <c r="C115" s="119"/>
      <c r="D115" s="119"/>
      <c r="E115" s="119"/>
      <c r="F115" s="119"/>
      <c r="G115" s="119"/>
      <c r="H115" s="119"/>
      <c r="I115" s="120"/>
      <c r="J115" s="92"/>
      <c r="K115" s="92"/>
      <c r="L115" s="226" t="s">
        <v>16</v>
      </c>
      <c r="M115" s="242">
        <v>1093</v>
      </c>
      <c r="N115" s="243">
        <v>870</v>
      </c>
      <c r="O115" s="154">
        <f>M115+N115</f>
        <v>1963</v>
      </c>
      <c r="P115" s="98">
        <v>0</v>
      </c>
      <c r="Q115" s="157">
        <f>O115+P115</f>
        <v>1963</v>
      </c>
      <c r="R115" s="242">
        <v>876</v>
      </c>
      <c r="S115" s="243">
        <v>926</v>
      </c>
      <c r="T115" s="154">
        <f>R115+S115</f>
        <v>1802</v>
      </c>
      <c r="U115" s="98">
        <v>0</v>
      </c>
      <c r="V115" s="159">
        <f>T115+U115</f>
        <v>1802</v>
      </c>
      <c r="W115" s="216">
        <f t="shared" si="102"/>
        <v>-8.2017320427916438</v>
      </c>
    </row>
    <row r="116" spans="2:23" ht="14.25" thickTop="1" thickBot="1">
      <c r="B116" s="206"/>
      <c r="C116" s="119"/>
      <c r="D116" s="119"/>
      <c r="E116" s="119"/>
      <c r="F116" s="119"/>
      <c r="G116" s="119"/>
      <c r="H116" s="119"/>
      <c r="I116" s="120"/>
      <c r="J116" s="92"/>
      <c r="K116" s="92"/>
      <c r="L116" s="200" t="s">
        <v>56</v>
      </c>
      <c r="M116" s="160">
        <f t="shared" ref="M116:P116" si="103">+M113+M114+M115</f>
        <v>3041</v>
      </c>
      <c r="N116" s="161">
        <f t="shared" si="103"/>
        <v>2297</v>
      </c>
      <c r="O116" s="160">
        <f t="shared" si="103"/>
        <v>5338</v>
      </c>
      <c r="P116" s="160">
        <f t="shared" si="103"/>
        <v>0</v>
      </c>
      <c r="Q116" s="160">
        <f t="shared" ref="Q116:V116" si="104">+Q113+Q114+Q115</f>
        <v>5338</v>
      </c>
      <c r="R116" s="160">
        <f t="shared" si="104"/>
        <v>2441</v>
      </c>
      <c r="S116" s="161">
        <f t="shared" si="104"/>
        <v>2656</v>
      </c>
      <c r="T116" s="160">
        <f t="shared" si="104"/>
        <v>5097</v>
      </c>
      <c r="U116" s="160">
        <f t="shared" si="104"/>
        <v>0</v>
      </c>
      <c r="V116" s="162">
        <f t="shared" si="104"/>
        <v>5097</v>
      </c>
      <c r="W116" s="163">
        <f t="shared" si="102"/>
        <v>-4.5147995503934109</v>
      </c>
    </row>
    <row r="117" spans="2:23" ht="13.5" thickTop="1">
      <c r="B117" s="206"/>
      <c r="C117" s="119"/>
      <c r="D117" s="119"/>
      <c r="E117" s="119"/>
      <c r="F117" s="119"/>
      <c r="G117" s="119"/>
      <c r="H117" s="119"/>
      <c r="I117" s="120"/>
      <c r="J117" s="92"/>
      <c r="K117" s="92"/>
      <c r="L117" s="220" t="s">
        <v>18</v>
      </c>
      <c r="M117" s="242">
        <v>995</v>
      </c>
      <c r="N117" s="243">
        <v>794</v>
      </c>
      <c r="O117" s="154">
        <f>M117+N117</f>
        <v>1789</v>
      </c>
      <c r="P117" s="98">
        <v>0</v>
      </c>
      <c r="Q117" s="157">
        <f>O117+P117</f>
        <v>1789</v>
      </c>
      <c r="R117" s="242">
        <v>836</v>
      </c>
      <c r="S117" s="243">
        <v>1062</v>
      </c>
      <c r="T117" s="154">
        <f>R117+S117</f>
        <v>1898</v>
      </c>
      <c r="U117" s="98">
        <v>0</v>
      </c>
      <c r="V117" s="159">
        <f>T117+U117</f>
        <v>1898</v>
      </c>
      <c r="W117" s="216">
        <f t="shared" si="102"/>
        <v>6.092789267747345</v>
      </c>
    </row>
    <row r="118" spans="2:23">
      <c r="B118" s="206"/>
      <c r="C118" s="119"/>
      <c r="D118" s="119"/>
      <c r="E118" s="119"/>
      <c r="F118" s="119"/>
      <c r="G118" s="119"/>
      <c r="H118" s="119"/>
      <c r="I118" s="120"/>
      <c r="J118" s="92"/>
      <c r="K118" s="92"/>
      <c r="L118" s="220" t="s">
        <v>19</v>
      </c>
      <c r="M118" s="242">
        <v>917</v>
      </c>
      <c r="N118" s="243">
        <v>872</v>
      </c>
      <c r="O118" s="154">
        <f>M118+N118</f>
        <v>1789</v>
      </c>
      <c r="P118" s="98">
        <v>0</v>
      </c>
      <c r="Q118" s="157">
        <f>O118+P118</f>
        <v>1789</v>
      </c>
      <c r="R118" s="242">
        <v>748</v>
      </c>
      <c r="S118" s="243">
        <v>989</v>
      </c>
      <c r="T118" s="154">
        <f>R118+S118</f>
        <v>1737</v>
      </c>
      <c r="U118" s="98">
        <v>0</v>
      </c>
      <c r="V118" s="159">
        <f>T118+U118</f>
        <v>1737</v>
      </c>
      <c r="W118" s="216">
        <f>IF(Q118=0,0,((V118/Q118)-1)*100)</f>
        <v>-2.9066517607602038</v>
      </c>
    </row>
    <row r="119" spans="2:23" ht="13.5" thickBot="1">
      <c r="B119" s="206"/>
      <c r="C119" s="119"/>
      <c r="D119" s="119"/>
      <c r="E119" s="119"/>
      <c r="F119" s="119"/>
      <c r="G119" s="119"/>
      <c r="H119" s="119"/>
      <c r="I119" s="120"/>
      <c r="J119" s="92"/>
      <c r="K119" s="92"/>
      <c r="L119" s="220" t="s">
        <v>20</v>
      </c>
      <c r="M119" s="242">
        <v>976</v>
      </c>
      <c r="N119" s="243">
        <v>750</v>
      </c>
      <c r="O119" s="154">
        <f>M119+N119</f>
        <v>1726</v>
      </c>
      <c r="P119" s="98">
        <v>0</v>
      </c>
      <c r="Q119" s="157">
        <f>O119+P119</f>
        <v>1726</v>
      </c>
      <c r="R119" s="242">
        <v>847</v>
      </c>
      <c r="S119" s="243">
        <v>1605</v>
      </c>
      <c r="T119" s="154">
        <f>R119+S119</f>
        <v>2452</v>
      </c>
      <c r="U119" s="98">
        <v>1</v>
      </c>
      <c r="V119" s="159">
        <f>T119+U119</f>
        <v>2453</v>
      </c>
      <c r="W119" s="216">
        <f t="shared" si="102"/>
        <v>42.120509849362683</v>
      </c>
    </row>
    <row r="120" spans="2:23" ht="14.25" thickTop="1" thickBot="1">
      <c r="B120" s="206"/>
      <c r="C120" s="119"/>
      <c r="D120" s="119"/>
      <c r="E120" s="119"/>
      <c r="F120" s="119"/>
      <c r="G120" s="119"/>
      <c r="H120" s="119"/>
      <c r="I120" s="120"/>
      <c r="J120" s="92"/>
      <c r="K120" s="92"/>
      <c r="L120" s="200" t="s">
        <v>90</v>
      </c>
      <c r="M120" s="160">
        <f t="shared" ref="M120:V120" si="105">+M117+M118+M119</f>
        <v>2888</v>
      </c>
      <c r="N120" s="161">
        <f t="shared" si="105"/>
        <v>2416</v>
      </c>
      <c r="O120" s="160">
        <f t="shared" si="105"/>
        <v>5304</v>
      </c>
      <c r="P120" s="160">
        <f t="shared" si="105"/>
        <v>0</v>
      </c>
      <c r="Q120" s="160">
        <f t="shared" si="105"/>
        <v>5304</v>
      </c>
      <c r="R120" s="160">
        <f t="shared" si="105"/>
        <v>2431</v>
      </c>
      <c r="S120" s="161">
        <f t="shared" si="105"/>
        <v>3656</v>
      </c>
      <c r="T120" s="160">
        <f t="shared" si="105"/>
        <v>6087</v>
      </c>
      <c r="U120" s="160">
        <f t="shared" si="105"/>
        <v>1</v>
      </c>
      <c r="V120" s="162">
        <f t="shared" si="105"/>
        <v>6088</v>
      </c>
      <c r="W120" s="163">
        <f t="shared" ref="W120" si="106">IF(Q120=0,0,((V120/Q120)-1)*100)</f>
        <v>14.781297134238303</v>
      </c>
    </row>
    <row r="121" spans="2:23" ht="13.5" thickTop="1">
      <c r="B121" s="206"/>
      <c r="C121" s="119"/>
      <c r="D121" s="119"/>
      <c r="E121" s="119"/>
      <c r="F121" s="119"/>
      <c r="G121" s="119"/>
      <c r="H121" s="119"/>
      <c r="I121" s="120"/>
      <c r="J121" s="92"/>
      <c r="K121" s="92"/>
      <c r="L121" s="220" t="s">
        <v>21</v>
      </c>
      <c r="M121" s="242">
        <v>759</v>
      </c>
      <c r="N121" s="243">
        <v>509</v>
      </c>
      <c r="O121" s="154">
        <f>SUM(M121:N121)</f>
        <v>1268</v>
      </c>
      <c r="P121" s="98">
        <v>0</v>
      </c>
      <c r="Q121" s="157">
        <f>O121+P121</f>
        <v>1268</v>
      </c>
      <c r="R121" s="242">
        <v>811</v>
      </c>
      <c r="S121" s="243">
        <v>575</v>
      </c>
      <c r="T121" s="154">
        <f>SUM(R121:S121)</f>
        <v>1386</v>
      </c>
      <c r="U121" s="98">
        <v>0</v>
      </c>
      <c r="V121" s="159">
        <f>SUM(T121:U121)</f>
        <v>1386</v>
      </c>
      <c r="W121" s="216">
        <f t="shared" si="102"/>
        <v>9.3059936908517429</v>
      </c>
    </row>
    <row r="122" spans="2:23" ht="13.5" customHeight="1">
      <c r="B122" s="206"/>
      <c r="C122" s="119"/>
      <c r="D122" s="119"/>
      <c r="E122" s="119"/>
      <c r="F122" s="119"/>
      <c r="G122" s="119"/>
      <c r="H122" s="119"/>
      <c r="I122" s="120"/>
      <c r="J122" s="92"/>
      <c r="K122" s="92"/>
      <c r="L122" s="220" t="s">
        <v>91</v>
      </c>
      <c r="M122" s="242">
        <v>723</v>
      </c>
      <c r="N122" s="243">
        <v>490</v>
      </c>
      <c r="O122" s="154">
        <f>SUM(M122:N122)</f>
        <v>1213</v>
      </c>
      <c r="P122" s="98">
        <v>0</v>
      </c>
      <c r="Q122" s="157">
        <f>O122+P122</f>
        <v>1213</v>
      </c>
      <c r="R122" s="242">
        <v>723</v>
      </c>
      <c r="S122" s="243">
        <v>576</v>
      </c>
      <c r="T122" s="154">
        <f>SUM(R122:S122)</f>
        <v>1299</v>
      </c>
      <c r="U122" s="98">
        <v>0</v>
      </c>
      <c r="V122" s="159">
        <f>SUM(T122:U122)</f>
        <v>1299</v>
      </c>
      <c r="W122" s="216">
        <f t="shared" si="102"/>
        <v>7.0898598516075939</v>
      </c>
    </row>
    <row r="123" spans="2:23" ht="13.5" thickBot="1">
      <c r="B123" s="206"/>
      <c r="C123" s="119"/>
      <c r="D123" s="119"/>
      <c r="E123" s="119"/>
      <c r="F123" s="119"/>
      <c r="G123" s="119"/>
      <c r="H123" s="119"/>
      <c r="I123" s="120"/>
      <c r="J123" s="92"/>
      <c r="K123" s="92"/>
      <c r="L123" s="220" t="s">
        <v>22</v>
      </c>
      <c r="M123" s="242">
        <v>607</v>
      </c>
      <c r="N123" s="243">
        <v>463</v>
      </c>
      <c r="O123" s="155">
        <f>SUM(M123:N123)</f>
        <v>1070</v>
      </c>
      <c r="P123" s="249">
        <v>0</v>
      </c>
      <c r="Q123" s="157">
        <f>O123+P123</f>
        <v>1070</v>
      </c>
      <c r="R123" s="242">
        <v>655</v>
      </c>
      <c r="S123" s="243">
        <v>617</v>
      </c>
      <c r="T123" s="155">
        <f>SUM(R123:S123)</f>
        <v>1272</v>
      </c>
      <c r="U123" s="249">
        <v>0</v>
      </c>
      <c r="V123" s="159">
        <f>SUM(T123:U123)</f>
        <v>1272</v>
      </c>
      <c r="W123" s="216">
        <f t="shared" si="102"/>
        <v>18.878504672897201</v>
      </c>
    </row>
    <row r="124" spans="2:23" ht="14.25" thickTop="1" thickBot="1">
      <c r="B124" s="206"/>
      <c r="C124" s="119"/>
      <c r="D124" s="119"/>
      <c r="E124" s="119"/>
      <c r="F124" s="119"/>
      <c r="G124" s="119"/>
      <c r="H124" s="119"/>
      <c r="I124" s="120"/>
      <c r="J124" s="92"/>
      <c r="K124" s="92"/>
      <c r="L124" s="201" t="s">
        <v>62</v>
      </c>
      <c r="M124" s="164">
        <f t="shared" ref="M124:V124" si="107">M123+M121+M122</f>
        <v>2089</v>
      </c>
      <c r="N124" s="164">
        <f t="shared" si="107"/>
        <v>1462</v>
      </c>
      <c r="O124" s="165">
        <f t="shared" si="107"/>
        <v>3551</v>
      </c>
      <c r="P124" s="165">
        <f t="shared" si="107"/>
        <v>0</v>
      </c>
      <c r="Q124" s="165">
        <f t="shared" si="107"/>
        <v>3551</v>
      </c>
      <c r="R124" s="164">
        <f t="shared" si="107"/>
        <v>2189</v>
      </c>
      <c r="S124" s="164">
        <f t="shared" si="107"/>
        <v>1768</v>
      </c>
      <c r="T124" s="165">
        <f t="shared" si="107"/>
        <v>3957</v>
      </c>
      <c r="U124" s="165">
        <f t="shared" si="107"/>
        <v>0</v>
      </c>
      <c r="V124" s="165">
        <f t="shared" si="107"/>
        <v>3957</v>
      </c>
      <c r="W124" s="166">
        <f t="shared" si="102"/>
        <v>11.433399042523229</v>
      </c>
    </row>
    <row r="125" spans="2:23" ht="13.5" thickTop="1">
      <c r="B125" s="207"/>
      <c r="C125" s="126"/>
      <c r="D125" s="126"/>
      <c r="E125" s="126"/>
      <c r="F125" s="126"/>
      <c r="G125" s="126"/>
      <c r="H125" s="126"/>
      <c r="I125" s="127"/>
      <c r="J125" s="125"/>
      <c r="K125" s="125"/>
      <c r="L125" s="220" t="s">
        <v>25</v>
      </c>
      <c r="M125" s="242">
        <v>664</v>
      </c>
      <c r="N125" s="243">
        <v>433</v>
      </c>
      <c r="O125" s="155">
        <f>SUM(M125:N125)</f>
        <v>1097</v>
      </c>
      <c r="P125" s="250">
        <v>0</v>
      </c>
      <c r="Q125" s="157">
        <f>O125+P125</f>
        <v>1097</v>
      </c>
      <c r="R125" s="242">
        <v>752</v>
      </c>
      <c r="S125" s="243">
        <v>464</v>
      </c>
      <c r="T125" s="155">
        <f>SUM(R125:S125)</f>
        <v>1216</v>
      </c>
      <c r="U125" s="250">
        <v>0</v>
      </c>
      <c r="V125" s="159">
        <f>T125+U125</f>
        <v>1216</v>
      </c>
      <c r="W125" s="216">
        <f t="shared" si="102"/>
        <v>10.847766636280776</v>
      </c>
    </row>
    <row r="126" spans="2:23" ht="12.75" customHeight="1">
      <c r="B126" s="208"/>
      <c r="C126" s="128"/>
      <c r="D126" s="128"/>
      <c r="E126" s="128"/>
      <c r="F126" s="128"/>
      <c r="G126" s="128"/>
      <c r="H126" s="128"/>
      <c r="I126" s="129"/>
      <c r="J126" s="125"/>
      <c r="K126" s="125"/>
      <c r="L126" s="220" t="s">
        <v>26</v>
      </c>
      <c r="M126" s="242">
        <v>664</v>
      </c>
      <c r="N126" s="243">
        <v>380</v>
      </c>
      <c r="O126" s="155">
        <f>SUM(M126:N126)</f>
        <v>1044</v>
      </c>
      <c r="P126" s="98">
        <v>0</v>
      </c>
      <c r="Q126" s="157">
        <f>O126+P126</f>
        <v>1044</v>
      </c>
      <c r="R126" s="242">
        <v>505</v>
      </c>
      <c r="S126" s="243">
        <v>362</v>
      </c>
      <c r="T126" s="155">
        <f>SUM(R126:S126)</f>
        <v>867</v>
      </c>
      <c r="U126" s="98">
        <v>0</v>
      </c>
      <c r="V126" s="159">
        <f>T126+U126</f>
        <v>867</v>
      </c>
      <c r="W126" s="216">
        <f>IF(Q126=0,0,((V126/Q126)-1)*100)</f>
        <v>-16.954022988505745</v>
      </c>
    </row>
    <row r="127" spans="2:23" ht="13.5" customHeight="1" thickBot="1">
      <c r="B127" s="208"/>
      <c r="C127" s="128"/>
      <c r="D127" s="128"/>
      <c r="E127" s="128"/>
      <c r="F127" s="128"/>
      <c r="G127" s="128"/>
      <c r="H127" s="128"/>
      <c r="I127" s="129"/>
      <c r="J127" s="125"/>
      <c r="K127" s="125"/>
      <c r="L127" s="220" t="s">
        <v>27</v>
      </c>
      <c r="M127" s="242">
        <v>673</v>
      </c>
      <c r="N127" s="243">
        <v>468</v>
      </c>
      <c r="O127" s="155">
        <f>SUM(M127:N127)</f>
        <v>1141</v>
      </c>
      <c r="P127" s="98">
        <v>0</v>
      </c>
      <c r="Q127" s="157">
        <f>O127+P127</f>
        <v>1141</v>
      </c>
      <c r="R127" s="242">
        <v>629</v>
      </c>
      <c r="S127" s="243">
        <v>540</v>
      </c>
      <c r="T127" s="155">
        <f>SUM(R127:S127)</f>
        <v>1169</v>
      </c>
      <c r="U127" s="98">
        <v>0</v>
      </c>
      <c r="V127" s="159">
        <f>T127+U127</f>
        <v>1169</v>
      </c>
      <c r="W127" s="216">
        <f t="shared" si="102"/>
        <v>2.4539877300613577</v>
      </c>
    </row>
    <row r="128" spans="2:23" ht="14.25" thickTop="1" thickBot="1">
      <c r="B128" s="206"/>
      <c r="C128" s="119"/>
      <c r="D128" s="119"/>
      <c r="E128" s="119"/>
      <c r="F128" s="119"/>
      <c r="G128" s="119"/>
      <c r="H128" s="119"/>
      <c r="I128" s="120"/>
      <c r="J128" s="92"/>
      <c r="K128" s="92"/>
      <c r="L128" s="200" t="s">
        <v>60</v>
      </c>
      <c r="M128" s="160">
        <f t="shared" ref="M128:V128" si="108">+M125+M126+M127</f>
        <v>2001</v>
      </c>
      <c r="N128" s="161">
        <f t="shared" si="108"/>
        <v>1281</v>
      </c>
      <c r="O128" s="160">
        <f t="shared" si="108"/>
        <v>3282</v>
      </c>
      <c r="P128" s="160">
        <f t="shared" si="108"/>
        <v>0</v>
      </c>
      <c r="Q128" s="160">
        <f t="shared" si="108"/>
        <v>3282</v>
      </c>
      <c r="R128" s="160">
        <f t="shared" si="108"/>
        <v>1886</v>
      </c>
      <c r="S128" s="161">
        <f t="shared" si="108"/>
        <v>1366</v>
      </c>
      <c r="T128" s="160">
        <f t="shared" si="108"/>
        <v>3252</v>
      </c>
      <c r="U128" s="160">
        <f t="shared" si="108"/>
        <v>0</v>
      </c>
      <c r="V128" s="160">
        <f t="shared" si="108"/>
        <v>3252</v>
      </c>
      <c r="W128" s="163">
        <f t="shared" si="102"/>
        <v>-0.91407678244972423</v>
      </c>
    </row>
    <row r="129" spans="2:23" ht="14.25" thickTop="1" thickBot="1">
      <c r="B129" s="206"/>
      <c r="C129" s="119"/>
      <c r="D129" s="119"/>
      <c r="E129" s="119"/>
      <c r="F129" s="119"/>
      <c r="G129" s="119"/>
      <c r="H129" s="119"/>
      <c r="I129" s="120"/>
      <c r="J129" s="92"/>
      <c r="K129" s="92"/>
      <c r="L129" s="200" t="s">
        <v>94</v>
      </c>
      <c r="M129" s="160">
        <f t="shared" ref="M129:V129" si="109">M120+M124+M128</f>
        <v>6978</v>
      </c>
      <c r="N129" s="161">
        <f t="shared" si="109"/>
        <v>5159</v>
      </c>
      <c r="O129" s="160">
        <f t="shared" si="109"/>
        <v>12137</v>
      </c>
      <c r="P129" s="160">
        <f t="shared" si="109"/>
        <v>0</v>
      </c>
      <c r="Q129" s="160">
        <f t="shared" si="109"/>
        <v>12137</v>
      </c>
      <c r="R129" s="160">
        <f t="shared" si="109"/>
        <v>6506</v>
      </c>
      <c r="S129" s="161">
        <f t="shared" si="109"/>
        <v>6790</v>
      </c>
      <c r="T129" s="160">
        <f t="shared" si="109"/>
        <v>13296</v>
      </c>
      <c r="U129" s="160">
        <f t="shared" si="109"/>
        <v>1</v>
      </c>
      <c r="V129" s="162">
        <f t="shared" si="109"/>
        <v>13297</v>
      </c>
      <c r="W129" s="163">
        <f>IF(Q129=0,0,((V129/Q129)-1)*100)</f>
        <v>9.5575512894454882</v>
      </c>
    </row>
    <row r="130" spans="2:23" ht="14.25" thickTop="1" thickBot="1">
      <c r="B130" s="206"/>
      <c r="C130" s="119"/>
      <c r="D130" s="119"/>
      <c r="E130" s="119"/>
      <c r="F130" s="119"/>
      <c r="G130" s="119"/>
      <c r="H130" s="119"/>
      <c r="I130" s="120"/>
      <c r="J130" s="92"/>
      <c r="K130" s="92"/>
      <c r="L130" s="200" t="s">
        <v>93</v>
      </c>
      <c r="M130" s="160">
        <f t="shared" ref="M130:V130" si="110">+M116+M120+M124+M128</f>
        <v>10019</v>
      </c>
      <c r="N130" s="161">
        <f t="shared" si="110"/>
        <v>7456</v>
      </c>
      <c r="O130" s="160">
        <f t="shared" si="110"/>
        <v>17475</v>
      </c>
      <c r="P130" s="160">
        <f t="shared" si="110"/>
        <v>0</v>
      </c>
      <c r="Q130" s="160">
        <f t="shared" si="110"/>
        <v>17475</v>
      </c>
      <c r="R130" s="160">
        <f t="shared" si="110"/>
        <v>8947</v>
      </c>
      <c r="S130" s="161">
        <f t="shared" si="110"/>
        <v>9446</v>
      </c>
      <c r="T130" s="160">
        <f t="shared" si="110"/>
        <v>18393</v>
      </c>
      <c r="U130" s="160">
        <f t="shared" si="110"/>
        <v>1</v>
      </c>
      <c r="V130" s="162">
        <f t="shared" si="110"/>
        <v>18394</v>
      </c>
      <c r="W130" s="163">
        <f t="shared" ref="W130" si="111">IF(Q130=0,0,((V130/Q130)-1)*100)</f>
        <v>5.2589413447782452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J131" s="92"/>
      <c r="K131" s="92"/>
      <c r="L131" s="199" t="s">
        <v>61</v>
      </c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J132" s="92"/>
      <c r="K132" s="92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J133" s="92"/>
      <c r="K133" s="92"/>
      <c r="L133" s="283" t="s">
        <v>58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4.25" thickTop="1" thickBot="1">
      <c r="B134" s="206"/>
      <c r="C134" s="119"/>
      <c r="D134" s="119"/>
      <c r="E134" s="119"/>
      <c r="F134" s="119"/>
      <c r="G134" s="119"/>
      <c r="H134" s="119"/>
      <c r="I134" s="120"/>
      <c r="J134" s="92"/>
      <c r="K134" s="92"/>
      <c r="L134" s="1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118" t="s">
        <v>41</v>
      </c>
    </row>
    <row r="135" spans="2:23" ht="14.25" thickTop="1" thickBot="1">
      <c r="B135" s="206"/>
      <c r="C135" s="119"/>
      <c r="D135" s="119"/>
      <c r="E135" s="119"/>
      <c r="F135" s="119"/>
      <c r="G135" s="119"/>
      <c r="H135" s="119"/>
      <c r="I135" s="120"/>
      <c r="J135" s="92"/>
      <c r="K135" s="92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J136" s="92"/>
      <c r="K136" s="92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J137" s="92"/>
      <c r="K137" s="92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14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14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J138" s="92"/>
      <c r="K138" s="92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>
      <c r="B139" s="206"/>
      <c r="C139" s="119"/>
      <c r="D139" s="119"/>
      <c r="E139" s="119"/>
      <c r="F139" s="119"/>
      <c r="G139" s="119"/>
      <c r="H139" s="119"/>
      <c r="I139" s="120"/>
      <c r="J139" s="92"/>
      <c r="K139" s="92"/>
      <c r="L139" s="220" t="s">
        <v>14</v>
      </c>
      <c r="M139" s="242">
        <f t="shared" ref="M139:N141" si="112">+M87+M113</f>
        <v>1374</v>
      </c>
      <c r="N139" s="243">
        <f t="shared" si="112"/>
        <v>1486</v>
      </c>
      <c r="O139" s="154">
        <f>+M139+N139</f>
        <v>2860</v>
      </c>
      <c r="P139" s="98">
        <f>+P87+P113</f>
        <v>55</v>
      </c>
      <c r="Q139" s="157">
        <f>+O139+P139</f>
        <v>2915</v>
      </c>
      <c r="R139" s="242">
        <f t="shared" ref="R139:S141" si="113">+R87+R113</f>
        <v>1530</v>
      </c>
      <c r="S139" s="243">
        <f t="shared" si="113"/>
        <v>1450</v>
      </c>
      <c r="T139" s="154">
        <f>+R139+S139</f>
        <v>2980</v>
      </c>
      <c r="U139" s="98">
        <f>+U87+U113</f>
        <v>15</v>
      </c>
      <c r="V139" s="159">
        <f>+T139+U139</f>
        <v>2995</v>
      </c>
      <c r="W139" s="216">
        <f t="shared" ref="W139:W151" si="114">IF(Q139=0,0,((V139/Q139)-1)*100)</f>
        <v>2.7444253859348233</v>
      </c>
    </row>
    <row r="140" spans="2:23">
      <c r="B140" s="206"/>
      <c r="C140" s="119"/>
      <c r="D140" s="119"/>
      <c r="E140" s="119"/>
      <c r="F140" s="119"/>
      <c r="G140" s="119"/>
      <c r="H140" s="119"/>
      <c r="I140" s="120"/>
      <c r="J140" s="92"/>
      <c r="K140" s="92"/>
      <c r="L140" s="220" t="s">
        <v>15</v>
      </c>
      <c r="M140" s="242">
        <f t="shared" si="112"/>
        <v>1791</v>
      </c>
      <c r="N140" s="243">
        <f t="shared" si="112"/>
        <v>1853</v>
      </c>
      <c r="O140" s="154">
        <f t="shared" ref="O140:O141" si="115">+M140+N140</f>
        <v>3644</v>
      </c>
      <c r="P140" s="98">
        <f>+P88+P114</f>
        <v>0</v>
      </c>
      <c r="Q140" s="157">
        <f t="shared" ref="Q140:Q141" si="116">+O140+P140</f>
        <v>3644</v>
      </c>
      <c r="R140" s="242">
        <f t="shared" si="113"/>
        <v>1876</v>
      </c>
      <c r="S140" s="243">
        <f t="shared" si="113"/>
        <v>1882</v>
      </c>
      <c r="T140" s="154">
        <f t="shared" ref="T140:T141" si="117">+R140+S140</f>
        <v>3758</v>
      </c>
      <c r="U140" s="98">
        <f>+U88+U114</f>
        <v>0</v>
      </c>
      <c r="V140" s="159">
        <f t="shared" ref="V140:V141" si="118">+T140+U140</f>
        <v>3758</v>
      </c>
      <c r="W140" s="216">
        <f t="shared" si="114"/>
        <v>3.1284302963776156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J141" s="92"/>
      <c r="K141" s="92"/>
      <c r="L141" s="226" t="s">
        <v>16</v>
      </c>
      <c r="M141" s="242">
        <f t="shared" si="112"/>
        <v>1940</v>
      </c>
      <c r="N141" s="243">
        <f t="shared" si="112"/>
        <v>2015</v>
      </c>
      <c r="O141" s="154">
        <f t="shared" si="115"/>
        <v>3955</v>
      </c>
      <c r="P141" s="98">
        <f>+P89+P115</f>
        <v>0</v>
      </c>
      <c r="Q141" s="157">
        <f t="shared" si="116"/>
        <v>3955</v>
      </c>
      <c r="R141" s="242">
        <f t="shared" si="113"/>
        <v>1689</v>
      </c>
      <c r="S141" s="243">
        <f t="shared" si="113"/>
        <v>1893</v>
      </c>
      <c r="T141" s="154">
        <f t="shared" si="117"/>
        <v>3582</v>
      </c>
      <c r="U141" s="98">
        <f>+U89+U115</f>
        <v>0</v>
      </c>
      <c r="V141" s="159">
        <f t="shared" si="118"/>
        <v>3582</v>
      </c>
      <c r="W141" s="216">
        <f t="shared" si="114"/>
        <v>-9.4310998735777538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J142" s="92"/>
      <c r="K142" s="92"/>
      <c r="L142" s="200" t="s">
        <v>56</v>
      </c>
      <c r="M142" s="160">
        <f t="shared" ref="M142:V142" si="119">+M139+M140+M141</f>
        <v>5105</v>
      </c>
      <c r="N142" s="161">
        <f t="shared" si="119"/>
        <v>5354</v>
      </c>
      <c r="O142" s="160">
        <f t="shared" si="119"/>
        <v>10459</v>
      </c>
      <c r="P142" s="160">
        <f t="shared" si="119"/>
        <v>55</v>
      </c>
      <c r="Q142" s="160">
        <f t="shared" si="119"/>
        <v>10514</v>
      </c>
      <c r="R142" s="160">
        <f t="shared" si="119"/>
        <v>5095</v>
      </c>
      <c r="S142" s="161">
        <f t="shared" si="119"/>
        <v>5225</v>
      </c>
      <c r="T142" s="160">
        <f t="shared" si="119"/>
        <v>10320</v>
      </c>
      <c r="U142" s="160">
        <f t="shared" si="119"/>
        <v>15</v>
      </c>
      <c r="V142" s="162">
        <f t="shared" si="119"/>
        <v>10335</v>
      </c>
      <c r="W142" s="163">
        <f t="shared" si="114"/>
        <v>-1.7024919155411822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J143" s="92"/>
      <c r="K143" s="92"/>
      <c r="L143" s="220" t="s">
        <v>18</v>
      </c>
      <c r="M143" s="242">
        <f t="shared" ref="M143:N145" si="120">+M91+M117</f>
        <v>1413</v>
      </c>
      <c r="N143" s="243">
        <f t="shared" si="120"/>
        <v>2008</v>
      </c>
      <c r="O143" s="154">
        <f t="shared" ref="O143:O145" si="121">+M143+N143</f>
        <v>3421</v>
      </c>
      <c r="P143" s="98">
        <f>+P91+P117</f>
        <v>0</v>
      </c>
      <c r="Q143" s="157">
        <f t="shared" ref="Q143:Q145" si="122">+O143+P143</f>
        <v>3421</v>
      </c>
      <c r="R143" s="242">
        <f t="shared" ref="R143:S145" si="123">+R91+R117</f>
        <v>1645</v>
      </c>
      <c r="S143" s="243">
        <f t="shared" si="123"/>
        <v>2609</v>
      </c>
      <c r="T143" s="154">
        <f t="shared" ref="T143:T145" si="124">+R143+S143</f>
        <v>4254</v>
      </c>
      <c r="U143" s="98">
        <f>+U91+U117</f>
        <v>0</v>
      </c>
      <c r="V143" s="159">
        <f t="shared" ref="V143:V145" si="125">+T143+U143</f>
        <v>4254</v>
      </c>
      <c r="W143" s="216">
        <f t="shared" si="114"/>
        <v>24.349605378544293</v>
      </c>
    </row>
    <row r="144" spans="2:23">
      <c r="B144" s="206"/>
      <c r="C144" s="119"/>
      <c r="D144" s="119"/>
      <c r="E144" s="119"/>
      <c r="F144" s="119"/>
      <c r="G144" s="119"/>
      <c r="H144" s="119"/>
      <c r="I144" s="120"/>
      <c r="J144" s="92"/>
      <c r="K144" s="92"/>
      <c r="L144" s="220" t="s">
        <v>19</v>
      </c>
      <c r="M144" s="242">
        <f t="shared" si="120"/>
        <v>1360</v>
      </c>
      <c r="N144" s="243">
        <f t="shared" si="120"/>
        <v>1961</v>
      </c>
      <c r="O144" s="154">
        <f t="shared" si="121"/>
        <v>3321</v>
      </c>
      <c r="P144" s="98">
        <f>+P92+P118</f>
        <v>0</v>
      </c>
      <c r="Q144" s="157">
        <f t="shared" si="122"/>
        <v>3321</v>
      </c>
      <c r="R144" s="242">
        <f t="shared" si="123"/>
        <v>1388</v>
      </c>
      <c r="S144" s="243">
        <f t="shared" si="123"/>
        <v>2021</v>
      </c>
      <c r="T144" s="154">
        <f t="shared" si="124"/>
        <v>3409</v>
      </c>
      <c r="U144" s="98">
        <f>+U92+U118</f>
        <v>0</v>
      </c>
      <c r="V144" s="159">
        <f t="shared" si="125"/>
        <v>3409</v>
      </c>
      <c r="W144" s="216">
        <f t="shared" si="114"/>
        <v>2.6498042758205331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J145" s="92"/>
      <c r="K145" s="92"/>
      <c r="L145" s="220" t="s">
        <v>20</v>
      </c>
      <c r="M145" s="242">
        <f t="shared" si="120"/>
        <v>1556</v>
      </c>
      <c r="N145" s="243">
        <f t="shared" si="120"/>
        <v>1663</v>
      </c>
      <c r="O145" s="154">
        <f t="shared" si="121"/>
        <v>3219</v>
      </c>
      <c r="P145" s="98">
        <f>+P93+P119</f>
        <v>0</v>
      </c>
      <c r="Q145" s="157">
        <f t="shared" si="122"/>
        <v>3219</v>
      </c>
      <c r="R145" s="242">
        <f t="shared" si="123"/>
        <v>2010</v>
      </c>
      <c r="S145" s="243">
        <f t="shared" si="123"/>
        <v>2875</v>
      </c>
      <c r="T145" s="154">
        <f t="shared" si="124"/>
        <v>4885</v>
      </c>
      <c r="U145" s="98">
        <f>+U93+U119</f>
        <v>1</v>
      </c>
      <c r="V145" s="159">
        <f t="shared" si="125"/>
        <v>4886</v>
      </c>
      <c r="W145" s="216">
        <f t="shared" si="114"/>
        <v>51.786269027648338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J146" s="92"/>
      <c r="K146" s="92"/>
      <c r="L146" s="200" t="s">
        <v>90</v>
      </c>
      <c r="M146" s="160">
        <f t="shared" ref="M146:V146" si="126">+M143+M144+M145</f>
        <v>4329</v>
      </c>
      <c r="N146" s="161">
        <f t="shared" si="126"/>
        <v>5632</v>
      </c>
      <c r="O146" s="160">
        <f t="shared" si="126"/>
        <v>9961</v>
      </c>
      <c r="P146" s="160">
        <f t="shared" si="126"/>
        <v>0</v>
      </c>
      <c r="Q146" s="160">
        <f t="shared" si="126"/>
        <v>9961</v>
      </c>
      <c r="R146" s="160">
        <f t="shared" si="126"/>
        <v>5043</v>
      </c>
      <c r="S146" s="161">
        <f t="shared" si="126"/>
        <v>7505</v>
      </c>
      <c r="T146" s="160">
        <f t="shared" si="126"/>
        <v>12548</v>
      </c>
      <c r="U146" s="160">
        <f t="shared" si="126"/>
        <v>1</v>
      </c>
      <c r="V146" s="162">
        <f t="shared" si="126"/>
        <v>12549</v>
      </c>
      <c r="W146" s="163">
        <f>IF(Q146=0,0,((V146/Q146)-1)*100)</f>
        <v>25.981327175986358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J147" s="92"/>
      <c r="K147" s="92"/>
      <c r="L147" s="220" t="s">
        <v>21</v>
      </c>
      <c r="M147" s="242">
        <f t="shared" ref="M147:N149" si="127">+M95+M121</f>
        <v>1236</v>
      </c>
      <c r="N147" s="243">
        <f t="shared" si="127"/>
        <v>1192</v>
      </c>
      <c r="O147" s="154">
        <f t="shared" ref="O147:O149" si="128">+M147+N147</f>
        <v>2428</v>
      </c>
      <c r="P147" s="98">
        <f>+P95+P121</f>
        <v>0</v>
      </c>
      <c r="Q147" s="157">
        <f t="shared" ref="Q147:Q149" si="129">+O147+P147</f>
        <v>2428</v>
      </c>
      <c r="R147" s="242">
        <f t="shared" ref="R147:S149" si="130">+R95+R121</f>
        <v>1459</v>
      </c>
      <c r="S147" s="243">
        <f t="shared" si="130"/>
        <v>1554</v>
      </c>
      <c r="T147" s="154">
        <f t="shared" ref="T147:T149" si="131">+R147+S147</f>
        <v>3013</v>
      </c>
      <c r="U147" s="98">
        <f>+U95+U121</f>
        <v>0</v>
      </c>
      <c r="V147" s="159">
        <f t="shared" ref="V147:V149" si="132">+T147+U147</f>
        <v>3013</v>
      </c>
      <c r="W147" s="216">
        <f t="shared" si="114"/>
        <v>24.093904448105441</v>
      </c>
    </row>
    <row r="148" spans="2:23">
      <c r="B148" s="206"/>
      <c r="C148" s="119"/>
      <c r="D148" s="119"/>
      <c r="E148" s="119"/>
      <c r="F148" s="119"/>
      <c r="G148" s="119"/>
      <c r="H148" s="119"/>
      <c r="I148" s="120"/>
      <c r="J148" s="92"/>
      <c r="K148" s="92"/>
      <c r="L148" s="220" t="s">
        <v>91</v>
      </c>
      <c r="M148" s="242">
        <f t="shared" si="127"/>
        <v>1163</v>
      </c>
      <c r="N148" s="243">
        <f t="shared" si="127"/>
        <v>1371</v>
      </c>
      <c r="O148" s="154">
        <f t="shared" si="128"/>
        <v>2534</v>
      </c>
      <c r="P148" s="98">
        <f>+P96+P122</f>
        <v>0</v>
      </c>
      <c r="Q148" s="157">
        <f t="shared" si="129"/>
        <v>2534</v>
      </c>
      <c r="R148" s="242">
        <f t="shared" si="130"/>
        <v>1362</v>
      </c>
      <c r="S148" s="243">
        <f t="shared" si="130"/>
        <v>1649</v>
      </c>
      <c r="T148" s="154">
        <f t="shared" si="131"/>
        <v>3011</v>
      </c>
      <c r="U148" s="98">
        <f>+U96+U122</f>
        <v>0</v>
      </c>
      <c r="V148" s="159">
        <f t="shared" si="132"/>
        <v>3011</v>
      </c>
      <c r="W148" s="216">
        <f t="shared" si="114"/>
        <v>18.823993685872132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J149" s="92"/>
      <c r="K149" s="92"/>
      <c r="L149" s="220" t="s">
        <v>22</v>
      </c>
      <c r="M149" s="242">
        <f t="shared" si="127"/>
        <v>1026</v>
      </c>
      <c r="N149" s="243">
        <f t="shared" si="127"/>
        <v>1073</v>
      </c>
      <c r="O149" s="155">
        <f t="shared" si="128"/>
        <v>2099</v>
      </c>
      <c r="P149" s="249">
        <f>+P97+P123</f>
        <v>20</v>
      </c>
      <c r="Q149" s="157">
        <f t="shared" si="129"/>
        <v>2119</v>
      </c>
      <c r="R149" s="242">
        <f t="shared" si="130"/>
        <v>1415</v>
      </c>
      <c r="S149" s="243">
        <f t="shared" si="130"/>
        <v>1574</v>
      </c>
      <c r="T149" s="155">
        <f t="shared" si="131"/>
        <v>2989</v>
      </c>
      <c r="U149" s="249">
        <f>+U97+U123</f>
        <v>0</v>
      </c>
      <c r="V149" s="159">
        <f t="shared" si="132"/>
        <v>2989</v>
      </c>
      <c r="W149" s="216">
        <f t="shared" si="114"/>
        <v>41.05710240679565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K150" s="92"/>
      <c r="L150" s="201" t="s">
        <v>62</v>
      </c>
      <c r="M150" s="164">
        <f t="shared" ref="M150:V150" si="133">M149+M147+M148</f>
        <v>3425</v>
      </c>
      <c r="N150" s="164">
        <f t="shared" si="133"/>
        <v>3636</v>
      </c>
      <c r="O150" s="165">
        <f t="shared" si="133"/>
        <v>7061</v>
      </c>
      <c r="P150" s="165">
        <f t="shared" si="133"/>
        <v>20</v>
      </c>
      <c r="Q150" s="165">
        <f t="shared" si="133"/>
        <v>7081</v>
      </c>
      <c r="R150" s="164">
        <f t="shared" si="133"/>
        <v>4236</v>
      </c>
      <c r="S150" s="164">
        <f t="shared" si="133"/>
        <v>4777</v>
      </c>
      <c r="T150" s="165">
        <f t="shared" si="133"/>
        <v>9013</v>
      </c>
      <c r="U150" s="165">
        <f t="shared" si="133"/>
        <v>0</v>
      </c>
      <c r="V150" s="165">
        <f t="shared" si="133"/>
        <v>9013</v>
      </c>
      <c r="W150" s="166">
        <f t="shared" si="114"/>
        <v>27.284281881090244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K151" s="92"/>
      <c r="L151" s="220" t="s">
        <v>25</v>
      </c>
      <c r="M151" s="242">
        <f t="shared" ref="M151:N153" si="134">+M99+M125</f>
        <v>1042</v>
      </c>
      <c r="N151" s="243">
        <f t="shared" si="134"/>
        <v>986</v>
      </c>
      <c r="O151" s="155">
        <f t="shared" ref="O151:O153" si="135">+M151+N151</f>
        <v>2028</v>
      </c>
      <c r="P151" s="250">
        <f>+P99+P125</f>
        <v>37</v>
      </c>
      <c r="Q151" s="157">
        <f t="shared" ref="Q151:Q153" si="136">+O151+P151</f>
        <v>2065</v>
      </c>
      <c r="R151" s="242">
        <f t="shared" ref="R151:S153" si="137">+R99+R125</f>
        <v>1361</v>
      </c>
      <c r="S151" s="243">
        <f t="shared" si="137"/>
        <v>1349</v>
      </c>
      <c r="T151" s="155">
        <f t="shared" ref="T151:T153" si="138">+R151+S151</f>
        <v>2710</v>
      </c>
      <c r="U151" s="250">
        <f>+U99+U125</f>
        <v>0</v>
      </c>
      <c r="V151" s="159">
        <f t="shared" ref="V151:V153" si="139">+T151+U151</f>
        <v>2710</v>
      </c>
      <c r="W151" s="216">
        <f t="shared" si="114"/>
        <v>31.23486682808716</v>
      </c>
    </row>
    <row r="152" spans="2:23">
      <c r="B152" s="122"/>
      <c r="C152" s="131"/>
      <c r="D152" s="131"/>
      <c r="E152" s="123"/>
      <c r="F152" s="132"/>
      <c r="G152" s="132"/>
      <c r="H152" s="133"/>
      <c r="I152" s="134"/>
      <c r="J152" s="119"/>
      <c r="K152" s="92"/>
      <c r="L152" s="220" t="s">
        <v>26</v>
      </c>
      <c r="M152" s="242">
        <f t="shared" si="134"/>
        <v>1060</v>
      </c>
      <c r="N152" s="243">
        <f t="shared" si="134"/>
        <v>1043</v>
      </c>
      <c r="O152" s="155">
        <f>+M152+N152</f>
        <v>2103</v>
      </c>
      <c r="P152" s="98">
        <f>+P100+P126</f>
        <v>604</v>
      </c>
      <c r="Q152" s="157">
        <f>+O152+P152</f>
        <v>2707</v>
      </c>
      <c r="R152" s="242">
        <f t="shared" si="137"/>
        <v>1074</v>
      </c>
      <c r="S152" s="243">
        <f t="shared" si="137"/>
        <v>1249</v>
      </c>
      <c r="T152" s="155">
        <f>+R152+S152</f>
        <v>2323</v>
      </c>
      <c r="U152" s="98">
        <f>+U100+U126</f>
        <v>0</v>
      </c>
      <c r="V152" s="159">
        <f>+T152+U152</f>
        <v>2323</v>
      </c>
      <c r="W152" s="216">
        <f>IF(Q152=0,0,((V152/Q152)-1)*100)</f>
        <v>-14.185445142223863</v>
      </c>
    </row>
    <row r="153" spans="2:23" ht="13.5" customHeight="1" thickBot="1">
      <c r="B153" s="208"/>
      <c r="C153" s="128"/>
      <c r="D153" s="128"/>
      <c r="E153" s="128"/>
      <c r="F153" s="128"/>
      <c r="G153" s="128"/>
      <c r="H153" s="128"/>
      <c r="I153" s="129"/>
      <c r="J153" s="125"/>
      <c r="K153" s="125"/>
      <c r="L153" s="220" t="s">
        <v>27</v>
      </c>
      <c r="M153" s="242">
        <f t="shared" si="134"/>
        <v>1206</v>
      </c>
      <c r="N153" s="243">
        <f t="shared" si="134"/>
        <v>1214</v>
      </c>
      <c r="O153" s="155">
        <f t="shared" si="135"/>
        <v>2420</v>
      </c>
      <c r="P153" s="98">
        <f>+P101+P127</f>
        <v>51</v>
      </c>
      <c r="Q153" s="157">
        <f t="shared" si="136"/>
        <v>2471</v>
      </c>
      <c r="R153" s="242">
        <f t="shared" si="137"/>
        <v>1282</v>
      </c>
      <c r="S153" s="243">
        <f t="shared" si="137"/>
        <v>1432</v>
      </c>
      <c r="T153" s="155">
        <f t="shared" si="138"/>
        <v>2714</v>
      </c>
      <c r="U153" s="98">
        <f>+U101+U127</f>
        <v>0</v>
      </c>
      <c r="V153" s="159">
        <f t="shared" si="139"/>
        <v>2714</v>
      </c>
      <c r="W153" s="216">
        <f>IF(Q153=0,0,((V153/Q153)-1)*100)</f>
        <v>9.834075273168752</v>
      </c>
    </row>
    <row r="154" spans="2:23" ht="13.5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J154" s="125"/>
      <c r="K154" s="125"/>
      <c r="L154" s="200" t="s">
        <v>60</v>
      </c>
      <c r="M154" s="160">
        <f t="shared" ref="M154:V154" si="140">+M151+M152+M153</f>
        <v>3308</v>
      </c>
      <c r="N154" s="161">
        <f t="shared" si="140"/>
        <v>3243</v>
      </c>
      <c r="O154" s="160">
        <f t="shared" si="140"/>
        <v>6551</v>
      </c>
      <c r="P154" s="160">
        <f t="shared" si="140"/>
        <v>692</v>
      </c>
      <c r="Q154" s="160">
        <f t="shared" si="140"/>
        <v>7243</v>
      </c>
      <c r="R154" s="160">
        <f t="shared" si="140"/>
        <v>3717</v>
      </c>
      <c r="S154" s="161">
        <f t="shared" si="140"/>
        <v>4030</v>
      </c>
      <c r="T154" s="160">
        <f t="shared" si="140"/>
        <v>7747</v>
      </c>
      <c r="U154" s="160">
        <f t="shared" si="140"/>
        <v>0</v>
      </c>
      <c r="V154" s="160">
        <f t="shared" si="140"/>
        <v>7747</v>
      </c>
      <c r="W154" s="163">
        <f>IF(Q154=0,0,((V154/Q154)-1)*100)</f>
        <v>6.9584426342675698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J155" s="92"/>
      <c r="K155" s="92"/>
      <c r="L155" s="200" t="s">
        <v>94</v>
      </c>
      <c r="M155" s="160">
        <f t="shared" ref="M155:V155" si="141">M146+M150+M154</f>
        <v>11062</v>
      </c>
      <c r="N155" s="161">
        <f t="shared" si="141"/>
        <v>12511</v>
      </c>
      <c r="O155" s="160">
        <f t="shared" si="141"/>
        <v>23573</v>
      </c>
      <c r="P155" s="160">
        <f t="shared" si="141"/>
        <v>712</v>
      </c>
      <c r="Q155" s="160">
        <f t="shared" si="141"/>
        <v>24285</v>
      </c>
      <c r="R155" s="160">
        <f t="shared" si="141"/>
        <v>12996</v>
      </c>
      <c r="S155" s="161">
        <f t="shared" si="141"/>
        <v>16312</v>
      </c>
      <c r="T155" s="160">
        <f t="shared" si="141"/>
        <v>29308</v>
      </c>
      <c r="U155" s="160">
        <f t="shared" si="141"/>
        <v>1</v>
      </c>
      <c r="V155" s="162">
        <f t="shared" si="141"/>
        <v>29309</v>
      </c>
      <c r="W155" s="163">
        <f>IF(Q155=0,0,((V155/Q155)-1)*100)</f>
        <v>20.687667284331891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J156" s="92"/>
      <c r="K156" s="92"/>
      <c r="L156" s="200" t="s">
        <v>93</v>
      </c>
      <c r="M156" s="160">
        <f t="shared" ref="M156:V156" si="142">+M142+M146+M150+M154</f>
        <v>16167</v>
      </c>
      <c r="N156" s="161">
        <f t="shared" si="142"/>
        <v>17865</v>
      </c>
      <c r="O156" s="160">
        <f t="shared" si="142"/>
        <v>34032</v>
      </c>
      <c r="P156" s="160">
        <f t="shared" si="142"/>
        <v>767</v>
      </c>
      <c r="Q156" s="160">
        <f t="shared" si="142"/>
        <v>34799</v>
      </c>
      <c r="R156" s="160">
        <f t="shared" si="142"/>
        <v>18091</v>
      </c>
      <c r="S156" s="161">
        <f t="shared" si="142"/>
        <v>21537</v>
      </c>
      <c r="T156" s="160">
        <f t="shared" si="142"/>
        <v>39628</v>
      </c>
      <c r="U156" s="160">
        <f t="shared" si="142"/>
        <v>16</v>
      </c>
      <c r="V156" s="162">
        <f t="shared" si="142"/>
        <v>39644</v>
      </c>
      <c r="W156" s="163">
        <f t="shared" ref="W156" si="143">IF(Q156=0,0,((V156/Q156)-1)*100)</f>
        <v>13.922813873961903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J157" s="92"/>
      <c r="K157" s="92"/>
      <c r="L157" s="199" t="s">
        <v>61</v>
      </c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3"/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J158" s="92"/>
      <c r="K158" s="92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J159" s="92"/>
      <c r="K159" s="92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14.25" thickTop="1" thickBot="1">
      <c r="B160" s="206"/>
      <c r="C160" s="119"/>
      <c r="D160" s="119"/>
      <c r="E160" s="119"/>
      <c r="F160" s="119"/>
      <c r="G160" s="119"/>
      <c r="H160" s="119"/>
      <c r="I160" s="120"/>
      <c r="J160" s="92"/>
      <c r="K160" s="92"/>
      <c r="L160" s="1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J161" s="92"/>
      <c r="K161" s="92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J162" s="92"/>
      <c r="K162" s="92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J163" s="92"/>
      <c r="K163" s="92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15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15" t="s">
        <v>9</v>
      </c>
      <c r="W163" s="229"/>
    </row>
    <row r="164" spans="2:23" ht="3.75" customHeight="1" thickTop="1">
      <c r="B164" s="206"/>
      <c r="C164" s="119"/>
      <c r="D164" s="119"/>
      <c r="E164" s="119"/>
      <c r="F164" s="119"/>
      <c r="G164" s="119"/>
      <c r="H164" s="119"/>
      <c r="I164" s="120"/>
      <c r="J164" s="92"/>
      <c r="K164" s="92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>
      <c r="B165" s="206"/>
      <c r="C165" s="119"/>
      <c r="D165" s="119"/>
      <c r="E165" s="119"/>
      <c r="F165" s="119"/>
      <c r="G165" s="119"/>
      <c r="H165" s="119"/>
      <c r="I165" s="120"/>
      <c r="J165" s="92"/>
      <c r="K165" s="92"/>
      <c r="L165" s="220" t="s">
        <v>14</v>
      </c>
      <c r="M165" s="242">
        <v>0</v>
      </c>
      <c r="N165" s="243">
        <v>0</v>
      </c>
      <c r="O165" s="171">
        <v>0</v>
      </c>
      <c r="P165" s="98">
        <v>0</v>
      </c>
      <c r="Q165" s="177">
        <f>O165+P165</f>
        <v>0</v>
      </c>
      <c r="R165" s="242">
        <v>0</v>
      </c>
      <c r="S165" s="243">
        <v>0</v>
      </c>
      <c r="T165" s="171">
        <v>0</v>
      </c>
      <c r="U165" s="98">
        <v>0</v>
      </c>
      <c r="V165" s="181">
        <f>T165+U165</f>
        <v>0</v>
      </c>
      <c r="W165" s="216">
        <f t="shared" ref="W165:W180" si="144">IF(Q165=0,0,((V165/Q165)-1)*100)</f>
        <v>0</v>
      </c>
    </row>
    <row r="166" spans="2:23">
      <c r="B166" s="206"/>
      <c r="C166" s="119"/>
      <c r="D166" s="119"/>
      <c r="E166" s="119"/>
      <c r="F166" s="119"/>
      <c r="G166" s="119"/>
      <c r="H166" s="119"/>
      <c r="I166" s="120"/>
      <c r="J166" s="92"/>
      <c r="K166" s="92"/>
      <c r="L166" s="220" t="s">
        <v>15</v>
      </c>
      <c r="M166" s="242">
        <v>0</v>
      </c>
      <c r="N166" s="243">
        <v>0</v>
      </c>
      <c r="O166" s="171">
        <v>0</v>
      </c>
      <c r="P166" s="98">
        <v>0</v>
      </c>
      <c r="Q166" s="177">
        <f>O166+P166</f>
        <v>0</v>
      </c>
      <c r="R166" s="242">
        <v>0</v>
      </c>
      <c r="S166" s="243">
        <v>0</v>
      </c>
      <c r="T166" s="171">
        <v>0</v>
      </c>
      <c r="U166" s="98">
        <v>0</v>
      </c>
      <c r="V166" s="181">
        <f>T166+U166</f>
        <v>0</v>
      </c>
      <c r="W166" s="216">
        <f t="shared" si="144"/>
        <v>0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J167" s="92"/>
      <c r="K167" s="92"/>
      <c r="L167" s="226" t="s">
        <v>16</v>
      </c>
      <c r="M167" s="242">
        <v>0</v>
      </c>
      <c r="N167" s="243">
        <v>0</v>
      </c>
      <c r="O167" s="171">
        <f>SUM(M167:N167)</f>
        <v>0</v>
      </c>
      <c r="P167" s="98">
        <v>0</v>
      </c>
      <c r="Q167" s="177">
        <f>O167+P167</f>
        <v>0</v>
      </c>
      <c r="R167" s="242">
        <v>0</v>
      </c>
      <c r="S167" s="243">
        <v>0</v>
      </c>
      <c r="T167" s="171">
        <f>SUM(R167:S167)</f>
        <v>0</v>
      </c>
      <c r="U167" s="98">
        <v>0</v>
      </c>
      <c r="V167" s="181">
        <f>T167+U167</f>
        <v>0</v>
      </c>
      <c r="W167" s="216">
        <f t="shared" si="144"/>
        <v>0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J168" s="92"/>
      <c r="K168" s="92"/>
      <c r="L168" s="202" t="s">
        <v>56</v>
      </c>
      <c r="M168" s="183">
        <f t="shared" ref="M168:P168" si="145">+M165+M166+M167</f>
        <v>0</v>
      </c>
      <c r="N168" s="184">
        <f t="shared" si="145"/>
        <v>0</v>
      </c>
      <c r="O168" s="183">
        <f t="shared" si="145"/>
        <v>0</v>
      </c>
      <c r="P168" s="183">
        <f t="shared" si="145"/>
        <v>0</v>
      </c>
      <c r="Q168" s="183">
        <f t="shared" ref="Q168:V168" si="146">+Q165+Q166+Q167</f>
        <v>0</v>
      </c>
      <c r="R168" s="183">
        <f t="shared" si="146"/>
        <v>0</v>
      </c>
      <c r="S168" s="184">
        <f t="shared" si="146"/>
        <v>0</v>
      </c>
      <c r="T168" s="183">
        <f t="shared" si="146"/>
        <v>0</v>
      </c>
      <c r="U168" s="183">
        <f t="shared" si="146"/>
        <v>0</v>
      </c>
      <c r="V168" s="185">
        <f t="shared" si="146"/>
        <v>0</v>
      </c>
      <c r="W168" s="186">
        <f t="shared" si="144"/>
        <v>0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J169" s="92"/>
      <c r="K169" s="92"/>
      <c r="L169" s="220" t="s">
        <v>18</v>
      </c>
      <c r="M169" s="252">
        <v>0</v>
      </c>
      <c r="N169" s="253">
        <v>0</v>
      </c>
      <c r="O169" s="172">
        <f>M169+N169</f>
        <v>0</v>
      </c>
      <c r="P169" s="98">
        <v>0</v>
      </c>
      <c r="Q169" s="178">
        <f>O169+P169</f>
        <v>0</v>
      </c>
      <c r="R169" s="252">
        <v>0</v>
      </c>
      <c r="S169" s="253">
        <v>0</v>
      </c>
      <c r="T169" s="172">
        <f>R169+S169</f>
        <v>0</v>
      </c>
      <c r="U169" s="98">
        <v>0</v>
      </c>
      <c r="V169" s="181">
        <f>T169+U169</f>
        <v>0</v>
      </c>
      <c r="W169" s="216">
        <f t="shared" si="144"/>
        <v>0</v>
      </c>
    </row>
    <row r="170" spans="2:23">
      <c r="B170" s="206"/>
      <c r="C170" s="119"/>
      <c r="D170" s="119"/>
      <c r="E170" s="119"/>
      <c r="F170" s="119"/>
      <c r="G170" s="119"/>
      <c r="H170" s="119"/>
      <c r="I170" s="120"/>
      <c r="J170" s="92"/>
      <c r="K170" s="92"/>
      <c r="L170" s="220" t="s">
        <v>19</v>
      </c>
      <c r="M170" s="242">
        <v>0</v>
      </c>
      <c r="N170" s="243">
        <v>0</v>
      </c>
      <c r="O170" s="171">
        <f>M170+N170</f>
        <v>0</v>
      </c>
      <c r="P170" s="98">
        <v>0</v>
      </c>
      <c r="Q170" s="177">
        <f>O170+P170</f>
        <v>0</v>
      </c>
      <c r="R170" s="242">
        <v>0</v>
      </c>
      <c r="S170" s="243">
        <v>0</v>
      </c>
      <c r="T170" s="171">
        <f>R170+S170</f>
        <v>0</v>
      </c>
      <c r="U170" s="98">
        <v>0</v>
      </c>
      <c r="V170" s="181">
        <f>T170+U170</f>
        <v>0</v>
      </c>
      <c r="W170" s="216">
        <f t="shared" si="144"/>
        <v>0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J171" s="92"/>
      <c r="K171" s="92"/>
      <c r="L171" s="220" t="s">
        <v>20</v>
      </c>
      <c r="M171" s="242">
        <v>0</v>
      </c>
      <c r="N171" s="243">
        <v>0</v>
      </c>
      <c r="O171" s="171">
        <f>+N171+M171</f>
        <v>0</v>
      </c>
      <c r="P171" s="98">
        <v>0</v>
      </c>
      <c r="Q171" s="177">
        <f>O171+P171</f>
        <v>0</v>
      </c>
      <c r="R171" s="242">
        <v>0</v>
      </c>
      <c r="S171" s="243">
        <v>0</v>
      </c>
      <c r="T171" s="171">
        <f>+S171+R171</f>
        <v>0</v>
      </c>
      <c r="U171" s="98">
        <v>0</v>
      </c>
      <c r="V171" s="181">
        <f>+U171+T171</f>
        <v>0</v>
      </c>
      <c r="W171" s="216">
        <f t="shared" si="144"/>
        <v>0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J172" s="92"/>
      <c r="K172" s="92"/>
      <c r="L172" s="202" t="s">
        <v>90</v>
      </c>
      <c r="M172" s="183">
        <f t="shared" ref="M172:V172" si="147">+M169+M170+M171</f>
        <v>0</v>
      </c>
      <c r="N172" s="184">
        <f t="shared" si="147"/>
        <v>0</v>
      </c>
      <c r="O172" s="183">
        <f t="shared" si="147"/>
        <v>0</v>
      </c>
      <c r="P172" s="183">
        <f t="shared" si="147"/>
        <v>0</v>
      </c>
      <c r="Q172" s="183">
        <f t="shared" si="147"/>
        <v>0</v>
      </c>
      <c r="R172" s="183">
        <f t="shared" si="147"/>
        <v>0</v>
      </c>
      <c r="S172" s="184">
        <f t="shared" si="147"/>
        <v>0</v>
      </c>
      <c r="T172" s="183">
        <f t="shared" si="147"/>
        <v>0</v>
      </c>
      <c r="U172" s="183">
        <f t="shared" si="147"/>
        <v>0</v>
      </c>
      <c r="V172" s="185">
        <f t="shared" si="147"/>
        <v>0</v>
      </c>
      <c r="W172" s="186">
        <f>IF(Q172=0,0,((V172/Q172)-1)*100)</f>
        <v>0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J173" s="92"/>
      <c r="K173" s="92"/>
      <c r="L173" s="220" t="s">
        <v>21</v>
      </c>
      <c r="M173" s="242">
        <v>0</v>
      </c>
      <c r="N173" s="243">
        <v>0</v>
      </c>
      <c r="O173" s="171">
        <f>SUM(M173:N173)</f>
        <v>0</v>
      </c>
      <c r="P173" s="98">
        <v>0</v>
      </c>
      <c r="Q173" s="177">
        <f>O173+P173</f>
        <v>0</v>
      </c>
      <c r="R173" s="242">
        <v>2</v>
      </c>
      <c r="S173" s="243">
        <v>0</v>
      </c>
      <c r="T173" s="171">
        <f>SUM(R173:S173)</f>
        <v>2</v>
      </c>
      <c r="U173" s="98">
        <v>0</v>
      </c>
      <c r="V173" s="181">
        <f>SUM(T173:U173)</f>
        <v>2</v>
      </c>
      <c r="W173" s="216">
        <f t="shared" si="144"/>
        <v>0</v>
      </c>
    </row>
    <row r="174" spans="2:23">
      <c r="B174" s="206"/>
      <c r="C174" s="119"/>
      <c r="D174" s="119"/>
      <c r="E174" s="119"/>
      <c r="F174" s="119"/>
      <c r="G174" s="119"/>
      <c r="H174" s="119"/>
      <c r="I174" s="120"/>
      <c r="J174" s="92"/>
      <c r="K174" s="92"/>
      <c r="L174" s="220" t="s">
        <v>91</v>
      </c>
      <c r="M174" s="242">
        <v>0</v>
      </c>
      <c r="N174" s="243">
        <v>0</v>
      </c>
      <c r="O174" s="171">
        <f>SUM(M174:N174)</f>
        <v>0</v>
      </c>
      <c r="P174" s="98">
        <v>0</v>
      </c>
      <c r="Q174" s="177">
        <f>O174+P174</f>
        <v>0</v>
      </c>
      <c r="R174" s="242">
        <v>0</v>
      </c>
      <c r="S174" s="243">
        <v>1</v>
      </c>
      <c r="T174" s="171">
        <f>SUM(R174:S174)</f>
        <v>1</v>
      </c>
      <c r="U174" s="98">
        <v>0</v>
      </c>
      <c r="V174" s="181">
        <f>SUM(T174:U174)</f>
        <v>1</v>
      </c>
      <c r="W174" s="216">
        <f t="shared" si="144"/>
        <v>0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J175" s="92"/>
      <c r="K175" s="92"/>
      <c r="L175" s="220" t="s">
        <v>22</v>
      </c>
      <c r="M175" s="242">
        <v>0</v>
      </c>
      <c r="N175" s="243">
        <v>0</v>
      </c>
      <c r="O175" s="173">
        <v>0</v>
      </c>
      <c r="P175" s="249">
        <v>0</v>
      </c>
      <c r="Q175" s="177">
        <f>O175+P175</f>
        <v>0</v>
      </c>
      <c r="R175" s="242">
        <v>0</v>
      </c>
      <c r="S175" s="243">
        <v>0</v>
      </c>
      <c r="T175" s="173">
        <v>0</v>
      </c>
      <c r="U175" s="249">
        <v>0</v>
      </c>
      <c r="V175" s="181">
        <f>SUM(T175:U175)</f>
        <v>0</v>
      </c>
      <c r="W175" s="216">
        <f t="shared" si="144"/>
        <v>0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J176" s="92"/>
      <c r="K176" s="92"/>
      <c r="L176" s="203" t="s">
        <v>62</v>
      </c>
      <c r="M176" s="187">
        <f t="shared" ref="M176:V176" si="148">M175+M173+M174</f>
        <v>0</v>
      </c>
      <c r="N176" s="187">
        <f t="shared" si="148"/>
        <v>0</v>
      </c>
      <c r="O176" s="191">
        <f t="shared" si="148"/>
        <v>0</v>
      </c>
      <c r="P176" s="191">
        <f t="shared" si="148"/>
        <v>0</v>
      </c>
      <c r="Q176" s="190">
        <f t="shared" si="148"/>
        <v>0</v>
      </c>
      <c r="R176" s="187">
        <f t="shared" si="148"/>
        <v>2</v>
      </c>
      <c r="S176" s="187">
        <f t="shared" si="148"/>
        <v>1</v>
      </c>
      <c r="T176" s="191">
        <f t="shared" si="148"/>
        <v>3</v>
      </c>
      <c r="U176" s="191">
        <f t="shared" si="148"/>
        <v>0</v>
      </c>
      <c r="V176" s="191">
        <f t="shared" si="148"/>
        <v>3</v>
      </c>
      <c r="W176" s="192">
        <f t="shared" si="144"/>
        <v>0</v>
      </c>
    </row>
    <row r="177" spans="2:23" ht="13.5" thickTop="1">
      <c r="B177" s="207"/>
      <c r="C177" s="126"/>
      <c r="D177" s="126"/>
      <c r="E177" s="126"/>
      <c r="F177" s="126"/>
      <c r="G177" s="126"/>
      <c r="H177" s="126"/>
      <c r="I177" s="127"/>
      <c r="J177" s="125"/>
      <c r="K177" s="125"/>
      <c r="L177" s="254" t="s">
        <v>25</v>
      </c>
      <c r="M177" s="255">
        <v>0</v>
      </c>
      <c r="N177" s="256">
        <v>0</v>
      </c>
      <c r="O177" s="174">
        <f>SUM(M177:N177)</f>
        <v>0</v>
      </c>
      <c r="P177" s="257">
        <v>0</v>
      </c>
      <c r="Q177" s="179">
        <f>O177+P177</f>
        <v>0</v>
      </c>
      <c r="R177" s="255">
        <v>0</v>
      </c>
      <c r="S177" s="256">
        <v>0</v>
      </c>
      <c r="T177" s="174">
        <f>SUM(R177:S177)</f>
        <v>0</v>
      </c>
      <c r="U177" s="257">
        <v>0</v>
      </c>
      <c r="V177" s="182">
        <f>T177+U177</f>
        <v>0</v>
      </c>
      <c r="W177" s="258">
        <f t="shared" si="144"/>
        <v>0</v>
      </c>
    </row>
    <row r="178" spans="2:23" ht="12.75" customHeight="1">
      <c r="B178" s="208"/>
      <c r="C178" s="128"/>
      <c r="D178" s="128"/>
      <c r="E178" s="128"/>
      <c r="F178" s="128"/>
      <c r="G178" s="128"/>
      <c r="H178" s="128"/>
      <c r="I178" s="129"/>
      <c r="J178" s="125"/>
      <c r="K178" s="125"/>
      <c r="L178" s="254" t="s">
        <v>26</v>
      </c>
      <c r="M178" s="255">
        <v>0</v>
      </c>
      <c r="N178" s="256">
        <v>0</v>
      </c>
      <c r="O178" s="174">
        <f>SUM(M178:N178)</f>
        <v>0</v>
      </c>
      <c r="P178" s="259">
        <v>0</v>
      </c>
      <c r="Q178" s="179">
        <f>O178+P178</f>
        <v>0</v>
      </c>
      <c r="R178" s="255">
        <v>0</v>
      </c>
      <c r="S178" s="256">
        <v>0</v>
      </c>
      <c r="T178" s="174">
        <f>SUM(R178:S178)</f>
        <v>0</v>
      </c>
      <c r="U178" s="259">
        <v>0</v>
      </c>
      <c r="V178" s="174">
        <f>T178+U178</f>
        <v>0</v>
      </c>
      <c r="W178" s="258">
        <f>IF(Q178=0,0,((V178/Q178)-1)*100)</f>
        <v>0</v>
      </c>
    </row>
    <row r="179" spans="2:23" ht="12.75" customHeight="1" thickBot="1">
      <c r="B179" s="208"/>
      <c r="C179" s="128"/>
      <c r="D179" s="128"/>
      <c r="E179" s="128"/>
      <c r="F179" s="128"/>
      <c r="G179" s="128"/>
      <c r="H179" s="128"/>
      <c r="I179" s="129"/>
      <c r="J179" s="125"/>
      <c r="K179" s="125"/>
      <c r="L179" s="254" t="s">
        <v>27</v>
      </c>
      <c r="M179" s="255">
        <v>0</v>
      </c>
      <c r="N179" s="256">
        <v>0</v>
      </c>
      <c r="O179" s="174">
        <f>SUM(M179:N179)</f>
        <v>0</v>
      </c>
      <c r="P179" s="260">
        <v>0</v>
      </c>
      <c r="Q179" s="179">
        <f>O179+P179</f>
        <v>0</v>
      </c>
      <c r="R179" s="255">
        <v>1</v>
      </c>
      <c r="S179" s="256">
        <v>0</v>
      </c>
      <c r="T179" s="174">
        <f>SUM(R179:S179)</f>
        <v>1</v>
      </c>
      <c r="U179" s="260"/>
      <c r="V179" s="182">
        <f>T179+U179</f>
        <v>1</v>
      </c>
      <c r="W179" s="258">
        <f t="shared" si="144"/>
        <v>0</v>
      </c>
    </row>
    <row r="180" spans="2:23" ht="14.25" thickTop="1" thickBot="1">
      <c r="B180" s="206"/>
      <c r="C180" s="119"/>
      <c r="D180" s="119"/>
      <c r="E180" s="119"/>
      <c r="F180" s="119"/>
      <c r="G180" s="119"/>
      <c r="H180" s="119"/>
      <c r="I180" s="120"/>
      <c r="J180" s="92"/>
      <c r="K180" s="92"/>
      <c r="L180" s="202" t="s">
        <v>60</v>
      </c>
      <c r="M180" s="183">
        <f t="shared" ref="M180:V180" si="149">+M177+M178+M179</f>
        <v>0</v>
      </c>
      <c r="N180" s="184">
        <f t="shared" si="149"/>
        <v>0</v>
      </c>
      <c r="O180" s="183">
        <f t="shared" si="149"/>
        <v>0</v>
      </c>
      <c r="P180" s="183">
        <f t="shared" si="149"/>
        <v>0</v>
      </c>
      <c r="Q180" s="189">
        <f t="shared" si="149"/>
        <v>0</v>
      </c>
      <c r="R180" s="183">
        <f t="shared" si="149"/>
        <v>1</v>
      </c>
      <c r="S180" s="184">
        <f t="shared" si="149"/>
        <v>0</v>
      </c>
      <c r="T180" s="183">
        <f t="shared" si="149"/>
        <v>1</v>
      </c>
      <c r="U180" s="183">
        <f t="shared" si="149"/>
        <v>0</v>
      </c>
      <c r="V180" s="189">
        <f t="shared" si="149"/>
        <v>1</v>
      </c>
      <c r="W180" s="186">
        <f t="shared" si="144"/>
        <v>0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J181" s="92"/>
      <c r="K181" s="92"/>
      <c r="L181" s="202" t="s">
        <v>94</v>
      </c>
      <c r="M181" s="183">
        <f t="shared" ref="M181:V181" si="150">M172+M176+M180</f>
        <v>0</v>
      </c>
      <c r="N181" s="184">
        <f t="shared" si="150"/>
        <v>0</v>
      </c>
      <c r="O181" s="183">
        <f t="shared" si="150"/>
        <v>0</v>
      </c>
      <c r="P181" s="183">
        <f t="shared" si="150"/>
        <v>0</v>
      </c>
      <c r="Q181" s="183">
        <f t="shared" si="150"/>
        <v>0</v>
      </c>
      <c r="R181" s="183">
        <f t="shared" si="150"/>
        <v>3</v>
      </c>
      <c r="S181" s="184">
        <f t="shared" si="150"/>
        <v>1</v>
      </c>
      <c r="T181" s="183">
        <f t="shared" si="150"/>
        <v>4</v>
      </c>
      <c r="U181" s="183">
        <f t="shared" si="150"/>
        <v>0</v>
      </c>
      <c r="V181" s="185">
        <f t="shared" si="150"/>
        <v>4</v>
      </c>
      <c r="W181" s="186">
        <f>IF(Q181=0,0,((V181/Q181)-1)*100)</f>
        <v>0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J182" s="92"/>
      <c r="K182" s="92"/>
      <c r="L182" s="202" t="s">
        <v>93</v>
      </c>
      <c r="M182" s="183">
        <f t="shared" ref="M182:V182" si="151">+M168+M172+M176+M180</f>
        <v>0</v>
      </c>
      <c r="N182" s="184">
        <f t="shared" si="151"/>
        <v>0</v>
      </c>
      <c r="O182" s="183">
        <f t="shared" si="151"/>
        <v>0</v>
      </c>
      <c r="P182" s="183">
        <f t="shared" si="151"/>
        <v>0</v>
      </c>
      <c r="Q182" s="183">
        <f t="shared" si="151"/>
        <v>0</v>
      </c>
      <c r="R182" s="183">
        <f t="shared" si="151"/>
        <v>3</v>
      </c>
      <c r="S182" s="184">
        <f t="shared" si="151"/>
        <v>1</v>
      </c>
      <c r="T182" s="183">
        <f t="shared" si="151"/>
        <v>4</v>
      </c>
      <c r="U182" s="183">
        <f t="shared" si="151"/>
        <v>0</v>
      </c>
      <c r="V182" s="185">
        <f t="shared" si="151"/>
        <v>4</v>
      </c>
      <c r="W182" s="186">
        <f t="shared" ref="W182" si="152">IF(Q182=0,0,((V182/Q182)-1)*100)</f>
        <v>0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J183" s="92"/>
      <c r="K183" s="92"/>
      <c r="L183" s="199" t="s">
        <v>61</v>
      </c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J184" s="92"/>
      <c r="K184" s="92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3.5" thickBot="1">
      <c r="B185" s="206"/>
      <c r="C185" s="119"/>
      <c r="D185" s="119"/>
      <c r="E185" s="119"/>
      <c r="F185" s="119"/>
      <c r="G185" s="119"/>
      <c r="H185" s="119"/>
      <c r="I185" s="120"/>
      <c r="J185" s="92"/>
      <c r="K185" s="92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J186" s="92"/>
      <c r="K186" s="92"/>
      <c r="L186" s="1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J187" s="92"/>
      <c r="K187" s="92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J188" s="92"/>
      <c r="K188" s="92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J189" s="92"/>
      <c r="K189" s="92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15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15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J190" s="92"/>
      <c r="K190" s="92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>
      <c r="B191" s="206"/>
      <c r="C191" s="119"/>
      <c r="D191" s="119"/>
      <c r="E191" s="119"/>
      <c r="F191" s="119"/>
      <c r="G191" s="119"/>
      <c r="H191" s="119"/>
      <c r="I191" s="120"/>
      <c r="J191" s="92"/>
      <c r="K191" s="92"/>
      <c r="L191" s="220" t="s">
        <v>14</v>
      </c>
      <c r="M191" s="242">
        <v>0</v>
      </c>
      <c r="N191" s="243">
        <v>0</v>
      </c>
      <c r="O191" s="171">
        <f>M191+N191</f>
        <v>0</v>
      </c>
      <c r="P191" s="98">
        <v>0</v>
      </c>
      <c r="Q191" s="177">
        <f>O191+P191</f>
        <v>0</v>
      </c>
      <c r="R191" s="242">
        <v>0</v>
      </c>
      <c r="S191" s="243">
        <v>0</v>
      </c>
      <c r="T191" s="171">
        <f>R191+S191</f>
        <v>0</v>
      </c>
      <c r="U191" s="98">
        <v>0</v>
      </c>
      <c r="V191" s="181">
        <f>T191+U191</f>
        <v>0</v>
      </c>
      <c r="W191" s="216">
        <f t="shared" ref="W191:W203" si="153">IF(Q191=0,0,((V191/Q191)-1)*100)</f>
        <v>0</v>
      </c>
    </row>
    <row r="192" spans="2:23">
      <c r="B192" s="206"/>
      <c r="C192" s="119"/>
      <c r="D192" s="119"/>
      <c r="E192" s="119"/>
      <c r="F192" s="119"/>
      <c r="G192" s="119"/>
      <c r="H192" s="119"/>
      <c r="I192" s="120"/>
      <c r="J192" s="92"/>
      <c r="K192" s="92"/>
      <c r="L192" s="220" t="s">
        <v>15</v>
      </c>
      <c r="M192" s="242">
        <v>0</v>
      </c>
      <c r="N192" s="243">
        <v>0</v>
      </c>
      <c r="O192" s="171">
        <f>M192+N192</f>
        <v>0</v>
      </c>
      <c r="P192" s="98">
        <v>0</v>
      </c>
      <c r="Q192" s="177">
        <f>O192+P192</f>
        <v>0</v>
      </c>
      <c r="R192" s="242">
        <v>1</v>
      </c>
      <c r="S192" s="243">
        <v>0</v>
      </c>
      <c r="T192" s="171">
        <f>R192+S192</f>
        <v>1</v>
      </c>
      <c r="U192" s="98">
        <v>0</v>
      </c>
      <c r="V192" s="181">
        <f>T192+U192</f>
        <v>1</v>
      </c>
      <c r="W192" s="216">
        <f t="shared" si="153"/>
        <v>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J193" s="92"/>
      <c r="K193" s="92"/>
      <c r="L193" s="226" t="s">
        <v>16</v>
      </c>
      <c r="M193" s="242">
        <v>0</v>
      </c>
      <c r="N193" s="243">
        <v>0</v>
      </c>
      <c r="O193" s="171">
        <f>M193+N193</f>
        <v>0</v>
      </c>
      <c r="P193" s="98">
        <v>0</v>
      </c>
      <c r="Q193" s="177">
        <f>O193+P193</f>
        <v>0</v>
      </c>
      <c r="R193" s="242">
        <v>0</v>
      </c>
      <c r="S193" s="243">
        <v>1</v>
      </c>
      <c r="T193" s="171">
        <f>R193+S193</f>
        <v>1</v>
      </c>
      <c r="U193" s="98">
        <v>0</v>
      </c>
      <c r="V193" s="181">
        <f>T193+U193</f>
        <v>1</v>
      </c>
      <c r="W193" s="216">
        <f t="shared" si="153"/>
        <v>0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J194" s="92"/>
      <c r="K194" s="92"/>
      <c r="L194" s="202" t="s">
        <v>56</v>
      </c>
      <c r="M194" s="183">
        <f t="shared" ref="M194:P194" si="154">+M191+M192+M193</f>
        <v>0</v>
      </c>
      <c r="N194" s="184">
        <f t="shared" si="154"/>
        <v>0</v>
      </c>
      <c r="O194" s="183">
        <f t="shared" si="154"/>
        <v>0</v>
      </c>
      <c r="P194" s="183">
        <f t="shared" si="154"/>
        <v>0</v>
      </c>
      <c r="Q194" s="183">
        <f t="shared" ref="Q194:V194" si="155">+Q191+Q192+Q193</f>
        <v>0</v>
      </c>
      <c r="R194" s="183">
        <f t="shared" si="155"/>
        <v>1</v>
      </c>
      <c r="S194" s="184">
        <f t="shared" si="155"/>
        <v>1</v>
      </c>
      <c r="T194" s="183">
        <f t="shared" si="155"/>
        <v>2</v>
      </c>
      <c r="U194" s="183">
        <f t="shared" si="155"/>
        <v>0</v>
      </c>
      <c r="V194" s="185">
        <f t="shared" si="155"/>
        <v>2</v>
      </c>
      <c r="W194" s="186">
        <f t="shared" si="153"/>
        <v>0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J195" s="92"/>
      <c r="K195" s="92"/>
      <c r="L195" s="220" t="s">
        <v>18</v>
      </c>
      <c r="M195" s="252">
        <v>0</v>
      </c>
      <c r="N195" s="253">
        <v>0</v>
      </c>
      <c r="O195" s="172">
        <f>M195+N195</f>
        <v>0</v>
      </c>
      <c r="P195" s="98">
        <v>0</v>
      </c>
      <c r="Q195" s="178">
        <f>O195+P195</f>
        <v>0</v>
      </c>
      <c r="R195" s="252">
        <v>0</v>
      </c>
      <c r="S195" s="253">
        <v>0</v>
      </c>
      <c r="T195" s="172">
        <f>R195+S195</f>
        <v>0</v>
      </c>
      <c r="U195" s="98">
        <v>0</v>
      </c>
      <c r="V195" s="181">
        <f>T195+U195</f>
        <v>0</v>
      </c>
      <c r="W195" s="216">
        <f t="shared" si="153"/>
        <v>0</v>
      </c>
    </row>
    <row r="196" spans="2:23">
      <c r="B196" s="206"/>
      <c r="C196" s="119"/>
      <c r="D196" s="119"/>
      <c r="E196" s="119"/>
      <c r="F196" s="119"/>
      <c r="G196" s="119"/>
      <c r="H196" s="119"/>
      <c r="I196" s="120"/>
      <c r="J196" s="92"/>
      <c r="K196" s="92"/>
      <c r="L196" s="220" t="s">
        <v>19</v>
      </c>
      <c r="M196" s="242">
        <v>0</v>
      </c>
      <c r="N196" s="243">
        <v>0</v>
      </c>
      <c r="O196" s="171">
        <f>M196+N196</f>
        <v>0</v>
      </c>
      <c r="P196" s="98">
        <v>0</v>
      </c>
      <c r="Q196" s="177">
        <f>O196+P196</f>
        <v>0</v>
      </c>
      <c r="R196" s="242">
        <v>0</v>
      </c>
      <c r="S196" s="243">
        <v>1</v>
      </c>
      <c r="T196" s="171">
        <f>R196+S196</f>
        <v>1</v>
      </c>
      <c r="U196" s="98">
        <v>0</v>
      </c>
      <c r="V196" s="181">
        <f>T196+U196</f>
        <v>1</v>
      </c>
      <c r="W196" s="216">
        <f>IF(Q196=0,0,((V196/Q196)-1)*100)</f>
        <v>0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J197" s="92"/>
      <c r="K197" s="92"/>
      <c r="L197" s="220" t="s">
        <v>20</v>
      </c>
      <c r="M197" s="242">
        <v>0</v>
      </c>
      <c r="N197" s="243">
        <v>0</v>
      </c>
      <c r="O197" s="171">
        <f>M197+N197</f>
        <v>0</v>
      </c>
      <c r="P197" s="98">
        <v>0</v>
      </c>
      <c r="Q197" s="177">
        <f>O197+P197</f>
        <v>0</v>
      </c>
      <c r="R197" s="242">
        <v>0</v>
      </c>
      <c r="S197" s="243">
        <v>0</v>
      </c>
      <c r="T197" s="171">
        <f>R197+S197</f>
        <v>0</v>
      </c>
      <c r="U197" s="98">
        <v>0</v>
      </c>
      <c r="V197" s="181">
        <f>T197+U197</f>
        <v>0</v>
      </c>
      <c r="W197" s="216">
        <f t="shared" si="153"/>
        <v>0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J198" s="92"/>
      <c r="K198" s="92"/>
      <c r="L198" s="202" t="s">
        <v>90</v>
      </c>
      <c r="M198" s="183">
        <f t="shared" ref="M198:V198" si="156">+M195+M196+M197</f>
        <v>0</v>
      </c>
      <c r="N198" s="184">
        <f t="shared" si="156"/>
        <v>0</v>
      </c>
      <c r="O198" s="183">
        <f t="shared" si="156"/>
        <v>0</v>
      </c>
      <c r="P198" s="183">
        <f t="shared" si="156"/>
        <v>0</v>
      </c>
      <c r="Q198" s="183">
        <f t="shared" si="156"/>
        <v>0</v>
      </c>
      <c r="R198" s="183">
        <f t="shared" si="156"/>
        <v>0</v>
      </c>
      <c r="S198" s="184">
        <f t="shared" si="156"/>
        <v>1</v>
      </c>
      <c r="T198" s="183">
        <f t="shared" si="156"/>
        <v>1</v>
      </c>
      <c r="U198" s="183">
        <f t="shared" si="156"/>
        <v>0</v>
      </c>
      <c r="V198" s="185">
        <f t="shared" si="156"/>
        <v>1</v>
      </c>
      <c r="W198" s="186">
        <f t="shared" ref="W198" si="157">IF(Q198=0,0,((V198/Q198)-1)*100)</f>
        <v>0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J199" s="92"/>
      <c r="K199" s="92"/>
      <c r="L199" s="220" t="s">
        <v>21</v>
      </c>
      <c r="M199" s="242">
        <v>0</v>
      </c>
      <c r="N199" s="243">
        <v>0</v>
      </c>
      <c r="O199" s="171">
        <f>SUM(M199:N199)</f>
        <v>0</v>
      </c>
      <c r="P199" s="98">
        <v>0</v>
      </c>
      <c r="Q199" s="177">
        <f>O199+P199</f>
        <v>0</v>
      </c>
      <c r="R199" s="242">
        <v>0</v>
      </c>
      <c r="S199" s="243">
        <v>0</v>
      </c>
      <c r="T199" s="171">
        <f>SUM(R199:S199)</f>
        <v>0</v>
      </c>
      <c r="U199" s="98">
        <v>0</v>
      </c>
      <c r="V199" s="181">
        <f>SUM(T199:U199)</f>
        <v>0</v>
      </c>
      <c r="W199" s="216">
        <f t="shared" si="153"/>
        <v>0</v>
      </c>
    </row>
    <row r="200" spans="2:23">
      <c r="B200" s="206"/>
      <c r="C200" s="119"/>
      <c r="D200" s="119"/>
      <c r="E200" s="119"/>
      <c r="F200" s="119"/>
      <c r="G200" s="119"/>
      <c r="H200" s="119"/>
      <c r="I200" s="120"/>
      <c r="J200" s="92"/>
      <c r="K200" s="92"/>
      <c r="L200" s="220" t="s">
        <v>91</v>
      </c>
      <c r="M200" s="242">
        <v>0</v>
      </c>
      <c r="N200" s="243">
        <v>0</v>
      </c>
      <c r="O200" s="171">
        <f>SUM(M200:N200)</f>
        <v>0</v>
      </c>
      <c r="P200" s="98">
        <v>0</v>
      </c>
      <c r="Q200" s="177">
        <f>O200+P200</f>
        <v>0</v>
      </c>
      <c r="R200" s="242">
        <v>0</v>
      </c>
      <c r="S200" s="243">
        <v>0</v>
      </c>
      <c r="T200" s="171">
        <f>SUM(R200:S200)</f>
        <v>0</v>
      </c>
      <c r="U200" s="98">
        <v>0</v>
      </c>
      <c r="V200" s="181">
        <f>SUM(T200:U200)</f>
        <v>0</v>
      </c>
      <c r="W200" s="216">
        <f t="shared" si="153"/>
        <v>0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J201" s="92"/>
      <c r="K201" s="92"/>
      <c r="L201" s="220" t="s">
        <v>22</v>
      </c>
      <c r="M201" s="242">
        <v>0</v>
      </c>
      <c r="N201" s="243">
        <v>0</v>
      </c>
      <c r="O201" s="173">
        <f>SUM(M201:N201)</f>
        <v>0</v>
      </c>
      <c r="P201" s="249">
        <v>0</v>
      </c>
      <c r="Q201" s="177">
        <f>O201+P201</f>
        <v>0</v>
      </c>
      <c r="R201" s="242">
        <v>0</v>
      </c>
      <c r="S201" s="243">
        <v>0</v>
      </c>
      <c r="T201" s="173">
        <f>SUM(R201:S201)</f>
        <v>0</v>
      </c>
      <c r="U201" s="249">
        <v>0</v>
      </c>
      <c r="V201" s="181">
        <f>SUM(T201:U201)</f>
        <v>0</v>
      </c>
      <c r="W201" s="216">
        <f t="shared" si="153"/>
        <v>0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J202" s="92"/>
      <c r="K202" s="92"/>
      <c r="L202" s="203" t="s">
        <v>62</v>
      </c>
      <c r="M202" s="187">
        <f t="shared" ref="M202:V202" si="158">M201+M199+M200</f>
        <v>0</v>
      </c>
      <c r="N202" s="187">
        <f t="shared" si="158"/>
        <v>0</v>
      </c>
      <c r="O202" s="191">
        <f t="shared" si="158"/>
        <v>0</v>
      </c>
      <c r="P202" s="191">
        <f t="shared" si="158"/>
        <v>0</v>
      </c>
      <c r="Q202" s="190">
        <f t="shared" si="158"/>
        <v>0</v>
      </c>
      <c r="R202" s="187">
        <f t="shared" si="158"/>
        <v>0</v>
      </c>
      <c r="S202" s="187">
        <f t="shared" si="158"/>
        <v>0</v>
      </c>
      <c r="T202" s="191">
        <f t="shared" si="158"/>
        <v>0</v>
      </c>
      <c r="U202" s="191">
        <f t="shared" si="158"/>
        <v>0</v>
      </c>
      <c r="V202" s="191">
        <f t="shared" si="158"/>
        <v>0</v>
      </c>
      <c r="W202" s="192">
        <f t="shared" si="153"/>
        <v>0</v>
      </c>
    </row>
    <row r="203" spans="2:23" ht="13.5" thickTop="1">
      <c r="B203" s="207"/>
      <c r="C203" s="126"/>
      <c r="D203" s="126"/>
      <c r="E203" s="126"/>
      <c r="F203" s="126"/>
      <c r="G203" s="126"/>
      <c r="H203" s="126"/>
      <c r="I203" s="127"/>
      <c r="J203" s="125"/>
      <c r="K203" s="125"/>
      <c r="L203" s="254" t="s">
        <v>25</v>
      </c>
      <c r="M203" s="255">
        <v>0</v>
      </c>
      <c r="N203" s="256">
        <v>0</v>
      </c>
      <c r="O203" s="174">
        <f>SUM(M203:N203)</f>
        <v>0</v>
      </c>
      <c r="P203" s="257">
        <v>0</v>
      </c>
      <c r="Q203" s="179">
        <f>O203+P203</f>
        <v>0</v>
      </c>
      <c r="R203" s="255">
        <v>0</v>
      </c>
      <c r="S203" s="256">
        <v>0</v>
      </c>
      <c r="T203" s="174">
        <f>SUM(R203:S203)</f>
        <v>0</v>
      </c>
      <c r="U203" s="257">
        <v>0</v>
      </c>
      <c r="V203" s="182">
        <f>SUM(T203:U203)</f>
        <v>0</v>
      </c>
      <c r="W203" s="258">
        <f t="shared" si="153"/>
        <v>0</v>
      </c>
    </row>
    <row r="204" spans="2:23" ht="13.5" customHeight="1">
      <c r="B204" s="208"/>
      <c r="C204" s="128"/>
      <c r="D204" s="128"/>
      <c r="E204" s="128"/>
      <c r="F204" s="128"/>
      <c r="G204" s="128"/>
      <c r="H204" s="128"/>
      <c r="I204" s="129"/>
      <c r="J204" s="125"/>
      <c r="K204" s="125"/>
      <c r="L204" s="254" t="s">
        <v>26</v>
      </c>
      <c r="M204" s="255">
        <v>0</v>
      </c>
      <c r="N204" s="256">
        <v>0</v>
      </c>
      <c r="O204" s="174">
        <f>SUM(M204:N204)</f>
        <v>0</v>
      </c>
      <c r="P204" s="259">
        <v>0</v>
      </c>
      <c r="Q204" s="179">
        <f>O204+P204</f>
        <v>0</v>
      </c>
      <c r="R204" s="255">
        <v>2</v>
      </c>
      <c r="S204" s="256">
        <v>6</v>
      </c>
      <c r="T204" s="174">
        <f>SUM(R204:S204)</f>
        <v>8</v>
      </c>
      <c r="U204" s="259">
        <v>0</v>
      </c>
      <c r="V204" s="174">
        <f>SUM(T204:U204)</f>
        <v>8</v>
      </c>
      <c r="W204" s="258">
        <f>IF(Q204=0,0,((V204/Q204)-1)*100)</f>
        <v>0</v>
      </c>
    </row>
    <row r="205" spans="2:23" ht="12.75" customHeight="1" thickBot="1">
      <c r="B205" s="208"/>
      <c r="C205" s="128"/>
      <c r="D205" s="128"/>
      <c r="E205" s="128"/>
      <c r="F205" s="128"/>
      <c r="G205" s="128"/>
      <c r="H205" s="128"/>
      <c r="I205" s="129"/>
      <c r="J205" s="125"/>
      <c r="K205" s="125"/>
      <c r="L205" s="254" t="s">
        <v>27</v>
      </c>
      <c r="M205" s="255">
        <v>0</v>
      </c>
      <c r="N205" s="256">
        <v>0</v>
      </c>
      <c r="O205" s="174">
        <f>SUM(M205:N205)</f>
        <v>0</v>
      </c>
      <c r="P205" s="260">
        <v>0</v>
      </c>
      <c r="Q205" s="179">
        <f>O205+P205</f>
        <v>0</v>
      </c>
      <c r="R205" s="255">
        <v>5</v>
      </c>
      <c r="S205" s="256">
        <v>4</v>
      </c>
      <c r="T205" s="174">
        <f>SUM(R205:S205)</f>
        <v>9</v>
      </c>
      <c r="U205" s="260">
        <v>0</v>
      </c>
      <c r="V205" s="182">
        <f>T205+U205</f>
        <v>9</v>
      </c>
      <c r="W205" s="258">
        <f t="shared" ref="W205:W206" si="159">IF(Q205=0,0,((V205/Q205)-1)*100)</f>
        <v>0</v>
      </c>
    </row>
    <row r="206" spans="2:23" ht="12.7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J206" s="125"/>
      <c r="K206" s="125"/>
      <c r="L206" s="202" t="s">
        <v>60</v>
      </c>
      <c r="M206" s="183">
        <f t="shared" ref="M206:V206" si="160">+M203+M204+M205</f>
        <v>0</v>
      </c>
      <c r="N206" s="184">
        <f t="shared" si="160"/>
        <v>0</v>
      </c>
      <c r="O206" s="183">
        <f t="shared" si="160"/>
        <v>0</v>
      </c>
      <c r="P206" s="183">
        <f t="shared" si="160"/>
        <v>0</v>
      </c>
      <c r="Q206" s="189">
        <f t="shared" si="160"/>
        <v>0</v>
      </c>
      <c r="R206" s="183">
        <f t="shared" si="160"/>
        <v>7</v>
      </c>
      <c r="S206" s="184">
        <f t="shared" si="160"/>
        <v>10</v>
      </c>
      <c r="T206" s="183">
        <f t="shared" si="160"/>
        <v>17</v>
      </c>
      <c r="U206" s="183">
        <f t="shared" si="160"/>
        <v>0</v>
      </c>
      <c r="V206" s="189">
        <f t="shared" si="160"/>
        <v>17</v>
      </c>
      <c r="W206" s="186">
        <f t="shared" si="159"/>
        <v>0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J207" s="92"/>
      <c r="K207" s="92"/>
      <c r="L207" s="202" t="s">
        <v>94</v>
      </c>
      <c r="M207" s="183">
        <f t="shared" ref="M207:V207" si="161">M198+M202+M206</f>
        <v>0</v>
      </c>
      <c r="N207" s="184">
        <f t="shared" si="161"/>
        <v>0</v>
      </c>
      <c r="O207" s="183">
        <f t="shared" si="161"/>
        <v>0</v>
      </c>
      <c r="P207" s="183">
        <f t="shared" si="161"/>
        <v>0</v>
      </c>
      <c r="Q207" s="183">
        <f t="shared" si="161"/>
        <v>0</v>
      </c>
      <c r="R207" s="183">
        <f t="shared" si="161"/>
        <v>7</v>
      </c>
      <c r="S207" s="184">
        <f t="shared" si="161"/>
        <v>11</v>
      </c>
      <c r="T207" s="183">
        <f t="shared" si="161"/>
        <v>18</v>
      </c>
      <c r="U207" s="183">
        <f t="shared" si="161"/>
        <v>0</v>
      </c>
      <c r="V207" s="185">
        <f t="shared" si="161"/>
        <v>18</v>
      </c>
      <c r="W207" s="186">
        <f>IF(Q207=0,0,((V207/Q207)-1)*100)</f>
        <v>0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J208" s="92"/>
      <c r="K208" s="92"/>
      <c r="L208" s="202" t="s">
        <v>93</v>
      </c>
      <c r="M208" s="183">
        <f t="shared" ref="M208:V208" si="162">+M194+M198+M202+M206</f>
        <v>0</v>
      </c>
      <c r="N208" s="184">
        <f t="shared" si="162"/>
        <v>0</v>
      </c>
      <c r="O208" s="183">
        <f t="shared" si="162"/>
        <v>0</v>
      </c>
      <c r="P208" s="183">
        <f t="shared" si="162"/>
        <v>0</v>
      </c>
      <c r="Q208" s="183">
        <f t="shared" si="162"/>
        <v>0</v>
      </c>
      <c r="R208" s="183">
        <f t="shared" si="162"/>
        <v>8</v>
      </c>
      <c r="S208" s="184">
        <f t="shared" si="162"/>
        <v>12</v>
      </c>
      <c r="T208" s="183">
        <f t="shared" si="162"/>
        <v>20</v>
      </c>
      <c r="U208" s="183">
        <f t="shared" si="162"/>
        <v>0</v>
      </c>
      <c r="V208" s="185">
        <f t="shared" si="162"/>
        <v>20</v>
      </c>
      <c r="W208" s="186">
        <f t="shared" ref="W208" si="163">IF(Q208=0,0,((V208/Q208)-1)*100)</f>
        <v>0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J209" s="92"/>
      <c r="K209" s="92"/>
      <c r="L209" s="199" t="s">
        <v>61</v>
      </c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3"/>
    </row>
    <row r="210" spans="2:23" ht="13.5" thickTop="1">
      <c r="B210" s="206"/>
      <c r="C210" s="119"/>
      <c r="D210" s="119"/>
      <c r="E210" s="119"/>
      <c r="F210" s="119"/>
      <c r="G210" s="119"/>
      <c r="H210" s="119"/>
      <c r="I210" s="120"/>
      <c r="J210" s="92"/>
      <c r="K210" s="92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J211" s="92"/>
      <c r="K211" s="92"/>
      <c r="L211" s="274" t="s">
        <v>59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J212" s="92"/>
      <c r="K212" s="92"/>
      <c r="L212" s="1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118" t="s">
        <v>41</v>
      </c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J213" s="92"/>
      <c r="K213" s="92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J214" s="92"/>
      <c r="K214" s="92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J215" s="92"/>
      <c r="K215" s="92"/>
      <c r="L215" s="226"/>
      <c r="M215" s="230" t="s">
        <v>42</v>
      </c>
      <c r="N215" s="231" t="s">
        <v>43</v>
      </c>
      <c r="O215" s="195" t="s">
        <v>55</v>
      </c>
      <c r="P215" s="232" t="s">
        <v>13</v>
      </c>
      <c r="Q215" s="215" t="s">
        <v>9</v>
      </c>
      <c r="R215" s="230" t="s">
        <v>42</v>
      </c>
      <c r="S215" s="231" t="s">
        <v>43</v>
      </c>
      <c r="T215" s="195" t="s">
        <v>55</v>
      </c>
      <c r="U215" s="232" t="s">
        <v>13</v>
      </c>
      <c r="V215" s="215" t="s">
        <v>9</v>
      </c>
      <c r="W215" s="229"/>
    </row>
    <row r="216" spans="2:23" ht="5.25" customHeight="1" thickTop="1">
      <c r="B216" s="206"/>
      <c r="C216" s="119"/>
      <c r="D216" s="119"/>
      <c r="E216" s="119"/>
      <c r="F216" s="119"/>
      <c r="G216" s="119"/>
      <c r="H216" s="119"/>
      <c r="I216" s="120"/>
      <c r="J216" s="92"/>
      <c r="K216" s="92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>
      <c r="B217" s="206"/>
      <c r="C217" s="119"/>
      <c r="D217" s="119"/>
      <c r="E217" s="119"/>
      <c r="F217" s="119"/>
      <c r="G217" s="119"/>
      <c r="H217" s="119"/>
      <c r="I217" s="120"/>
      <c r="J217" s="92"/>
      <c r="K217" s="92"/>
      <c r="L217" s="220" t="s">
        <v>14</v>
      </c>
      <c r="M217" s="242">
        <f t="shared" ref="M217:N219" si="164">+M165+M191</f>
        <v>0</v>
      </c>
      <c r="N217" s="243">
        <f t="shared" si="164"/>
        <v>0</v>
      </c>
      <c r="O217" s="171">
        <f>+M217+N217</f>
        <v>0</v>
      </c>
      <c r="P217" s="98">
        <f>+P165+P191</f>
        <v>0</v>
      </c>
      <c r="Q217" s="177">
        <f>+O217+P217</f>
        <v>0</v>
      </c>
      <c r="R217" s="242">
        <f t="shared" ref="R217:S219" si="165">+R165+R191</f>
        <v>0</v>
      </c>
      <c r="S217" s="243">
        <f t="shared" si="165"/>
        <v>0</v>
      </c>
      <c r="T217" s="171">
        <f>+R217+S217</f>
        <v>0</v>
      </c>
      <c r="U217" s="98">
        <f>+U165+U191</f>
        <v>0</v>
      </c>
      <c r="V217" s="181">
        <f>+T217+U217</f>
        <v>0</v>
      </c>
      <c r="W217" s="216">
        <f t="shared" ref="W217:W229" si="166">IF(Q217=0,0,((V217/Q217)-1)*100)</f>
        <v>0</v>
      </c>
    </row>
    <row r="218" spans="2:23">
      <c r="B218" s="206"/>
      <c r="C218" s="119"/>
      <c r="D218" s="119"/>
      <c r="E218" s="119"/>
      <c r="F218" s="119"/>
      <c r="G218" s="119"/>
      <c r="H218" s="119"/>
      <c r="I218" s="120"/>
      <c r="J218" s="92"/>
      <c r="K218" s="92"/>
      <c r="L218" s="220" t="s">
        <v>15</v>
      </c>
      <c r="M218" s="242">
        <f t="shared" si="164"/>
        <v>0</v>
      </c>
      <c r="N218" s="243">
        <f t="shared" si="164"/>
        <v>0</v>
      </c>
      <c r="O218" s="171">
        <f t="shared" ref="O218:O219" si="167">+M218+N218</f>
        <v>0</v>
      </c>
      <c r="P218" s="98">
        <f>+P166+P192</f>
        <v>0</v>
      </c>
      <c r="Q218" s="177">
        <f t="shared" ref="Q218:Q219" si="168">+O218+P218</f>
        <v>0</v>
      </c>
      <c r="R218" s="242">
        <f t="shared" si="165"/>
        <v>1</v>
      </c>
      <c r="S218" s="243">
        <f t="shared" si="165"/>
        <v>0</v>
      </c>
      <c r="T218" s="171">
        <f t="shared" ref="T218:T219" si="169">+R218+S218</f>
        <v>1</v>
      </c>
      <c r="U218" s="98">
        <f>+U166+U192</f>
        <v>0</v>
      </c>
      <c r="V218" s="181">
        <f t="shared" ref="V218:V219" si="170">+T218+U218</f>
        <v>1</v>
      </c>
      <c r="W218" s="216">
        <f t="shared" si="166"/>
        <v>0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J219" s="92"/>
      <c r="K219" s="92"/>
      <c r="L219" s="226" t="s">
        <v>16</v>
      </c>
      <c r="M219" s="242">
        <f t="shared" si="164"/>
        <v>0</v>
      </c>
      <c r="N219" s="243">
        <f t="shared" si="164"/>
        <v>0</v>
      </c>
      <c r="O219" s="171">
        <f t="shared" si="167"/>
        <v>0</v>
      </c>
      <c r="P219" s="98">
        <f>+P167+P193</f>
        <v>0</v>
      </c>
      <c r="Q219" s="177">
        <f t="shared" si="168"/>
        <v>0</v>
      </c>
      <c r="R219" s="242">
        <f t="shared" si="165"/>
        <v>0</v>
      </c>
      <c r="S219" s="243">
        <f t="shared" si="165"/>
        <v>1</v>
      </c>
      <c r="T219" s="171">
        <f t="shared" si="169"/>
        <v>1</v>
      </c>
      <c r="U219" s="98">
        <f>+U167+U193</f>
        <v>0</v>
      </c>
      <c r="V219" s="181">
        <f t="shared" si="170"/>
        <v>1</v>
      </c>
      <c r="W219" s="216">
        <f t="shared" si="166"/>
        <v>0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J220" s="92"/>
      <c r="K220" s="92"/>
      <c r="L220" s="202" t="s">
        <v>56</v>
      </c>
      <c r="M220" s="183">
        <f t="shared" ref="M220:V220" si="171">+M217+M218+M219</f>
        <v>0</v>
      </c>
      <c r="N220" s="184">
        <f t="shared" si="171"/>
        <v>0</v>
      </c>
      <c r="O220" s="183">
        <f t="shared" si="171"/>
        <v>0</v>
      </c>
      <c r="P220" s="183">
        <f t="shared" si="171"/>
        <v>0</v>
      </c>
      <c r="Q220" s="183">
        <f t="shared" si="171"/>
        <v>0</v>
      </c>
      <c r="R220" s="183">
        <f t="shared" si="171"/>
        <v>1</v>
      </c>
      <c r="S220" s="184">
        <f t="shared" si="171"/>
        <v>1</v>
      </c>
      <c r="T220" s="183">
        <f t="shared" si="171"/>
        <v>2</v>
      </c>
      <c r="U220" s="183">
        <f t="shared" si="171"/>
        <v>0</v>
      </c>
      <c r="V220" s="185">
        <f t="shared" si="171"/>
        <v>2</v>
      </c>
      <c r="W220" s="186">
        <f t="shared" si="166"/>
        <v>0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J221" s="92"/>
      <c r="K221" s="92"/>
      <c r="L221" s="220" t="s">
        <v>18</v>
      </c>
      <c r="M221" s="252">
        <f t="shared" ref="M221:N223" si="172">+M169+M195</f>
        <v>0</v>
      </c>
      <c r="N221" s="253">
        <f t="shared" si="172"/>
        <v>0</v>
      </c>
      <c r="O221" s="172">
        <f t="shared" ref="O221:O223" si="173">+M221+N221</f>
        <v>0</v>
      </c>
      <c r="P221" s="98">
        <f>+P169+P195</f>
        <v>0</v>
      </c>
      <c r="Q221" s="178">
        <f t="shared" ref="Q221:Q223" si="174">+O221+P221</f>
        <v>0</v>
      </c>
      <c r="R221" s="252">
        <f t="shared" ref="R221:S223" si="175">+R169+R195</f>
        <v>0</v>
      </c>
      <c r="S221" s="253">
        <f t="shared" si="175"/>
        <v>0</v>
      </c>
      <c r="T221" s="172">
        <f t="shared" ref="T221:T223" si="176">+R221+S221</f>
        <v>0</v>
      </c>
      <c r="U221" s="98">
        <f>+U169+U195</f>
        <v>0</v>
      </c>
      <c r="V221" s="181">
        <f t="shared" ref="V221:V223" si="177">+T221+U221</f>
        <v>0</v>
      </c>
      <c r="W221" s="216">
        <f t="shared" si="166"/>
        <v>0</v>
      </c>
    </row>
    <row r="222" spans="2:23">
      <c r="B222" s="206"/>
      <c r="C222" s="119"/>
      <c r="D222" s="119"/>
      <c r="E222" s="119"/>
      <c r="F222" s="119"/>
      <c r="G222" s="119"/>
      <c r="H222" s="119"/>
      <c r="I222" s="120"/>
      <c r="J222" s="92"/>
      <c r="K222" s="92"/>
      <c r="L222" s="220" t="s">
        <v>19</v>
      </c>
      <c r="M222" s="242">
        <f t="shared" si="172"/>
        <v>0</v>
      </c>
      <c r="N222" s="243">
        <f t="shared" si="172"/>
        <v>0</v>
      </c>
      <c r="O222" s="171">
        <f t="shared" si="173"/>
        <v>0</v>
      </c>
      <c r="P222" s="98">
        <f>+P170+P196</f>
        <v>0</v>
      </c>
      <c r="Q222" s="177">
        <f t="shared" si="174"/>
        <v>0</v>
      </c>
      <c r="R222" s="242">
        <f t="shared" si="175"/>
        <v>0</v>
      </c>
      <c r="S222" s="243">
        <f t="shared" si="175"/>
        <v>1</v>
      </c>
      <c r="T222" s="171">
        <f t="shared" si="176"/>
        <v>1</v>
      </c>
      <c r="U222" s="98">
        <f>+U170+U196</f>
        <v>0</v>
      </c>
      <c r="V222" s="181">
        <f t="shared" si="177"/>
        <v>1</v>
      </c>
      <c r="W222" s="216">
        <f>IF(Q222=0,0,((V222/Q222)-1)*100)</f>
        <v>0</v>
      </c>
    </row>
    <row r="223" spans="2:23" ht="13.5" thickBot="1">
      <c r="B223" s="206"/>
      <c r="C223" s="119"/>
      <c r="D223" s="119"/>
      <c r="E223" s="119"/>
      <c r="F223" s="119"/>
      <c r="G223" s="119"/>
      <c r="H223" s="119"/>
      <c r="I223" s="120"/>
      <c r="J223" s="92"/>
      <c r="K223" s="92"/>
      <c r="L223" s="220" t="s">
        <v>20</v>
      </c>
      <c r="M223" s="242">
        <f t="shared" si="172"/>
        <v>0</v>
      </c>
      <c r="N223" s="243">
        <f t="shared" si="172"/>
        <v>0</v>
      </c>
      <c r="O223" s="171">
        <f t="shared" si="173"/>
        <v>0</v>
      </c>
      <c r="P223" s="98">
        <f>+P171+P197</f>
        <v>0</v>
      </c>
      <c r="Q223" s="177">
        <f t="shared" si="174"/>
        <v>0</v>
      </c>
      <c r="R223" s="242">
        <f t="shared" si="175"/>
        <v>0</v>
      </c>
      <c r="S223" s="243">
        <f t="shared" si="175"/>
        <v>0</v>
      </c>
      <c r="T223" s="171">
        <f t="shared" si="176"/>
        <v>0</v>
      </c>
      <c r="U223" s="98">
        <f>+U171+U197</f>
        <v>0</v>
      </c>
      <c r="V223" s="181">
        <f t="shared" si="177"/>
        <v>0</v>
      </c>
      <c r="W223" s="216">
        <f t="shared" si="166"/>
        <v>0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J224" s="92"/>
      <c r="K224" s="92"/>
      <c r="L224" s="202" t="s">
        <v>90</v>
      </c>
      <c r="M224" s="183">
        <f t="shared" ref="M224:V224" si="178">+M221+M222+M223</f>
        <v>0</v>
      </c>
      <c r="N224" s="184">
        <f t="shared" si="178"/>
        <v>0</v>
      </c>
      <c r="O224" s="183">
        <f t="shared" si="178"/>
        <v>0</v>
      </c>
      <c r="P224" s="183">
        <f t="shared" si="178"/>
        <v>0</v>
      </c>
      <c r="Q224" s="183">
        <f t="shared" si="178"/>
        <v>0</v>
      </c>
      <c r="R224" s="183">
        <f t="shared" si="178"/>
        <v>0</v>
      </c>
      <c r="S224" s="184">
        <f t="shared" si="178"/>
        <v>1</v>
      </c>
      <c r="T224" s="183">
        <f t="shared" si="178"/>
        <v>1</v>
      </c>
      <c r="U224" s="183">
        <f t="shared" si="178"/>
        <v>0</v>
      </c>
      <c r="V224" s="185">
        <f t="shared" si="178"/>
        <v>1</v>
      </c>
      <c r="W224" s="186">
        <f t="shared" ref="W224" si="179">IF(Q224=0,0,((V224/Q224)-1)*100)</f>
        <v>0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J225" s="92"/>
      <c r="K225" s="92"/>
      <c r="L225" s="220" t="s">
        <v>21</v>
      </c>
      <c r="M225" s="242">
        <f t="shared" ref="M225:N227" si="180">+M173+M199</f>
        <v>0</v>
      </c>
      <c r="N225" s="243">
        <f t="shared" si="180"/>
        <v>0</v>
      </c>
      <c r="O225" s="171">
        <f t="shared" ref="O225:O227" si="181">+M225+N225</f>
        <v>0</v>
      </c>
      <c r="P225" s="98">
        <f>+P173+P199</f>
        <v>0</v>
      </c>
      <c r="Q225" s="177">
        <f t="shared" ref="Q225:Q227" si="182">+O225+P225</f>
        <v>0</v>
      </c>
      <c r="R225" s="242">
        <f t="shared" ref="R225:S227" si="183">+R173+R199</f>
        <v>2</v>
      </c>
      <c r="S225" s="243">
        <f t="shared" si="183"/>
        <v>0</v>
      </c>
      <c r="T225" s="171">
        <f t="shared" ref="T225:T227" si="184">+R225+S225</f>
        <v>2</v>
      </c>
      <c r="U225" s="98">
        <f>+U173+U199</f>
        <v>0</v>
      </c>
      <c r="V225" s="181">
        <f t="shared" ref="V225:V227" si="185">+T225+U225</f>
        <v>2</v>
      </c>
      <c r="W225" s="216">
        <f t="shared" si="166"/>
        <v>0</v>
      </c>
    </row>
    <row r="226" spans="1:23">
      <c r="B226" s="206"/>
      <c r="C226" s="119"/>
      <c r="D226" s="119"/>
      <c r="E226" s="119"/>
      <c r="F226" s="119"/>
      <c r="G226" s="119"/>
      <c r="H226" s="119"/>
      <c r="I226" s="120"/>
      <c r="J226" s="92"/>
      <c r="K226" s="92"/>
      <c r="L226" s="220" t="s">
        <v>91</v>
      </c>
      <c r="M226" s="242">
        <f t="shared" si="180"/>
        <v>0</v>
      </c>
      <c r="N226" s="243">
        <f t="shared" si="180"/>
        <v>0</v>
      </c>
      <c r="O226" s="171">
        <f t="shared" si="181"/>
        <v>0</v>
      </c>
      <c r="P226" s="98">
        <f>+P174+P200</f>
        <v>0</v>
      </c>
      <c r="Q226" s="177">
        <f t="shared" si="182"/>
        <v>0</v>
      </c>
      <c r="R226" s="242">
        <f t="shared" si="183"/>
        <v>0</v>
      </c>
      <c r="S226" s="243">
        <f t="shared" si="183"/>
        <v>1</v>
      </c>
      <c r="T226" s="171">
        <f t="shared" si="184"/>
        <v>1</v>
      </c>
      <c r="U226" s="98">
        <f>+U174+U200</f>
        <v>0</v>
      </c>
      <c r="V226" s="181">
        <f t="shared" si="185"/>
        <v>1</v>
      </c>
      <c r="W226" s="216">
        <f t="shared" si="166"/>
        <v>0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J227" s="92"/>
      <c r="K227" s="92"/>
      <c r="L227" s="220" t="s">
        <v>22</v>
      </c>
      <c r="M227" s="242">
        <f t="shared" si="180"/>
        <v>0</v>
      </c>
      <c r="N227" s="243">
        <f t="shared" si="180"/>
        <v>0</v>
      </c>
      <c r="O227" s="173">
        <f t="shared" si="181"/>
        <v>0</v>
      </c>
      <c r="P227" s="249">
        <f>+P175+P201</f>
        <v>0</v>
      </c>
      <c r="Q227" s="177">
        <f t="shared" si="182"/>
        <v>0</v>
      </c>
      <c r="R227" s="242">
        <f t="shared" si="183"/>
        <v>0</v>
      </c>
      <c r="S227" s="243">
        <f t="shared" si="183"/>
        <v>0</v>
      </c>
      <c r="T227" s="173">
        <f t="shared" si="184"/>
        <v>0</v>
      </c>
      <c r="U227" s="249">
        <f>+U175+U201</f>
        <v>0</v>
      </c>
      <c r="V227" s="181">
        <f t="shared" si="185"/>
        <v>0</v>
      </c>
      <c r="W227" s="216">
        <f t="shared" si="166"/>
        <v>0</v>
      </c>
    </row>
    <row r="228" spans="1:23" ht="14.25" thickTop="1" thickBot="1">
      <c r="A228" s="6"/>
      <c r="B228" s="122"/>
      <c r="C228" s="123"/>
      <c r="D228" s="123"/>
      <c r="E228" s="123"/>
      <c r="F228" s="123"/>
      <c r="G228" s="123"/>
      <c r="H228" s="123"/>
      <c r="I228" s="124"/>
      <c r="J228" s="121"/>
      <c r="K228" s="92"/>
      <c r="L228" s="203" t="s">
        <v>23</v>
      </c>
      <c r="M228" s="187">
        <f t="shared" ref="M228:V228" si="186">M227+M225+M226</f>
        <v>0</v>
      </c>
      <c r="N228" s="187">
        <f t="shared" si="186"/>
        <v>0</v>
      </c>
      <c r="O228" s="188">
        <f t="shared" si="186"/>
        <v>0</v>
      </c>
      <c r="P228" s="189">
        <f t="shared" si="186"/>
        <v>0</v>
      </c>
      <c r="Q228" s="190">
        <f t="shared" si="186"/>
        <v>0</v>
      </c>
      <c r="R228" s="187">
        <f t="shared" si="186"/>
        <v>2</v>
      </c>
      <c r="S228" s="187">
        <f t="shared" si="186"/>
        <v>1</v>
      </c>
      <c r="T228" s="191">
        <f t="shared" si="186"/>
        <v>3</v>
      </c>
      <c r="U228" s="191">
        <f t="shared" si="186"/>
        <v>0</v>
      </c>
      <c r="V228" s="191">
        <f t="shared" si="186"/>
        <v>3</v>
      </c>
      <c r="W228" s="192">
        <f t="shared" si="166"/>
        <v>0</v>
      </c>
    </row>
    <row r="229" spans="1:23" ht="13.5" thickTop="1">
      <c r="B229" s="207"/>
      <c r="C229" s="126"/>
      <c r="D229" s="126"/>
      <c r="E229" s="126"/>
      <c r="F229" s="126"/>
      <c r="G229" s="126"/>
      <c r="H229" s="126"/>
      <c r="I229" s="127"/>
      <c r="J229" s="125"/>
      <c r="K229" s="125"/>
      <c r="L229" s="254" t="s">
        <v>25</v>
      </c>
      <c r="M229" s="255">
        <f t="shared" ref="M229:N231" si="187">+M177+M203</f>
        <v>0</v>
      </c>
      <c r="N229" s="256">
        <f t="shared" si="187"/>
        <v>0</v>
      </c>
      <c r="O229" s="174">
        <f t="shared" ref="O229:O231" si="188">+M229+N229</f>
        <v>0</v>
      </c>
      <c r="P229" s="257">
        <f>+P177+P203</f>
        <v>0</v>
      </c>
      <c r="Q229" s="179">
        <f t="shared" ref="Q229:Q231" si="189">+O229+P229</f>
        <v>0</v>
      </c>
      <c r="R229" s="255">
        <f t="shared" ref="R229:S231" si="190">+R177+R203</f>
        <v>0</v>
      </c>
      <c r="S229" s="256">
        <f t="shared" si="190"/>
        <v>0</v>
      </c>
      <c r="T229" s="174">
        <f t="shared" ref="T229:T231" si="191">+R229+S229</f>
        <v>0</v>
      </c>
      <c r="U229" s="257">
        <f>+U177+U203</f>
        <v>0</v>
      </c>
      <c r="V229" s="182">
        <f t="shared" ref="V229:V231" si="192">+T229+U229</f>
        <v>0</v>
      </c>
      <c r="W229" s="258">
        <f t="shared" si="166"/>
        <v>0</v>
      </c>
    </row>
    <row r="230" spans="1:23" ht="12" customHeight="1">
      <c r="B230" s="208"/>
      <c r="C230" s="128"/>
      <c r="D230" s="128"/>
      <c r="E230" s="128"/>
      <c r="F230" s="128"/>
      <c r="G230" s="128"/>
      <c r="H230" s="128"/>
      <c r="I230" s="129"/>
      <c r="J230" s="125"/>
      <c r="K230" s="125"/>
      <c r="L230" s="254" t="s">
        <v>26</v>
      </c>
      <c r="M230" s="255">
        <f t="shared" si="187"/>
        <v>0</v>
      </c>
      <c r="N230" s="256">
        <f t="shared" si="187"/>
        <v>0</v>
      </c>
      <c r="O230" s="174">
        <f>+M230+N230</f>
        <v>0</v>
      </c>
      <c r="P230" s="259">
        <f>+P178+P204</f>
        <v>0</v>
      </c>
      <c r="Q230" s="179">
        <f>+O230+P230</f>
        <v>0</v>
      </c>
      <c r="R230" s="255">
        <f t="shared" si="190"/>
        <v>2</v>
      </c>
      <c r="S230" s="256">
        <f t="shared" si="190"/>
        <v>6</v>
      </c>
      <c r="T230" s="174">
        <f>+R230+S230</f>
        <v>8</v>
      </c>
      <c r="U230" s="259">
        <f>+U178+U204</f>
        <v>0</v>
      </c>
      <c r="V230" s="174">
        <f>+T230+U230</f>
        <v>8</v>
      </c>
      <c r="W230" s="258">
        <f>IF(Q230=0,0,((V230/Q230)-1)*100)</f>
        <v>0</v>
      </c>
    </row>
    <row r="231" spans="1:23" ht="13.5" customHeight="1" thickBot="1">
      <c r="B231" s="208"/>
      <c r="C231" s="128"/>
      <c r="D231" s="128"/>
      <c r="E231" s="128"/>
      <c r="F231" s="128"/>
      <c r="G231" s="128"/>
      <c r="H231" s="128"/>
      <c r="I231" s="129"/>
      <c r="J231" s="125"/>
      <c r="K231" s="125"/>
      <c r="L231" s="254" t="s">
        <v>27</v>
      </c>
      <c r="M231" s="255">
        <f t="shared" si="187"/>
        <v>0</v>
      </c>
      <c r="N231" s="256">
        <f t="shared" si="187"/>
        <v>0</v>
      </c>
      <c r="O231" s="175">
        <f t="shared" si="188"/>
        <v>0</v>
      </c>
      <c r="P231" s="260">
        <f>+P179+P205</f>
        <v>0</v>
      </c>
      <c r="Q231" s="179">
        <f t="shared" si="189"/>
        <v>0</v>
      </c>
      <c r="R231" s="255">
        <f t="shared" si="190"/>
        <v>6</v>
      </c>
      <c r="S231" s="256">
        <f t="shared" si="190"/>
        <v>4</v>
      </c>
      <c r="T231" s="174">
        <f t="shared" si="191"/>
        <v>10</v>
      </c>
      <c r="U231" s="260">
        <f>+U179+U205</f>
        <v>0</v>
      </c>
      <c r="V231" s="182">
        <f t="shared" si="192"/>
        <v>10</v>
      </c>
      <c r="W231" s="258">
        <f t="shared" ref="W231:W232" si="193">IF(Q231=0,0,((V231/Q231)-1)*100)</f>
        <v>0</v>
      </c>
    </row>
    <row r="232" spans="1:23" ht="14.25" thickTop="1" thickBot="1">
      <c r="B232" s="206"/>
      <c r="C232" s="119"/>
      <c r="D232" s="119"/>
      <c r="E232" s="119"/>
      <c r="F232" s="119"/>
      <c r="G232" s="119"/>
      <c r="H232" s="119"/>
      <c r="I232" s="120"/>
      <c r="J232" s="92"/>
      <c r="K232" s="92"/>
      <c r="L232" s="202" t="s">
        <v>60</v>
      </c>
      <c r="M232" s="183">
        <f t="shared" ref="M232:V232" si="194">+M229+M230+M231</f>
        <v>0</v>
      </c>
      <c r="N232" s="184">
        <f t="shared" si="194"/>
        <v>0</v>
      </c>
      <c r="O232" s="183">
        <f t="shared" si="194"/>
        <v>0</v>
      </c>
      <c r="P232" s="183">
        <f t="shared" si="194"/>
        <v>0</v>
      </c>
      <c r="Q232" s="189">
        <f t="shared" si="194"/>
        <v>0</v>
      </c>
      <c r="R232" s="183">
        <f t="shared" si="194"/>
        <v>8</v>
      </c>
      <c r="S232" s="184">
        <f t="shared" si="194"/>
        <v>10</v>
      </c>
      <c r="T232" s="183">
        <f t="shared" si="194"/>
        <v>18</v>
      </c>
      <c r="U232" s="183">
        <f t="shared" si="194"/>
        <v>0</v>
      </c>
      <c r="V232" s="189">
        <f t="shared" si="194"/>
        <v>18</v>
      </c>
      <c r="W232" s="186">
        <f t="shared" si="193"/>
        <v>0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J233" s="92"/>
      <c r="K233" s="92"/>
      <c r="L233" s="202" t="s">
        <v>94</v>
      </c>
      <c r="M233" s="183">
        <f t="shared" ref="M233:V233" si="195">M224+M228+M232</f>
        <v>0</v>
      </c>
      <c r="N233" s="184">
        <f t="shared" si="195"/>
        <v>0</v>
      </c>
      <c r="O233" s="183">
        <f t="shared" si="195"/>
        <v>0</v>
      </c>
      <c r="P233" s="183">
        <f t="shared" si="195"/>
        <v>0</v>
      </c>
      <c r="Q233" s="183">
        <f t="shared" si="195"/>
        <v>0</v>
      </c>
      <c r="R233" s="183">
        <f t="shared" si="195"/>
        <v>10</v>
      </c>
      <c r="S233" s="184">
        <f t="shared" si="195"/>
        <v>12</v>
      </c>
      <c r="T233" s="183">
        <f t="shared" si="195"/>
        <v>22</v>
      </c>
      <c r="U233" s="183">
        <f t="shared" si="195"/>
        <v>0</v>
      </c>
      <c r="V233" s="185">
        <f t="shared" si="195"/>
        <v>22</v>
      </c>
      <c r="W233" s="186">
        <f>IF(Q233=0,0,((V233/Q233)-1)*100)</f>
        <v>0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J234" s="92"/>
      <c r="K234" s="92"/>
      <c r="L234" s="202" t="s">
        <v>93</v>
      </c>
      <c r="M234" s="183">
        <f t="shared" ref="M234:V234" si="196">+M220+M224+M228+M232</f>
        <v>0</v>
      </c>
      <c r="N234" s="184">
        <f t="shared" si="196"/>
        <v>0</v>
      </c>
      <c r="O234" s="183">
        <f t="shared" si="196"/>
        <v>0</v>
      </c>
      <c r="P234" s="183">
        <f t="shared" si="196"/>
        <v>0</v>
      </c>
      <c r="Q234" s="183">
        <f t="shared" si="196"/>
        <v>0</v>
      </c>
      <c r="R234" s="183">
        <f t="shared" si="196"/>
        <v>11</v>
      </c>
      <c r="S234" s="184">
        <f t="shared" si="196"/>
        <v>13</v>
      </c>
      <c r="T234" s="183">
        <f t="shared" si="196"/>
        <v>24</v>
      </c>
      <c r="U234" s="183">
        <f t="shared" si="196"/>
        <v>0</v>
      </c>
      <c r="V234" s="185">
        <f t="shared" si="196"/>
        <v>24</v>
      </c>
      <c r="W234" s="186">
        <f t="shared" ref="W234" si="197">IF(Q234=0,0,((V234/Q234)-1)*100)</f>
        <v>0</v>
      </c>
    </row>
    <row r="235" spans="1:23" ht="13.5" thickTop="1">
      <c r="B235" s="196"/>
      <c r="C235" s="92"/>
      <c r="D235" s="92"/>
      <c r="E235" s="92"/>
      <c r="F235" s="92"/>
      <c r="G235" s="92"/>
      <c r="H235" s="92"/>
      <c r="I235" s="93"/>
      <c r="J235" s="92"/>
      <c r="K235" s="92"/>
      <c r="L235" s="199" t="s">
        <v>61</v>
      </c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3"/>
    </row>
  </sheetData>
  <sheetProtection password="CF53" sheet="1" objects="1" scenarios="1"/>
  <customSheetViews>
    <customSheetView guid="{ED529B84-E379-4C9B-A677-BE1D384436B0}" fitToPage="1" topLeftCell="H215">
      <selection activeCell="Y209" sqref="Y209"/>
      <pageMargins left="0.74803149606299213" right="0.74803149606299213" top="0.98425196850393704" bottom="0.98425196850393704" header="0.51181102362204722" footer="0.51181102362204722"/>
      <printOptions horizontalCentered="1"/>
      <pageSetup paperSize="9" orientation="portrait" horizontalDpi="300" verticalDpi="300" r:id="rId1"/>
      <headerFooter alignWithMargins="0">
        <oddHeader>&amp;LMonthly Air Transport Statistics : Phuket International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2"/>
  <headerFooter alignWithMargins="0">
    <oddHeader>&amp;LMonthly Air Transport Statistics : Phuket International Airport</oddHeader>
    <oddFooter>&amp;LAir Transport Information Division, Corporate Strategy Department&amp;C&amp;D&amp;R&amp;T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W235"/>
  <sheetViews>
    <sheetView topLeftCell="G1" zoomScaleNormal="100" workbookViewId="0">
      <selection activeCell="T245" sqref="T245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5" customWidth="1"/>
    <col min="10" max="11" width="7" style="1" customWidth="1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1.140625" style="1" customWidth="1"/>
    <col min="19" max="19" width="11" style="1" customWidth="1"/>
    <col min="20" max="20" width="14.140625" style="1" bestFit="1" customWidth="1"/>
    <col min="21" max="21" width="9.28515625" style="1" customWidth="1"/>
    <col min="22" max="22" width="12" style="1" customWidth="1"/>
    <col min="23" max="23" width="12.140625" style="5" bestFit="1" customWidth="1"/>
    <col min="24" max="16384" width="7" style="1"/>
  </cols>
  <sheetData>
    <row r="1" spans="2:23" ht="13.5" thickBot="1"/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J2" s="92"/>
      <c r="K2" s="92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J3" s="92"/>
      <c r="K3" s="92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>
      <c r="B4" s="196"/>
      <c r="C4" s="92"/>
      <c r="D4" s="92"/>
      <c r="E4" s="92"/>
      <c r="F4" s="92"/>
      <c r="G4" s="92"/>
      <c r="H4" s="92"/>
      <c r="I4" s="93"/>
      <c r="J4" s="92"/>
      <c r="K4" s="92"/>
      <c r="L4" s="196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</row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J5" s="92"/>
      <c r="K5" s="92"/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J6" s="92"/>
      <c r="K6" s="92"/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12" t="s">
        <v>9</v>
      </c>
      <c r="F7" s="227" t="s">
        <v>7</v>
      </c>
      <c r="G7" s="228" t="s">
        <v>8</v>
      </c>
      <c r="H7" s="212" t="s">
        <v>9</v>
      </c>
      <c r="I7" s="229"/>
      <c r="J7" s="92"/>
      <c r="K7" s="92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13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J8" s="92"/>
      <c r="K8" s="92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>
      <c r="B9" s="220" t="s">
        <v>14</v>
      </c>
      <c r="C9" s="240">
        <v>16</v>
      </c>
      <c r="D9" s="241">
        <v>16</v>
      </c>
      <c r="E9" s="96">
        <f>+C9+D9</f>
        <v>32</v>
      </c>
      <c r="F9" s="240">
        <v>17</v>
      </c>
      <c r="G9" s="241">
        <v>17</v>
      </c>
      <c r="H9" s="96">
        <f>F9+G9</f>
        <v>34</v>
      </c>
      <c r="I9" s="216">
        <f t="shared" ref="I9:I20" si="0">IF(E9=0,0,((H9/E9)-1)*100)</f>
        <v>6.25</v>
      </c>
      <c r="J9" s="92"/>
      <c r="K9" s="97"/>
      <c r="L9" s="220" t="s">
        <v>14</v>
      </c>
      <c r="M9" s="242">
        <v>483</v>
      </c>
      <c r="N9" s="243">
        <v>325</v>
      </c>
      <c r="O9" s="136">
        <f>+N9+M9</f>
        <v>808</v>
      </c>
      <c r="P9" s="98">
        <v>1</v>
      </c>
      <c r="Q9" s="139">
        <f>+P9+O9</f>
        <v>809</v>
      </c>
      <c r="R9" s="242">
        <v>736</v>
      </c>
      <c r="S9" s="243">
        <v>638</v>
      </c>
      <c r="T9" s="136">
        <f>+S9+R9</f>
        <v>1374</v>
      </c>
      <c r="U9" s="98">
        <v>0</v>
      </c>
      <c r="V9" s="141">
        <f>T9+U9</f>
        <v>1374</v>
      </c>
      <c r="W9" s="216">
        <f t="shared" ref="W9:W20" si="1">IF(Q9=0,0,((V9/Q9)-1)*100)</f>
        <v>69.839307787391846</v>
      </c>
    </row>
    <row r="10" spans="2:23">
      <c r="B10" s="220" t="s">
        <v>15</v>
      </c>
      <c r="C10" s="240">
        <v>17</v>
      </c>
      <c r="D10" s="241">
        <v>17</v>
      </c>
      <c r="E10" s="96">
        <f>+C10+D10</f>
        <v>34</v>
      </c>
      <c r="F10" s="240">
        <v>20</v>
      </c>
      <c r="G10" s="241">
        <v>19</v>
      </c>
      <c r="H10" s="96">
        <f>F10+G10</f>
        <v>39</v>
      </c>
      <c r="I10" s="216">
        <f t="shared" si="0"/>
        <v>14.705882352941169</v>
      </c>
      <c r="J10" s="92"/>
      <c r="K10" s="97"/>
      <c r="L10" s="220" t="s">
        <v>15</v>
      </c>
      <c r="M10" s="242">
        <v>354</v>
      </c>
      <c r="N10" s="243">
        <v>321</v>
      </c>
      <c r="O10" s="136">
        <f>+N10+M10</f>
        <v>675</v>
      </c>
      <c r="P10" s="98">
        <v>65</v>
      </c>
      <c r="Q10" s="139">
        <f>+P10+O10</f>
        <v>740</v>
      </c>
      <c r="R10" s="242">
        <v>1881</v>
      </c>
      <c r="S10" s="243">
        <v>1472</v>
      </c>
      <c r="T10" s="136">
        <f>+S10+R10</f>
        <v>3353</v>
      </c>
      <c r="U10" s="98">
        <v>0</v>
      </c>
      <c r="V10" s="141">
        <f>T10+U10</f>
        <v>3353</v>
      </c>
      <c r="W10" s="216">
        <f t="shared" si="1"/>
        <v>353.10810810810807</v>
      </c>
    </row>
    <row r="11" spans="2:23" ht="13.5" thickBot="1">
      <c r="B11" s="226" t="s">
        <v>16</v>
      </c>
      <c r="C11" s="244">
        <v>18</v>
      </c>
      <c r="D11" s="245">
        <v>18</v>
      </c>
      <c r="E11" s="96">
        <f>+C11+D11</f>
        <v>36</v>
      </c>
      <c r="F11" s="244">
        <v>23</v>
      </c>
      <c r="G11" s="245">
        <v>23</v>
      </c>
      <c r="H11" s="96">
        <f>F11+G11</f>
        <v>46</v>
      </c>
      <c r="I11" s="216">
        <f t="shared" si="0"/>
        <v>27.777777777777768</v>
      </c>
      <c r="J11" s="92"/>
      <c r="K11" s="97"/>
      <c r="L11" s="226" t="s">
        <v>16</v>
      </c>
      <c r="M11" s="242">
        <v>697</v>
      </c>
      <c r="N11" s="243">
        <v>515</v>
      </c>
      <c r="O11" s="136">
        <f>+N11+M11</f>
        <v>1212</v>
      </c>
      <c r="P11" s="98">
        <v>0</v>
      </c>
      <c r="Q11" s="139">
        <f>+P11+O11</f>
        <v>1212</v>
      </c>
      <c r="R11" s="242">
        <v>1208</v>
      </c>
      <c r="S11" s="243">
        <v>1423</v>
      </c>
      <c r="T11" s="136">
        <f>+S11+R11</f>
        <v>2631</v>
      </c>
      <c r="U11" s="98">
        <v>0</v>
      </c>
      <c r="V11" s="141">
        <f>T11+U11</f>
        <v>2631</v>
      </c>
      <c r="W11" s="216">
        <f t="shared" si="1"/>
        <v>117.07920792079207</v>
      </c>
    </row>
    <row r="12" spans="2:23" ht="14.25" thickTop="1" thickBot="1">
      <c r="B12" s="204" t="s">
        <v>17</v>
      </c>
      <c r="C12" s="99">
        <f t="shared" ref="C12:D12" si="2">+C9+C10+C11</f>
        <v>51</v>
      </c>
      <c r="D12" s="100">
        <f t="shared" si="2"/>
        <v>51</v>
      </c>
      <c r="E12" s="101">
        <f t="shared" ref="E12:H12" si="3">+E9+E10+E11</f>
        <v>102</v>
      </c>
      <c r="F12" s="99">
        <f t="shared" si="3"/>
        <v>60</v>
      </c>
      <c r="G12" s="100">
        <f t="shared" si="3"/>
        <v>59</v>
      </c>
      <c r="H12" s="101">
        <f t="shared" si="3"/>
        <v>119</v>
      </c>
      <c r="I12" s="102">
        <f t="shared" si="0"/>
        <v>16.666666666666675</v>
      </c>
      <c r="J12" s="92"/>
      <c r="K12" s="92"/>
      <c r="L12" s="197" t="s">
        <v>17</v>
      </c>
      <c r="M12" s="142">
        <f t="shared" ref="M12:P12" si="4">M9+M10+M11</f>
        <v>1534</v>
      </c>
      <c r="N12" s="143">
        <f t="shared" si="4"/>
        <v>1161</v>
      </c>
      <c r="O12" s="142">
        <f t="shared" si="4"/>
        <v>2695</v>
      </c>
      <c r="P12" s="142">
        <f t="shared" si="4"/>
        <v>66</v>
      </c>
      <c r="Q12" s="142">
        <f t="shared" ref="Q12:V12" si="5">Q9+Q10+Q11</f>
        <v>2761</v>
      </c>
      <c r="R12" s="142">
        <f t="shared" si="5"/>
        <v>3825</v>
      </c>
      <c r="S12" s="143">
        <f t="shared" si="5"/>
        <v>3533</v>
      </c>
      <c r="T12" s="142">
        <f t="shared" si="5"/>
        <v>7358</v>
      </c>
      <c r="U12" s="142">
        <f t="shared" si="5"/>
        <v>0</v>
      </c>
      <c r="V12" s="144">
        <f t="shared" si="5"/>
        <v>7358</v>
      </c>
      <c r="W12" s="145">
        <f t="shared" si="1"/>
        <v>166.49764578051429</v>
      </c>
    </row>
    <row r="13" spans="2:23" ht="13.5" thickTop="1">
      <c r="B13" s="220" t="s">
        <v>18</v>
      </c>
      <c r="C13" s="240">
        <v>16</v>
      </c>
      <c r="D13" s="241">
        <v>16</v>
      </c>
      <c r="E13" s="96">
        <f>C13+D13</f>
        <v>32</v>
      </c>
      <c r="F13" s="240">
        <v>30</v>
      </c>
      <c r="G13" s="241">
        <v>32</v>
      </c>
      <c r="H13" s="96">
        <f>F13+G13</f>
        <v>62</v>
      </c>
      <c r="I13" s="216">
        <f t="shared" si="0"/>
        <v>93.75</v>
      </c>
      <c r="J13" s="92"/>
      <c r="K13" s="92"/>
      <c r="L13" s="220" t="s">
        <v>18</v>
      </c>
      <c r="M13" s="242">
        <v>296</v>
      </c>
      <c r="N13" s="243">
        <v>306</v>
      </c>
      <c r="O13" s="136">
        <f>+M13+N13</f>
        <v>602</v>
      </c>
      <c r="P13" s="98">
        <v>0</v>
      </c>
      <c r="Q13" s="139">
        <f>O13+P13</f>
        <v>602</v>
      </c>
      <c r="R13" s="242">
        <v>2766</v>
      </c>
      <c r="S13" s="243">
        <v>2492</v>
      </c>
      <c r="T13" s="136">
        <f>+R13+S13</f>
        <v>5258</v>
      </c>
      <c r="U13" s="98">
        <v>0</v>
      </c>
      <c r="V13" s="141">
        <f>T13+U13</f>
        <v>5258</v>
      </c>
      <c r="W13" s="216">
        <f t="shared" si="1"/>
        <v>773.42192691029902</v>
      </c>
    </row>
    <row r="14" spans="2:23">
      <c r="B14" s="220" t="s">
        <v>19</v>
      </c>
      <c r="C14" s="242">
        <v>15</v>
      </c>
      <c r="D14" s="246">
        <v>15</v>
      </c>
      <c r="E14" s="96">
        <f>+D14+C14</f>
        <v>30</v>
      </c>
      <c r="F14" s="242">
        <v>22</v>
      </c>
      <c r="G14" s="246">
        <v>21</v>
      </c>
      <c r="H14" s="103">
        <f>F14+G14</f>
        <v>43</v>
      </c>
      <c r="I14" s="216">
        <f t="shared" si="0"/>
        <v>43.333333333333336</v>
      </c>
      <c r="J14" s="92"/>
      <c r="K14" s="92"/>
      <c r="L14" s="220" t="s">
        <v>19</v>
      </c>
      <c r="M14" s="242">
        <v>341</v>
      </c>
      <c r="N14" s="243">
        <v>544</v>
      </c>
      <c r="O14" s="136">
        <f>+N14+M14</f>
        <v>885</v>
      </c>
      <c r="P14" s="98">
        <v>0</v>
      </c>
      <c r="Q14" s="139">
        <f>O14+P14</f>
        <v>885</v>
      </c>
      <c r="R14" s="242">
        <v>2059</v>
      </c>
      <c r="S14" s="243">
        <v>2045</v>
      </c>
      <c r="T14" s="136">
        <f>+S14+R14</f>
        <v>4104</v>
      </c>
      <c r="U14" s="98">
        <v>0</v>
      </c>
      <c r="V14" s="141">
        <f>T14+U14</f>
        <v>4104</v>
      </c>
      <c r="W14" s="216">
        <f t="shared" si="1"/>
        <v>363.72881355932202</v>
      </c>
    </row>
    <row r="15" spans="2:23" ht="13.5" thickBot="1">
      <c r="B15" s="220" t="s">
        <v>20</v>
      </c>
      <c r="C15" s="242">
        <v>12</v>
      </c>
      <c r="D15" s="246">
        <v>12</v>
      </c>
      <c r="E15" s="96">
        <f>+D15+C15</f>
        <v>24</v>
      </c>
      <c r="F15" s="242">
        <v>16</v>
      </c>
      <c r="G15" s="246">
        <v>16</v>
      </c>
      <c r="H15" s="103">
        <f>F15+G15</f>
        <v>32</v>
      </c>
      <c r="I15" s="216">
        <f t="shared" si="0"/>
        <v>33.333333333333329</v>
      </c>
      <c r="J15" s="104"/>
      <c r="K15" s="92"/>
      <c r="L15" s="220" t="s">
        <v>20</v>
      </c>
      <c r="M15" s="242">
        <v>355</v>
      </c>
      <c r="N15" s="243">
        <v>332</v>
      </c>
      <c r="O15" s="136">
        <f>+N15+M15</f>
        <v>687</v>
      </c>
      <c r="P15" s="98">
        <v>0</v>
      </c>
      <c r="Q15" s="139">
        <f>O15+P15</f>
        <v>687</v>
      </c>
      <c r="R15" s="242">
        <v>965</v>
      </c>
      <c r="S15" s="243">
        <v>1062</v>
      </c>
      <c r="T15" s="136">
        <f>+S15+R15</f>
        <v>2027</v>
      </c>
      <c r="U15" s="98">
        <v>0</v>
      </c>
      <c r="V15" s="141">
        <f>T15+U15</f>
        <v>2027</v>
      </c>
      <c r="W15" s="216">
        <f t="shared" si="1"/>
        <v>195.0509461426492</v>
      </c>
    </row>
    <row r="16" spans="2:23" ht="14.25" thickTop="1" thickBot="1">
      <c r="B16" s="204" t="s">
        <v>90</v>
      </c>
      <c r="C16" s="99">
        <f>+C13+C14+C15</f>
        <v>43</v>
      </c>
      <c r="D16" s="100">
        <f t="shared" ref="D16:H16" si="6">+D13+D14+D15</f>
        <v>43</v>
      </c>
      <c r="E16" s="101">
        <f t="shared" si="6"/>
        <v>86</v>
      </c>
      <c r="F16" s="99">
        <f t="shared" si="6"/>
        <v>68</v>
      </c>
      <c r="G16" s="100">
        <f t="shared" si="6"/>
        <v>69</v>
      </c>
      <c r="H16" s="101">
        <f t="shared" si="6"/>
        <v>137</v>
      </c>
      <c r="I16" s="102">
        <f>IF(E16=0,0,((H16/E16)-1)*100)</f>
        <v>59.302325581395344</v>
      </c>
      <c r="J16" s="92"/>
      <c r="K16" s="92"/>
      <c r="L16" s="197" t="s">
        <v>90</v>
      </c>
      <c r="M16" s="142">
        <f t="shared" ref="M16:V16" si="7">+M13+M14+M15</f>
        <v>992</v>
      </c>
      <c r="N16" s="143">
        <f t="shared" si="7"/>
        <v>1182</v>
      </c>
      <c r="O16" s="142">
        <f t="shared" si="7"/>
        <v>2174</v>
      </c>
      <c r="P16" s="142">
        <f t="shared" si="7"/>
        <v>0</v>
      </c>
      <c r="Q16" s="142">
        <f t="shared" si="7"/>
        <v>2174</v>
      </c>
      <c r="R16" s="142">
        <f t="shared" si="7"/>
        <v>5790</v>
      </c>
      <c r="S16" s="143">
        <f t="shared" si="7"/>
        <v>5599</v>
      </c>
      <c r="T16" s="142">
        <f t="shared" si="7"/>
        <v>11389</v>
      </c>
      <c r="U16" s="142">
        <f t="shared" si="7"/>
        <v>0</v>
      </c>
      <c r="V16" s="144">
        <f t="shared" si="7"/>
        <v>11389</v>
      </c>
      <c r="W16" s="145">
        <f>IF(Q16=0,0,((V16/Q16)-1)*100)</f>
        <v>423.87304507819687</v>
      </c>
    </row>
    <row r="17" spans="2:23" ht="13.5" thickTop="1">
      <c r="B17" s="220" t="s">
        <v>21</v>
      </c>
      <c r="C17" s="247">
        <v>15</v>
      </c>
      <c r="D17" s="248">
        <v>15</v>
      </c>
      <c r="E17" s="96">
        <f>+C17+D17</f>
        <v>30</v>
      </c>
      <c r="F17" s="247">
        <v>15</v>
      </c>
      <c r="G17" s="248">
        <v>15</v>
      </c>
      <c r="H17" s="103">
        <f>F17+G17</f>
        <v>30</v>
      </c>
      <c r="I17" s="216">
        <f t="shared" si="0"/>
        <v>0</v>
      </c>
      <c r="J17" s="92"/>
      <c r="K17" s="92"/>
      <c r="L17" s="220" t="s">
        <v>21</v>
      </c>
      <c r="M17" s="242">
        <v>530</v>
      </c>
      <c r="N17" s="243">
        <v>416</v>
      </c>
      <c r="O17" s="136">
        <f>+M17+N17</f>
        <v>946</v>
      </c>
      <c r="P17" s="98">
        <v>0</v>
      </c>
      <c r="Q17" s="139">
        <f>+O17+P17</f>
        <v>946</v>
      </c>
      <c r="R17" s="242">
        <v>623</v>
      </c>
      <c r="S17" s="243">
        <v>775</v>
      </c>
      <c r="T17" s="136">
        <f>+R17+S17</f>
        <v>1398</v>
      </c>
      <c r="U17" s="98">
        <v>0</v>
      </c>
      <c r="V17" s="141">
        <f>+T17+U17</f>
        <v>1398</v>
      </c>
      <c r="W17" s="216">
        <f t="shared" si="1"/>
        <v>47.780126849894302</v>
      </c>
    </row>
    <row r="18" spans="2:23">
      <c r="B18" s="220" t="s">
        <v>91</v>
      </c>
      <c r="C18" s="247">
        <v>15</v>
      </c>
      <c r="D18" s="248">
        <v>15</v>
      </c>
      <c r="E18" s="96">
        <f>+C18+D18</f>
        <v>30</v>
      </c>
      <c r="F18" s="247">
        <v>17</v>
      </c>
      <c r="G18" s="248">
        <v>16</v>
      </c>
      <c r="H18" s="103">
        <f>F18+G18</f>
        <v>33</v>
      </c>
      <c r="I18" s="216">
        <f>IF(E18=0,0,((H18/E18)-1)*100)</f>
        <v>10.000000000000009</v>
      </c>
      <c r="J18" s="92"/>
      <c r="K18" s="92"/>
      <c r="L18" s="220" t="s">
        <v>91</v>
      </c>
      <c r="M18" s="242">
        <v>610</v>
      </c>
      <c r="N18" s="243">
        <v>457</v>
      </c>
      <c r="O18" s="136">
        <f>+M18+N18</f>
        <v>1067</v>
      </c>
      <c r="P18" s="98">
        <v>0</v>
      </c>
      <c r="Q18" s="139">
        <f>+O18+P18</f>
        <v>1067</v>
      </c>
      <c r="R18" s="242">
        <v>545</v>
      </c>
      <c r="S18" s="243">
        <v>672</v>
      </c>
      <c r="T18" s="136">
        <f>+R18+S18</f>
        <v>1217</v>
      </c>
      <c r="U18" s="98">
        <v>0</v>
      </c>
      <c r="V18" s="141">
        <f>+T18+U18</f>
        <v>1217</v>
      </c>
      <c r="W18" s="216">
        <f>IF(Q18=0,0,((V18/Q18)-1)*100)</f>
        <v>14.058106841611995</v>
      </c>
    </row>
    <row r="19" spans="2:23" ht="13.5" thickBot="1">
      <c r="B19" s="220" t="s">
        <v>22</v>
      </c>
      <c r="C19" s="247">
        <v>16</v>
      </c>
      <c r="D19" s="248">
        <v>16</v>
      </c>
      <c r="E19" s="96">
        <f>+C19+D19</f>
        <v>32</v>
      </c>
      <c r="F19" s="247">
        <v>16</v>
      </c>
      <c r="G19" s="248">
        <v>17</v>
      </c>
      <c r="H19" s="103">
        <f>F19+G19</f>
        <v>33</v>
      </c>
      <c r="I19" s="216">
        <f>IF(E19=0,0,((H19/E19)-1)*100)</f>
        <v>3.125</v>
      </c>
      <c r="J19" s="105"/>
      <c r="K19" s="92"/>
      <c r="L19" s="220" t="s">
        <v>22</v>
      </c>
      <c r="M19" s="242">
        <v>622</v>
      </c>
      <c r="N19" s="243">
        <v>368</v>
      </c>
      <c r="O19" s="137">
        <f>+M19+N19</f>
        <v>990</v>
      </c>
      <c r="P19" s="249">
        <v>2</v>
      </c>
      <c r="Q19" s="139">
        <f>+O19+P19</f>
        <v>992</v>
      </c>
      <c r="R19" s="242">
        <v>485</v>
      </c>
      <c r="S19" s="243">
        <v>617</v>
      </c>
      <c r="T19" s="137">
        <f>+R19+S19</f>
        <v>1102</v>
      </c>
      <c r="U19" s="249">
        <v>0</v>
      </c>
      <c r="V19" s="141">
        <f>+T19+U19</f>
        <v>1102</v>
      </c>
      <c r="W19" s="216">
        <f>IF(Q19=0,0,((V19/Q19)-1)*100)</f>
        <v>11.088709677419351</v>
      </c>
    </row>
    <row r="20" spans="2:23" ht="14.25" customHeight="1" thickTop="1" thickBot="1">
      <c r="B20" s="205" t="s">
        <v>23</v>
      </c>
      <c r="C20" s="109">
        <f>C17+C18+C19</f>
        <v>46</v>
      </c>
      <c r="D20" s="110">
        <f t="shared" ref="D20:H20" si="8">D17+D18+D19</f>
        <v>46</v>
      </c>
      <c r="E20" s="108">
        <f t="shared" si="8"/>
        <v>92</v>
      </c>
      <c r="F20" s="109">
        <f t="shared" si="8"/>
        <v>48</v>
      </c>
      <c r="G20" s="110">
        <f t="shared" si="8"/>
        <v>48</v>
      </c>
      <c r="H20" s="110">
        <f t="shared" si="8"/>
        <v>96</v>
      </c>
      <c r="I20" s="102">
        <f t="shared" si="0"/>
        <v>4.3478260869565188</v>
      </c>
      <c r="J20" s="111"/>
      <c r="K20" s="112"/>
      <c r="L20" s="198" t="s">
        <v>23</v>
      </c>
      <c r="M20" s="146">
        <f t="shared" ref="M20:V20" si="9">M17+M18+M19</f>
        <v>1762</v>
      </c>
      <c r="N20" s="146">
        <f t="shared" si="9"/>
        <v>1241</v>
      </c>
      <c r="O20" s="147">
        <f t="shared" si="9"/>
        <v>3003</v>
      </c>
      <c r="P20" s="147">
        <f t="shared" si="9"/>
        <v>2</v>
      </c>
      <c r="Q20" s="147">
        <f t="shared" si="9"/>
        <v>3005</v>
      </c>
      <c r="R20" s="146">
        <f t="shared" si="9"/>
        <v>1653</v>
      </c>
      <c r="S20" s="146">
        <f t="shared" si="9"/>
        <v>2064</v>
      </c>
      <c r="T20" s="147">
        <f t="shared" si="9"/>
        <v>3717</v>
      </c>
      <c r="U20" s="147">
        <f t="shared" si="9"/>
        <v>0</v>
      </c>
      <c r="V20" s="147">
        <f t="shared" si="9"/>
        <v>3717</v>
      </c>
      <c r="W20" s="148">
        <f t="shared" si="1"/>
        <v>23.693843594009991</v>
      </c>
    </row>
    <row r="21" spans="2:23" ht="13.5" thickTop="1">
      <c r="B21" s="220" t="s">
        <v>24</v>
      </c>
      <c r="C21" s="242">
        <v>15</v>
      </c>
      <c r="D21" s="246">
        <v>15</v>
      </c>
      <c r="E21" s="113">
        <f>+C21+D21</f>
        <v>30</v>
      </c>
      <c r="F21" s="242">
        <v>14</v>
      </c>
      <c r="G21" s="246">
        <v>14</v>
      </c>
      <c r="H21" s="114">
        <f>F21+G21</f>
        <v>28</v>
      </c>
      <c r="I21" s="216">
        <f>IF(E21=0,0,((H21/E21)-1)*100)</f>
        <v>-6.6666666666666652</v>
      </c>
      <c r="J21" s="92"/>
      <c r="K21" s="92"/>
      <c r="L21" s="220" t="s">
        <v>25</v>
      </c>
      <c r="M21" s="242">
        <v>750</v>
      </c>
      <c r="N21" s="243">
        <v>589</v>
      </c>
      <c r="O21" s="137">
        <f>+M21+N21</f>
        <v>1339</v>
      </c>
      <c r="P21" s="250">
        <v>0</v>
      </c>
      <c r="Q21" s="139">
        <f>+O21+P21</f>
        <v>1339</v>
      </c>
      <c r="R21" s="242">
        <v>919</v>
      </c>
      <c r="S21" s="243">
        <v>748</v>
      </c>
      <c r="T21" s="137">
        <f>+R21+S21</f>
        <v>1667</v>
      </c>
      <c r="U21" s="250">
        <v>0</v>
      </c>
      <c r="V21" s="141">
        <f>+T21+U21</f>
        <v>1667</v>
      </c>
      <c r="W21" s="216">
        <f>IF(Q21=0,0,((V21/Q21)-1)*100)</f>
        <v>24.495892457057501</v>
      </c>
    </row>
    <row r="22" spans="2:23">
      <c r="B22" s="220" t="s">
        <v>26</v>
      </c>
      <c r="C22" s="242">
        <v>16</v>
      </c>
      <c r="D22" s="246">
        <v>16</v>
      </c>
      <c r="E22" s="115">
        <f>+C22+D22</f>
        <v>32</v>
      </c>
      <c r="F22" s="242">
        <v>16</v>
      </c>
      <c r="G22" s="246">
        <v>16</v>
      </c>
      <c r="H22" s="115">
        <f>F22+G22</f>
        <v>32</v>
      </c>
      <c r="I22" s="216">
        <f>IF(E22=0,0,((H22/E22)-1)*100)</f>
        <v>0</v>
      </c>
      <c r="J22" s="92"/>
      <c r="K22" s="92"/>
      <c r="L22" s="220" t="s">
        <v>26</v>
      </c>
      <c r="M22" s="242">
        <v>985</v>
      </c>
      <c r="N22" s="243">
        <v>727</v>
      </c>
      <c r="O22" s="137">
        <f>+M22+N22</f>
        <v>1712</v>
      </c>
      <c r="P22" s="98">
        <v>0</v>
      </c>
      <c r="Q22" s="139">
        <f>+O22+P22</f>
        <v>1712</v>
      </c>
      <c r="R22" s="242">
        <v>1240</v>
      </c>
      <c r="S22" s="243">
        <v>1253</v>
      </c>
      <c r="T22" s="137">
        <f>+R22+S22</f>
        <v>2493</v>
      </c>
      <c r="U22" s="98">
        <v>0</v>
      </c>
      <c r="V22" s="141">
        <f>+T22+U22</f>
        <v>2493</v>
      </c>
      <c r="W22" s="216">
        <f>IF(Q22=0,0,((V22/Q22)-1)*100)</f>
        <v>45.61915887850467</v>
      </c>
    </row>
    <row r="23" spans="2:23" ht="13.5" thickBot="1">
      <c r="B23" s="220" t="s">
        <v>27</v>
      </c>
      <c r="C23" s="242">
        <v>10</v>
      </c>
      <c r="D23" s="251">
        <v>10</v>
      </c>
      <c r="E23" s="116">
        <f>+C23+D23</f>
        <v>20</v>
      </c>
      <c r="F23" s="242">
        <v>15</v>
      </c>
      <c r="G23" s="251">
        <v>15</v>
      </c>
      <c r="H23" s="116">
        <f>F23+G23</f>
        <v>30</v>
      </c>
      <c r="I23" s="217">
        <f>IF(E23=0,0,((H23/E23)-1)*100)</f>
        <v>50</v>
      </c>
      <c r="J23" s="92"/>
      <c r="K23" s="92"/>
      <c r="L23" s="220" t="s">
        <v>27</v>
      </c>
      <c r="M23" s="242">
        <v>500</v>
      </c>
      <c r="N23" s="243">
        <v>535</v>
      </c>
      <c r="O23" s="137">
        <f>+M23+N23</f>
        <v>1035</v>
      </c>
      <c r="P23" s="249">
        <v>0</v>
      </c>
      <c r="Q23" s="139">
        <f>+O23+P23</f>
        <v>1035</v>
      </c>
      <c r="R23" s="242">
        <v>789</v>
      </c>
      <c r="S23" s="243">
        <v>735</v>
      </c>
      <c r="T23" s="137">
        <f>+R23+S23</f>
        <v>1524</v>
      </c>
      <c r="U23" s="249">
        <v>0</v>
      </c>
      <c r="V23" s="141">
        <f>+T23+U23</f>
        <v>1524</v>
      </c>
      <c r="W23" s="216">
        <f>IF(Q23=0,0,((V23/Q23)-1)*100)</f>
        <v>47.246376811594203</v>
      </c>
    </row>
    <row r="24" spans="2:23" ht="14.25" thickTop="1" thickBot="1">
      <c r="B24" s="204" t="s">
        <v>28</v>
      </c>
      <c r="C24" s="109">
        <f>+C21+C22+C23</f>
        <v>41</v>
      </c>
      <c r="D24" s="117">
        <f t="shared" ref="D24:H24" si="10">+D21+D22+D23</f>
        <v>41</v>
      </c>
      <c r="E24" s="109">
        <f t="shared" si="10"/>
        <v>82</v>
      </c>
      <c r="F24" s="109">
        <f t="shared" si="10"/>
        <v>45</v>
      </c>
      <c r="G24" s="117">
        <f t="shared" si="10"/>
        <v>45</v>
      </c>
      <c r="H24" s="109">
        <f t="shared" si="10"/>
        <v>90</v>
      </c>
      <c r="I24" s="102">
        <f t="shared" ref="I24" si="11">IF(E24=0,0,((H24/E24)-1)*100)</f>
        <v>9.7560975609756184</v>
      </c>
      <c r="J24" s="92"/>
      <c r="K24" s="92"/>
      <c r="L24" s="197" t="s">
        <v>28</v>
      </c>
      <c r="M24" s="142">
        <f t="shared" ref="M24:V24" si="12">+M21+M22+M23</f>
        <v>2235</v>
      </c>
      <c r="N24" s="143">
        <f t="shared" si="12"/>
        <v>1851</v>
      </c>
      <c r="O24" s="142">
        <f t="shared" si="12"/>
        <v>4086</v>
      </c>
      <c r="P24" s="142">
        <f t="shared" si="12"/>
        <v>0</v>
      </c>
      <c r="Q24" s="142">
        <f t="shared" si="12"/>
        <v>4086</v>
      </c>
      <c r="R24" s="142">
        <f t="shared" si="12"/>
        <v>2948</v>
      </c>
      <c r="S24" s="143">
        <f t="shared" si="12"/>
        <v>2736</v>
      </c>
      <c r="T24" s="142">
        <f t="shared" si="12"/>
        <v>5684</v>
      </c>
      <c r="U24" s="142">
        <f t="shared" si="12"/>
        <v>0</v>
      </c>
      <c r="V24" s="142">
        <f t="shared" si="12"/>
        <v>5684</v>
      </c>
      <c r="W24" s="145">
        <f t="shared" ref="W24" si="13">IF(Q24=0,0,((V24/Q24)-1)*100)</f>
        <v>39.109153206069514</v>
      </c>
    </row>
    <row r="25" spans="2:23" ht="14.25" thickTop="1" thickBot="1">
      <c r="B25" s="204" t="s">
        <v>94</v>
      </c>
      <c r="C25" s="99">
        <f>C16+C20+C24</f>
        <v>130</v>
      </c>
      <c r="D25" s="100">
        <f t="shared" ref="D25:H25" si="14">D16+D20+D24</f>
        <v>130</v>
      </c>
      <c r="E25" s="101">
        <f t="shared" si="14"/>
        <v>260</v>
      </c>
      <c r="F25" s="99">
        <f t="shared" si="14"/>
        <v>161</v>
      </c>
      <c r="G25" s="100">
        <f t="shared" si="14"/>
        <v>162</v>
      </c>
      <c r="H25" s="101">
        <f t="shared" si="14"/>
        <v>323</v>
      </c>
      <c r="I25" s="102">
        <f>IF(E25=0,0,((H25/E25)-1)*100)</f>
        <v>24.230769230769234</v>
      </c>
      <c r="J25" s="92"/>
      <c r="K25" s="92"/>
      <c r="L25" s="197" t="s">
        <v>94</v>
      </c>
      <c r="M25" s="142">
        <f t="shared" ref="M25:V25" si="15">M16+M20+M24</f>
        <v>4989</v>
      </c>
      <c r="N25" s="143">
        <f t="shared" si="15"/>
        <v>4274</v>
      </c>
      <c r="O25" s="142">
        <f t="shared" si="15"/>
        <v>9263</v>
      </c>
      <c r="P25" s="142">
        <f t="shared" si="15"/>
        <v>2</v>
      </c>
      <c r="Q25" s="142">
        <f t="shared" si="15"/>
        <v>9265</v>
      </c>
      <c r="R25" s="142">
        <f t="shared" si="15"/>
        <v>10391</v>
      </c>
      <c r="S25" s="143">
        <f t="shared" si="15"/>
        <v>10399</v>
      </c>
      <c r="T25" s="142">
        <f t="shared" si="15"/>
        <v>20790</v>
      </c>
      <c r="U25" s="142">
        <f t="shared" si="15"/>
        <v>0</v>
      </c>
      <c r="V25" s="144">
        <f t="shared" si="15"/>
        <v>20790</v>
      </c>
      <c r="W25" s="145">
        <f>IF(Q25=0,0,((V25/Q25)-1)*100)</f>
        <v>124.39287641662169</v>
      </c>
    </row>
    <row r="26" spans="2:23" ht="14.25" thickTop="1" thickBot="1">
      <c r="B26" s="204" t="s">
        <v>93</v>
      </c>
      <c r="C26" s="99">
        <f>+C12+C16+C20+C24</f>
        <v>181</v>
      </c>
      <c r="D26" s="100">
        <f t="shared" ref="D26:H26" si="16">+D12+D16+D20+D24</f>
        <v>181</v>
      </c>
      <c r="E26" s="101">
        <f t="shared" si="16"/>
        <v>362</v>
      </c>
      <c r="F26" s="99">
        <f t="shared" si="16"/>
        <v>221</v>
      </c>
      <c r="G26" s="100">
        <f t="shared" si="16"/>
        <v>221</v>
      </c>
      <c r="H26" s="101">
        <f t="shared" si="16"/>
        <v>442</v>
      </c>
      <c r="I26" s="102">
        <f t="shared" ref="I26" si="17">IF(E26=0,0,((H26/E26)-1)*100)</f>
        <v>22.099447513812166</v>
      </c>
      <c r="J26" s="92"/>
      <c r="K26" s="92"/>
      <c r="L26" s="197" t="s">
        <v>93</v>
      </c>
      <c r="M26" s="142">
        <f t="shared" ref="M26:V26" si="18">+M12+M16+M20+M24</f>
        <v>6523</v>
      </c>
      <c r="N26" s="143">
        <f t="shared" si="18"/>
        <v>5435</v>
      </c>
      <c r="O26" s="142">
        <f t="shared" si="18"/>
        <v>11958</v>
      </c>
      <c r="P26" s="142">
        <f t="shared" si="18"/>
        <v>68</v>
      </c>
      <c r="Q26" s="142">
        <f t="shared" si="18"/>
        <v>12026</v>
      </c>
      <c r="R26" s="142">
        <f t="shared" si="18"/>
        <v>14216</v>
      </c>
      <c r="S26" s="143">
        <f t="shared" si="18"/>
        <v>13932</v>
      </c>
      <c r="T26" s="142">
        <f t="shared" si="18"/>
        <v>28148</v>
      </c>
      <c r="U26" s="142">
        <f t="shared" si="18"/>
        <v>0</v>
      </c>
      <c r="V26" s="144">
        <f t="shared" si="18"/>
        <v>28148</v>
      </c>
      <c r="W26" s="145">
        <f t="shared" ref="W26" si="19">IF(Q26=0,0,((V26/Q26)-1)*100)</f>
        <v>134.05953766838516</v>
      </c>
    </row>
    <row r="27" spans="2:23" ht="14.25" thickTop="1" thickBot="1">
      <c r="B27" s="199" t="s">
        <v>61</v>
      </c>
      <c r="C27" s="92"/>
      <c r="D27" s="92"/>
      <c r="E27" s="92"/>
      <c r="F27" s="92"/>
      <c r="G27" s="92"/>
      <c r="H27" s="92"/>
      <c r="I27" s="93"/>
      <c r="J27" s="92"/>
      <c r="K27" s="92"/>
      <c r="L27" s="199" t="s">
        <v>61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J28" s="92"/>
      <c r="K28" s="92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J29" s="92"/>
      <c r="K29" s="92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>
      <c r="B30" s="196"/>
      <c r="C30" s="92"/>
      <c r="D30" s="92"/>
      <c r="E30" s="92"/>
      <c r="F30" s="92"/>
      <c r="G30" s="92"/>
      <c r="H30" s="92"/>
      <c r="I30" s="93"/>
      <c r="J30" s="92"/>
      <c r="K30" s="92"/>
      <c r="L30" s="1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3"/>
    </row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J31" s="92"/>
      <c r="K31" s="92"/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J32" s="92"/>
      <c r="K32" s="92"/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thickBot="1">
      <c r="B33" s="226"/>
      <c r="C33" s="227" t="s">
        <v>7</v>
      </c>
      <c r="D33" s="228" t="s">
        <v>8</v>
      </c>
      <c r="E33" s="212" t="s">
        <v>9</v>
      </c>
      <c r="F33" s="227" t="s">
        <v>7</v>
      </c>
      <c r="G33" s="228" t="s">
        <v>8</v>
      </c>
      <c r="H33" s="212" t="s">
        <v>9</v>
      </c>
      <c r="I33" s="229"/>
      <c r="J33" s="92"/>
      <c r="K33" s="92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13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5.25" customHeight="1" thickTop="1">
      <c r="B34" s="220"/>
      <c r="C34" s="233"/>
      <c r="D34" s="234"/>
      <c r="E34" s="95"/>
      <c r="F34" s="233"/>
      <c r="G34" s="234"/>
      <c r="H34" s="95"/>
      <c r="I34" s="235"/>
      <c r="J34" s="92"/>
      <c r="K34" s="92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>
      <c r="B35" s="220" t="s">
        <v>14</v>
      </c>
      <c r="C35" s="240">
        <v>290</v>
      </c>
      <c r="D35" s="241">
        <v>292</v>
      </c>
      <c r="E35" s="96">
        <f>C35+D35</f>
        <v>582</v>
      </c>
      <c r="F35" s="240">
        <v>300</v>
      </c>
      <c r="G35" s="241">
        <v>299</v>
      </c>
      <c r="H35" s="96">
        <f>F35+G35</f>
        <v>599</v>
      </c>
      <c r="I35" s="216">
        <f t="shared" ref="I35:I47" si="20">IF(E35=0,0,((H35/E35)-1)*100)</f>
        <v>2.9209621993127044</v>
      </c>
      <c r="J35" s="92"/>
      <c r="K35" s="97"/>
      <c r="L35" s="220" t="s">
        <v>14</v>
      </c>
      <c r="M35" s="242">
        <v>44681</v>
      </c>
      <c r="N35" s="243">
        <v>42615</v>
      </c>
      <c r="O35" s="136">
        <f>+M35+N35</f>
        <v>87296</v>
      </c>
      <c r="P35" s="98">
        <v>0</v>
      </c>
      <c r="Q35" s="139">
        <f>O35+P35</f>
        <v>87296</v>
      </c>
      <c r="R35" s="242">
        <v>48342</v>
      </c>
      <c r="S35" s="243">
        <v>45506</v>
      </c>
      <c r="T35" s="136">
        <f>+R35+S35</f>
        <v>93848</v>
      </c>
      <c r="U35" s="98">
        <v>0</v>
      </c>
      <c r="V35" s="141">
        <f>T35+U35</f>
        <v>93848</v>
      </c>
      <c r="W35" s="216">
        <f t="shared" ref="W35:W46" si="21">IF(Q35=0,0,((V35/Q35)-1)*100)</f>
        <v>7.5054985337243307</v>
      </c>
    </row>
    <row r="36" spans="2:23">
      <c r="B36" s="220" t="s">
        <v>15</v>
      </c>
      <c r="C36" s="240">
        <v>281</v>
      </c>
      <c r="D36" s="241">
        <v>281</v>
      </c>
      <c r="E36" s="96">
        <f>C36+D36</f>
        <v>562</v>
      </c>
      <c r="F36" s="240">
        <v>341</v>
      </c>
      <c r="G36" s="241">
        <v>343</v>
      </c>
      <c r="H36" s="96">
        <f>F36+G36</f>
        <v>684</v>
      </c>
      <c r="I36" s="216">
        <f t="shared" si="20"/>
        <v>21.708185053380792</v>
      </c>
      <c r="J36" s="92"/>
      <c r="K36" s="97"/>
      <c r="L36" s="220" t="s">
        <v>15</v>
      </c>
      <c r="M36" s="242">
        <v>48003</v>
      </c>
      <c r="N36" s="243">
        <v>43463</v>
      </c>
      <c r="O36" s="136">
        <f>+M36+N36</f>
        <v>91466</v>
      </c>
      <c r="P36" s="98">
        <v>0</v>
      </c>
      <c r="Q36" s="139">
        <f>O36+P36</f>
        <v>91466</v>
      </c>
      <c r="R36" s="242">
        <v>53743</v>
      </c>
      <c r="S36" s="243">
        <v>51030</v>
      </c>
      <c r="T36" s="136">
        <f>+R36+S36</f>
        <v>104773</v>
      </c>
      <c r="U36" s="98">
        <v>0</v>
      </c>
      <c r="V36" s="141">
        <f>T36+U36</f>
        <v>104773</v>
      </c>
      <c r="W36" s="216">
        <f t="shared" si="21"/>
        <v>14.548575426934596</v>
      </c>
    </row>
    <row r="37" spans="2:23" ht="13.5" thickBot="1">
      <c r="B37" s="226" t="s">
        <v>16</v>
      </c>
      <c r="C37" s="244">
        <v>323</v>
      </c>
      <c r="D37" s="245">
        <v>323</v>
      </c>
      <c r="E37" s="96">
        <f>C37+D37</f>
        <v>646</v>
      </c>
      <c r="F37" s="244">
        <v>395</v>
      </c>
      <c r="G37" s="245">
        <v>394</v>
      </c>
      <c r="H37" s="96">
        <f>F37+G37</f>
        <v>789</v>
      </c>
      <c r="I37" s="216">
        <f t="shared" si="20"/>
        <v>22.136222910216709</v>
      </c>
      <c r="J37" s="92"/>
      <c r="K37" s="97"/>
      <c r="L37" s="226" t="s">
        <v>16</v>
      </c>
      <c r="M37" s="242">
        <v>55215</v>
      </c>
      <c r="N37" s="243">
        <v>50444</v>
      </c>
      <c r="O37" s="136">
        <f>+M37+N37</f>
        <v>105659</v>
      </c>
      <c r="P37" s="98">
        <v>0</v>
      </c>
      <c r="Q37" s="139">
        <f>O37+P37</f>
        <v>105659</v>
      </c>
      <c r="R37" s="242">
        <v>61153</v>
      </c>
      <c r="S37" s="243">
        <v>55244</v>
      </c>
      <c r="T37" s="136">
        <f>+R37+S37</f>
        <v>116397</v>
      </c>
      <c r="U37" s="98">
        <v>175</v>
      </c>
      <c r="V37" s="141">
        <f>T37+U37</f>
        <v>116572</v>
      </c>
      <c r="W37" s="216">
        <f t="shared" si="21"/>
        <v>10.328509639500648</v>
      </c>
    </row>
    <row r="38" spans="2:23" ht="14.25" thickTop="1" thickBot="1">
      <c r="B38" s="204" t="s">
        <v>17</v>
      </c>
      <c r="C38" s="99">
        <f t="shared" ref="C38:D38" si="22">C35+C36+C37</f>
        <v>894</v>
      </c>
      <c r="D38" s="100">
        <f t="shared" si="22"/>
        <v>896</v>
      </c>
      <c r="E38" s="101">
        <f t="shared" ref="E38:H38" si="23">E35+E36+E37</f>
        <v>1790</v>
      </c>
      <c r="F38" s="99">
        <f t="shared" si="23"/>
        <v>1036</v>
      </c>
      <c r="G38" s="100">
        <f t="shared" si="23"/>
        <v>1036</v>
      </c>
      <c r="H38" s="101">
        <f t="shared" si="23"/>
        <v>2072</v>
      </c>
      <c r="I38" s="102">
        <f t="shared" si="20"/>
        <v>15.754189944134067</v>
      </c>
      <c r="J38" s="92"/>
      <c r="K38" s="92"/>
      <c r="L38" s="197" t="s">
        <v>17</v>
      </c>
      <c r="M38" s="142">
        <f t="shared" ref="M38:P38" si="24">M35+M36+M37</f>
        <v>147899</v>
      </c>
      <c r="N38" s="143">
        <f t="shared" si="24"/>
        <v>136522</v>
      </c>
      <c r="O38" s="142">
        <f t="shared" si="24"/>
        <v>284421</v>
      </c>
      <c r="P38" s="142">
        <f t="shared" si="24"/>
        <v>0</v>
      </c>
      <c r="Q38" s="142">
        <f t="shared" ref="Q38:V38" si="25">Q35+Q36+Q37</f>
        <v>284421</v>
      </c>
      <c r="R38" s="142">
        <f t="shared" si="25"/>
        <v>163238</v>
      </c>
      <c r="S38" s="143">
        <f t="shared" si="25"/>
        <v>151780</v>
      </c>
      <c r="T38" s="142">
        <f t="shared" si="25"/>
        <v>315018</v>
      </c>
      <c r="U38" s="142">
        <f t="shared" si="25"/>
        <v>175</v>
      </c>
      <c r="V38" s="144">
        <f t="shared" si="25"/>
        <v>315193</v>
      </c>
      <c r="W38" s="145">
        <f t="shared" si="21"/>
        <v>10.819172986523506</v>
      </c>
    </row>
    <row r="39" spans="2:23" ht="13.5" thickTop="1">
      <c r="B39" s="220" t="s">
        <v>18</v>
      </c>
      <c r="C39" s="240">
        <f>286+19</f>
        <v>305</v>
      </c>
      <c r="D39" s="241">
        <f>286+18</f>
        <v>304</v>
      </c>
      <c r="E39" s="96">
        <f>C39+D39</f>
        <v>609</v>
      </c>
      <c r="F39" s="240">
        <v>415</v>
      </c>
      <c r="G39" s="241">
        <v>414</v>
      </c>
      <c r="H39" s="96">
        <f>F39+G39</f>
        <v>829</v>
      </c>
      <c r="I39" s="216">
        <f t="shared" si="20"/>
        <v>36.124794745484401</v>
      </c>
      <c r="J39" s="92"/>
      <c r="K39" s="92"/>
      <c r="L39" s="220" t="s">
        <v>18</v>
      </c>
      <c r="M39" s="242">
        <v>49068</v>
      </c>
      <c r="N39" s="243">
        <v>50578</v>
      </c>
      <c r="O39" s="136">
        <f>+M39+N39</f>
        <v>99646</v>
      </c>
      <c r="P39" s="98">
        <v>0</v>
      </c>
      <c r="Q39" s="139">
        <f>O39+P39</f>
        <v>99646</v>
      </c>
      <c r="R39" s="242">
        <v>57961</v>
      </c>
      <c r="S39" s="243">
        <v>57999</v>
      </c>
      <c r="T39" s="136">
        <f>+R39+S39</f>
        <v>115960</v>
      </c>
      <c r="U39" s="98">
        <v>0</v>
      </c>
      <c r="V39" s="141">
        <f>T39+U39</f>
        <v>115960</v>
      </c>
      <c r="W39" s="216">
        <f t="shared" si="21"/>
        <v>16.371956726812908</v>
      </c>
    </row>
    <row r="40" spans="2:23">
      <c r="B40" s="220" t="s">
        <v>19</v>
      </c>
      <c r="C40" s="242">
        <f>252+12</f>
        <v>264</v>
      </c>
      <c r="D40" s="246">
        <f>252+13</f>
        <v>265</v>
      </c>
      <c r="E40" s="96">
        <f>+C40+D40</f>
        <v>529</v>
      </c>
      <c r="F40" s="242">
        <v>402</v>
      </c>
      <c r="G40" s="246">
        <v>403</v>
      </c>
      <c r="H40" s="103">
        <f>F40+G40</f>
        <v>805</v>
      </c>
      <c r="I40" s="216">
        <f>IF(E40=0,0,((H40/E40)-1)*100)</f>
        <v>52.173913043478272</v>
      </c>
      <c r="J40" s="92"/>
      <c r="K40" s="92"/>
      <c r="L40" s="220" t="s">
        <v>19</v>
      </c>
      <c r="M40" s="242">
        <v>44274</v>
      </c>
      <c r="N40" s="243">
        <v>44529</v>
      </c>
      <c r="O40" s="136">
        <f>+M40+N40</f>
        <v>88803</v>
      </c>
      <c r="P40" s="98">
        <v>1</v>
      </c>
      <c r="Q40" s="139">
        <f>O40+P40</f>
        <v>88804</v>
      </c>
      <c r="R40" s="242">
        <v>52233</v>
      </c>
      <c r="S40" s="243">
        <v>54504</v>
      </c>
      <c r="T40" s="136">
        <f>+R40+S40</f>
        <v>106737</v>
      </c>
      <c r="U40" s="98">
        <v>2</v>
      </c>
      <c r="V40" s="141">
        <f>T40+U40</f>
        <v>106739</v>
      </c>
      <c r="W40" s="216">
        <f>IF(Q40=0,0,((V40/Q40)-1)*100)</f>
        <v>20.196162335029943</v>
      </c>
    </row>
    <row r="41" spans="2:23" ht="13.5" thickBot="1">
      <c r="B41" s="220" t="s">
        <v>20</v>
      </c>
      <c r="C41" s="242">
        <v>286</v>
      </c>
      <c r="D41" s="246">
        <v>286</v>
      </c>
      <c r="E41" s="96">
        <f>+C41+D41</f>
        <v>572</v>
      </c>
      <c r="F41" s="242">
        <v>455</v>
      </c>
      <c r="G41" s="246">
        <v>455</v>
      </c>
      <c r="H41" s="103">
        <f>F41+G41</f>
        <v>910</v>
      </c>
      <c r="I41" s="216">
        <f t="shared" si="20"/>
        <v>59.090909090909079</v>
      </c>
      <c r="J41" s="92"/>
      <c r="K41" s="92"/>
      <c r="L41" s="220" t="s">
        <v>20</v>
      </c>
      <c r="M41" s="242">
        <v>48204</v>
      </c>
      <c r="N41" s="243">
        <v>47448</v>
      </c>
      <c r="O41" s="136">
        <f>+M41+N41</f>
        <v>95652</v>
      </c>
      <c r="P41" s="98">
        <v>165</v>
      </c>
      <c r="Q41" s="139">
        <f>O41+P41</f>
        <v>95817</v>
      </c>
      <c r="R41" s="242">
        <v>58133</v>
      </c>
      <c r="S41" s="243">
        <v>57992</v>
      </c>
      <c r="T41" s="136">
        <f>+R41+S41</f>
        <v>116125</v>
      </c>
      <c r="U41" s="98">
        <v>148</v>
      </c>
      <c r="V41" s="141">
        <f>T41+U41</f>
        <v>116273</v>
      </c>
      <c r="W41" s="216">
        <f t="shared" si="21"/>
        <v>21.349029921621423</v>
      </c>
    </row>
    <row r="42" spans="2:23" ht="14.25" thickTop="1" thickBot="1">
      <c r="B42" s="204" t="s">
        <v>90</v>
      </c>
      <c r="C42" s="99">
        <f t="shared" ref="C42:H42" si="26">+C39+C40+C41</f>
        <v>855</v>
      </c>
      <c r="D42" s="100">
        <f t="shared" si="26"/>
        <v>855</v>
      </c>
      <c r="E42" s="101">
        <f t="shared" si="26"/>
        <v>1710</v>
      </c>
      <c r="F42" s="99">
        <f t="shared" si="26"/>
        <v>1272</v>
      </c>
      <c r="G42" s="100">
        <f t="shared" si="26"/>
        <v>1272</v>
      </c>
      <c r="H42" s="101">
        <f t="shared" si="26"/>
        <v>2544</v>
      </c>
      <c r="I42" s="102">
        <f t="shared" ref="I42" si="27">IF(E42=0,0,((H42/E42)-1)*100)</f>
        <v>48.771929824561397</v>
      </c>
      <c r="J42" s="92"/>
      <c r="K42" s="92"/>
      <c r="L42" s="197" t="s">
        <v>90</v>
      </c>
      <c r="M42" s="142">
        <f t="shared" ref="M42:V42" si="28">+M39+M40+M41</f>
        <v>141546</v>
      </c>
      <c r="N42" s="143">
        <f t="shared" si="28"/>
        <v>142555</v>
      </c>
      <c r="O42" s="142">
        <f t="shared" si="28"/>
        <v>284101</v>
      </c>
      <c r="P42" s="142">
        <f t="shared" si="28"/>
        <v>166</v>
      </c>
      <c r="Q42" s="142">
        <f t="shared" si="28"/>
        <v>284267</v>
      </c>
      <c r="R42" s="142">
        <f t="shared" si="28"/>
        <v>168327</v>
      </c>
      <c r="S42" s="143">
        <f t="shared" si="28"/>
        <v>170495</v>
      </c>
      <c r="T42" s="142">
        <f t="shared" si="28"/>
        <v>338822</v>
      </c>
      <c r="U42" s="142">
        <f t="shared" si="28"/>
        <v>150</v>
      </c>
      <c r="V42" s="144">
        <f t="shared" si="28"/>
        <v>338972</v>
      </c>
      <c r="W42" s="145">
        <f t="shared" ref="W42" si="29">IF(Q42=0,0,((V42/Q42)-1)*100)</f>
        <v>19.244231655450683</v>
      </c>
    </row>
    <row r="43" spans="2:23" ht="13.5" thickTop="1">
      <c r="B43" s="220" t="s">
        <v>33</v>
      </c>
      <c r="C43" s="247">
        <v>271</v>
      </c>
      <c r="D43" s="248">
        <v>271</v>
      </c>
      <c r="E43" s="96">
        <f>+C43+D43</f>
        <v>542</v>
      </c>
      <c r="F43" s="247">
        <v>476</v>
      </c>
      <c r="G43" s="248">
        <v>476</v>
      </c>
      <c r="H43" s="103">
        <f>F43+G43</f>
        <v>952</v>
      </c>
      <c r="I43" s="216">
        <f t="shared" si="20"/>
        <v>75.645756457564573</v>
      </c>
      <c r="J43" s="92"/>
      <c r="K43" s="92"/>
      <c r="L43" s="220" t="s">
        <v>21</v>
      </c>
      <c r="M43" s="242">
        <v>43924</v>
      </c>
      <c r="N43" s="243">
        <v>43271</v>
      </c>
      <c r="O43" s="136">
        <f>+N43+M43</f>
        <v>87195</v>
      </c>
      <c r="P43" s="98">
        <v>0</v>
      </c>
      <c r="Q43" s="139">
        <f>+O43+P43</f>
        <v>87195</v>
      </c>
      <c r="R43" s="242">
        <v>61474</v>
      </c>
      <c r="S43" s="243">
        <v>60810</v>
      </c>
      <c r="T43" s="136">
        <f>+S43+R43</f>
        <v>122284</v>
      </c>
      <c r="U43" s="98">
        <v>0</v>
      </c>
      <c r="V43" s="141">
        <f>+T43+U43</f>
        <v>122284</v>
      </c>
      <c r="W43" s="216">
        <f t="shared" si="21"/>
        <v>40.241986352428462</v>
      </c>
    </row>
    <row r="44" spans="2:23">
      <c r="B44" s="220" t="s">
        <v>91</v>
      </c>
      <c r="C44" s="247">
        <f>247+4</f>
        <v>251</v>
      </c>
      <c r="D44" s="248">
        <f>246+4</f>
        <v>250</v>
      </c>
      <c r="E44" s="96">
        <f>+C44+D44</f>
        <v>501</v>
      </c>
      <c r="F44" s="247">
        <v>504</v>
      </c>
      <c r="G44" s="248">
        <v>503</v>
      </c>
      <c r="H44" s="103">
        <f>F44+G44</f>
        <v>1007</v>
      </c>
      <c r="I44" s="216">
        <f>IF(E44=0,0,((H44/E44)-1)*100)</f>
        <v>100.99800399201597</v>
      </c>
      <c r="J44" s="92"/>
      <c r="K44" s="92"/>
      <c r="L44" s="220" t="s">
        <v>91</v>
      </c>
      <c r="M44" s="242">
        <v>40705</v>
      </c>
      <c r="N44" s="243">
        <v>39373</v>
      </c>
      <c r="O44" s="136">
        <f>+N44+M44</f>
        <v>80078</v>
      </c>
      <c r="P44" s="98">
        <v>0</v>
      </c>
      <c r="Q44" s="139">
        <f>+O44+P44</f>
        <v>80078</v>
      </c>
      <c r="R44" s="242">
        <v>52538</v>
      </c>
      <c r="S44" s="243">
        <v>51293</v>
      </c>
      <c r="T44" s="136">
        <f>+S44+R44</f>
        <v>103831</v>
      </c>
      <c r="U44" s="98">
        <v>0</v>
      </c>
      <c r="V44" s="141">
        <f>+T44+U44</f>
        <v>103831</v>
      </c>
      <c r="W44" s="216">
        <f>IF(Q44=0,0,((V44/Q44)-1)*100)</f>
        <v>29.662329229001717</v>
      </c>
    </row>
    <row r="45" spans="2:23" ht="13.5" thickBot="1">
      <c r="B45" s="220" t="s">
        <v>22</v>
      </c>
      <c r="C45" s="247">
        <v>245</v>
      </c>
      <c r="D45" s="248">
        <v>246</v>
      </c>
      <c r="E45" s="96">
        <f>+C45+D45</f>
        <v>491</v>
      </c>
      <c r="F45" s="247">
        <v>376</v>
      </c>
      <c r="G45" s="248">
        <v>377</v>
      </c>
      <c r="H45" s="103">
        <f>F45+G45</f>
        <v>753</v>
      </c>
      <c r="I45" s="216">
        <f t="shared" si="20"/>
        <v>53.360488798370675</v>
      </c>
      <c r="J45" s="92"/>
      <c r="K45" s="92"/>
      <c r="L45" s="220" t="s">
        <v>22</v>
      </c>
      <c r="M45" s="242">
        <v>35842</v>
      </c>
      <c r="N45" s="243">
        <v>34884</v>
      </c>
      <c r="O45" s="137">
        <f>+N45+M45</f>
        <v>70726</v>
      </c>
      <c r="P45" s="249">
        <v>0</v>
      </c>
      <c r="Q45" s="139">
        <f>+O45+P45</f>
        <v>70726</v>
      </c>
      <c r="R45" s="242">
        <v>43351</v>
      </c>
      <c r="S45" s="243">
        <v>42980</v>
      </c>
      <c r="T45" s="137">
        <f>+S45+R45</f>
        <v>86331</v>
      </c>
      <c r="U45" s="249">
        <v>0</v>
      </c>
      <c r="V45" s="141">
        <f>+T45+U45</f>
        <v>86331</v>
      </c>
      <c r="W45" s="216">
        <f t="shared" si="21"/>
        <v>22.064021717614459</v>
      </c>
    </row>
    <row r="46" spans="2:23" ht="16.5" thickTop="1" thickBot="1">
      <c r="B46" s="205" t="s">
        <v>57</v>
      </c>
      <c r="C46" s="109">
        <f t="shared" ref="C46:H46" si="30">C43+C44+C45</f>
        <v>767</v>
      </c>
      <c r="D46" s="110">
        <f t="shared" si="30"/>
        <v>767</v>
      </c>
      <c r="E46" s="108">
        <f t="shared" si="30"/>
        <v>1534</v>
      </c>
      <c r="F46" s="109">
        <f t="shared" si="30"/>
        <v>1356</v>
      </c>
      <c r="G46" s="110">
        <f t="shared" si="30"/>
        <v>1356</v>
      </c>
      <c r="H46" s="110">
        <f t="shared" si="30"/>
        <v>2712</v>
      </c>
      <c r="I46" s="102">
        <f t="shared" si="20"/>
        <v>76.792698826597132</v>
      </c>
      <c r="J46" s="111"/>
      <c r="K46" s="112"/>
      <c r="L46" s="198" t="s">
        <v>23</v>
      </c>
      <c r="M46" s="146">
        <f t="shared" ref="M46:V46" si="31">M43+M44+M45</f>
        <v>120471</v>
      </c>
      <c r="N46" s="146">
        <f t="shared" si="31"/>
        <v>117528</v>
      </c>
      <c r="O46" s="147">
        <f t="shared" si="31"/>
        <v>237999</v>
      </c>
      <c r="P46" s="147">
        <f t="shared" si="31"/>
        <v>0</v>
      </c>
      <c r="Q46" s="147">
        <f t="shared" si="31"/>
        <v>237999</v>
      </c>
      <c r="R46" s="146">
        <f t="shared" si="31"/>
        <v>157363</v>
      </c>
      <c r="S46" s="146">
        <f t="shared" si="31"/>
        <v>155083</v>
      </c>
      <c r="T46" s="147">
        <f t="shared" si="31"/>
        <v>312446</v>
      </c>
      <c r="U46" s="147">
        <f t="shared" si="31"/>
        <v>0</v>
      </c>
      <c r="V46" s="147">
        <f t="shared" si="31"/>
        <v>312446</v>
      </c>
      <c r="W46" s="148">
        <f t="shared" si="21"/>
        <v>31.280383531023247</v>
      </c>
    </row>
    <row r="47" spans="2:23" ht="13.5" thickTop="1">
      <c r="B47" s="220" t="s">
        <v>24</v>
      </c>
      <c r="C47" s="242">
        <v>250</v>
      </c>
      <c r="D47" s="246">
        <v>250</v>
      </c>
      <c r="E47" s="113">
        <f>+C47+D47</f>
        <v>500</v>
      </c>
      <c r="F47" s="242">
        <v>378</v>
      </c>
      <c r="G47" s="246">
        <v>378</v>
      </c>
      <c r="H47" s="114">
        <f t="shared" ref="H47" si="32">F47+G47</f>
        <v>756</v>
      </c>
      <c r="I47" s="216">
        <f t="shared" si="20"/>
        <v>51.2</v>
      </c>
      <c r="J47" s="92"/>
      <c r="K47" s="92"/>
      <c r="L47" s="220" t="s">
        <v>25</v>
      </c>
      <c r="M47" s="242">
        <v>40507</v>
      </c>
      <c r="N47" s="243">
        <v>37752</v>
      </c>
      <c r="O47" s="137">
        <f>+N47+M47</f>
        <v>78259</v>
      </c>
      <c r="P47" s="250">
        <v>0</v>
      </c>
      <c r="Q47" s="139">
        <f>+O47+P47</f>
        <v>78259</v>
      </c>
      <c r="R47" s="242">
        <v>51608</v>
      </c>
      <c r="S47" s="243">
        <v>50402</v>
      </c>
      <c r="T47" s="137">
        <f>+S47+R47</f>
        <v>102010</v>
      </c>
      <c r="U47" s="250">
        <v>0</v>
      </c>
      <c r="V47" s="141">
        <f>+T47+U47</f>
        <v>102010</v>
      </c>
      <c r="W47" s="216">
        <f>IF(Q47=0,0,((V47/Q47)-1)*100)</f>
        <v>30.349225009264114</v>
      </c>
    </row>
    <row r="48" spans="2:23">
      <c r="B48" s="220" t="s">
        <v>26</v>
      </c>
      <c r="C48" s="242">
        <v>249</v>
      </c>
      <c r="D48" s="246">
        <v>249</v>
      </c>
      <c r="E48" s="115">
        <f>+C48+D48</f>
        <v>498</v>
      </c>
      <c r="F48" s="242">
        <v>377</v>
      </c>
      <c r="G48" s="246">
        <v>377</v>
      </c>
      <c r="H48" s="115">
        <f>F48+G48</f>
        <v>754</v>
      </c>
      <c r="I48" s="216">
        <f>IF(E48=0,0,((H48/E48)-1)*100)</f>
        <v>51.405622489959832</v>
      </c>
      <c r="J48" s="92"/>
      <c r="K48" s="92"/>
      <c r="L48" s="220" t="s">
        <v>26</v>
      </c>
      <c r="M48" s="242">
        <v>39311</v>
      </c>
      <c r="N48" s="243">
        <v>40220</v>
      </c>
      <c r="O48" s="137">
        <f>+N48+M48</f>
        <v>79531</v>
      </c>
      <c r="P48" s="98">
        <v>0</v>
      </c>
      <c r="Q48" s="139">
        <f>+O48+P48</f>
        <v>79531</v>
      </c>
      <c r="R48" s="242">
        <v>53298</v>
      </c>
      <c r="S48" s="243">
        <v>52599</v>
      </c>
      <c r="T48" s="137">
        <f>+S48+R48</f>
        <v>105897</v>
      </c>
      <c r="U48" s="98">
        <v>0</v>
      </c>
      <c r="V48" s="141">
        <f>+T48+U48</f>
        <v>105897</v>
      </c>
      <c r="W48" s="216">
        <f>IF(Q48=0,0,((V48/Q48)-1)*100)</f>
        <v>33.151852736668715</v>
      </c>
    </row>
    <row r="49" spans="2:23" ht="13.5" thickBot="1">
      <c r="B49" s="220" t="s">
        <v>27</v>
      </c>
      <c r="C49" s="242">
        <v>244</v>
      </c>
      <c r="D49" s="251">
        <v>244</v>
      </c>
      <c r="E49" s="116">
        <f>+C49+D49</f>
        <v>488</v>
      </c>
      <c r="F49" s="242">
        <v>375</v>
      </c>
      <c r="G49" s="251">
        <v>374</v>
      </c>
      <c r="H49" s="116">
        <f>F49+G49</f>
        <v>749</v>
      </c>
      <c r="I49" s="217">
        <f>IF(E49=0,0,((H49/E49)-1)*100)</f>
        <v>53.483606557377051</v>
      </c>
      <c r="J49" s="92"/>
      <c r="K49" s="92"/>
      <c r="L49" s="220" t="s">
        <v>27</v>
      </c>
      <c r="M49" s="242">
        <v>39073</v>
      </c>
      <c r="N49" s="243">
        <v>38287</v>
      </c>
      <c r="O49" s="137">
        <f>+N49+M49</f>
        <v>77360</v>
      </c>
      <c r="P49" s="249">
        <v>0</v>
      </c>
      <c r="Q49" s="139">
        <f>+O49+P49</f>
        <v>77360</v>
      </c>
      <c r="R49" s="242">
        <v>45225</v>
      </c>
      <c r="S49" s="243">
        <v>43817</v>
      </c>
      <c r="T49" s="137">
        <f>+S49+R49</f>
        <v>89042</v>
      </c>
      <c r="U49" s="249">
        <v>0</v>
      </c>
      <c r="V49" s="141">
        <f>+T49+U49</f>
        <v>89042</v>
      </c>
      <c r="W49" s="216">
        <f>IF(Q49=0,0,((V49/Q49)-1)*100)</f>
        <v>15.100827300930719</v>
      </c>
    </row>
    <row r="50" spans="2:23" ht="14.25" thickTop="1" thickBot="1">
      <c r="B50" s="204" t="s">
        <v>28</v>
      </c>
      <c r="C50" s="109">
        <f t="shared" ref="C50:H50" si="33">+C47+C48+C49</f>
        <v>743</v>
      </c>
      <c r="D50" s="117">
        <f t="shared" si="33"/>
        <v>743</v>
      </c>
      <c r="E50" s="109">
        <f t="shared" si="33"/>
        <v>1486</v>
      </c>
      <c r="F50" s="109">
        <f t="shared" si="33"/>
        <v>1130</v>
      </c>
      <c r="G50" s="117">
        <f t="shared" si="33"/>
        <v>1129</v>
      </c>
      <c r="H50" s="109">
        <f t="shared" si="33"/>
        <v>2259</v>
      </c>
      <c r="I50" s="102">
        <f>IF(E50=0,0,((H50/E50)-1)*100)</f>
        <v>52.01884253028264</v>
      </c>
      <c r="J50" s="92"/>
      <c r="K50" s="92"/>
      <c r="L50" s="197" t="s">
        <v>28</v>
      </c>
      <c r="M50" s="142">
        <f t="shared" ref="M50:V50" si="34">+M47+M48+M49</f>
        <v>118891</v>
      </c>
      <c r="N50" s="143">
        <f t="shared" si="34"/>
        <v>116259</v>
      </c>
      <c r="O50" s="142">
        <f t="shared" si="34"/>
        <v>235150</v>
      </c>
      <c r="P50" s="142">
        <f t="shared" si="34"/>
        <v>0</v>
      </c>
      <c r="Q50" s="142">
        <f t="shared" si="34"/>
        <v>235150</v>
      </c>
      <c r="R50" s="142">
        <f t="shared" si="34"/>
        <v>150131</v>
      </c>
      <c r="S50" s="143">
        <f t="shared" si="34"/>
        <v>146818</v>
      </c>
      <c r="T50" s="142">
        <f t="shared" si="34"/>
        <v>296949</v>
      </c>
      <c r="U50" s="142">
        <f t="shared" si="34"/>
        <v>0</v>
      </c>
      <c r="V50" s="142">
        <f t="shared" si="34"/>
        <v>296949</v>
      </c>
      <c r="W50" s="145">
        <f t="shared" ref="W50" si="35">IF(Q50=0,0,((V50/Q50)-1)*100)</f>
        <v>26.280671911545816</v>
      </c>
    </row>
    <row r="51" spans="2:23" ht="14.25" thickTop="1" thickBot="1">
      <c r="B51" s="204" t="s">
        <v>94</v>
      </c>
      <c r="C51" s="99">
        <f t="shared" ref="C51:H51" si="36">C42+C46+C50</f>
        <v>2365</v>
      </c>
      <c r="D51" s="100">
        <f t="shared" si="36"/>
        <v>2365</v>
      </c>
      <c r="E51" s="101">
        <f t="shared" si="36"/>
        <v>4730</v>
      </c>
      <c r="F51" s="99">
        <f t="shared" si="36"/>
        <v>3758</v>
      </c>
      <c r="G51" s="100">
        <f t="shared" si="36"/>
        <v>3757</v>
      </c>
      <c r="H51" s="101">
        <f t="shared" si="36"/>
        <v>7515</v>
      </c>
      <c r="I51" s="102">
        <f>IF(E51=0,0,((H51/E51)-1)*100)</f>
        <v>58.879492600422822</v>
      </c>
      <c r="J51" s="92"/>
      <c r="K51" s="92"/>
      <c r="L51" s="197" t="s">
        <v>94</v>
      </c>
      <c r="M51" s="142">
        <f t="shared" ref="M51:V51" si="37">M42+M46+M50</f>
        <v>380908</v>
      </c>
      <c r="N51" s="143">
        <f t="shared" si="37"/>
        <v>376342</v>
      </c>
      <c r="O51" s="142">
        <f t="shared" si="37"/>
        <v>757250</v>
      </c>
      <c r="P51" s="142">
        <f t="shared" si="37"/>
        <v>166</v>
      </c>
      <c r="Q51" s="142">
        <f t="shared" si="37"/>
        <v>757416</v>
      </c>
      <c r="R51" s="142">
        <f t="shared" si="37"/>
        <v>475821</v>
      </c>
      <c r="S51" s="143">
        <f t="shared" si="37"/>
        <v>472396</v>
      </c>
      <c r="T51" s="142">
        <f t="shared" si="37"/>
        <v>948217</v>
      </c>
      <c r="U51" s="142">
        <f t="shared" si="37"/>
        <v>150</v>
      </c>
      <c r="V51" s="144">
        <f t="shared" si="37"/>
        <v>948367</v>
      </c>
      <c r="W51" s="145">
        <f>IF(Q51=0,0,((V51/Q51)-1)*100)</f>
        <v>25.210848463724034</v>
      </c>
    </row>
    <row r="52" spans="2:23" ht="14.25" thickTop="1" thickBot="1">
      <c r="B52" s="204" t="s">
        <v>93</v>
      </c>
      <c r="C52" s="99">
        <f t="shared" ref="C52:H52" si="38">+C38+C42+C46+C50</f>
        <v>3259</v>
      </c>
      <c r="D52" s="100">
        <f t="shared" si="38"/>
        <v>3261</v>
      </c>
      <c r="E52" s="101">
        <f t="shared" si="38"/>
        <v>6520</v>
      </c>
      <c r="F52" s="99">
        <f t="shared" si="38"/>
        <v>4794</v>
      </c>
      <c r="G52" s="100">
        <f t="shared" si="38"/>
        <v>4793</v>
      </c>
      <c r="H52" s="101">
        <f t="shared" si="38"/>
        <v>9587</v>
      </c>
      <c r="I52" s="102">
        <f t="shared" ref="I52" si="39">IF(E52=0,0,((H52/E52)-1)*100)</f>
        <v>47.039877300613497</v>
      </c>
      <c r="J52" s="92"/>
      <c r="K52" s="92"/>
      <c r="L52" s="197" t="s">
        <v>93</v>
      </c>
      <c r="M52" s="142">
        <f t="shared" ref="M52:V52" si="40">+M38+M42+M46+M50</f>
        <v>528807</v>
      </c>
      <c r="N52" s="143">
        <f t="shared" si="40"/>
        <v>512864</v>
      </c>
      <c r="O52" s="142">
        <f t="shared" si="40"/>
        <v>1041671</v>
      </c>
      <c r="P52" s="142">
        <f t="shared" si="40"/>
        <v>166</v>
      </c>
      <c r="Q52" s="142">
        <f t="shared" si="40"/>
        <v>1041837</v>
      </c>
      <c r="R52" s="142">
        <f t="shared" si="40"/>
        <v>639059</v>
      </c>
      <c r="S52" s="143">
        <f t="shared" si="40"/>
        <v>624176</v>
      </c>
      <c r="T52" s="142">
        <f t="shared" si="40"/>
        <v>1263235</v>
      </c>
      <c r="U52" s="142">
        <f t="shared" si="40"/>
        <v>325</v>
      </c>
      <c r="V52" s="144">
        <f t="shared" si="40"/>
        <v>1263560</v>
      </c>
      <c r="W52" s="145">
        <f t="shared" ref="W52" si="41">IF(Q52=0,0,((V52/Q52)-1)*100)</f>
        <v>21.28192797913686</v>
      </c>
    </row>
    <row r="53" spans="2:23" ht="14.25" thickTop="1" thickBot="1">
      <c r="B53" s="199" t="s">
        <v>61</v>
      </c>
      <c r="C53" s="92"/>
      <c r="D53" s="92"/>
      <c r="E53" s="92"/>
      <c r="F53" s="92"/>
      <c r="G53" s="92"/>
      <c r="H53" s="92"/>
      <c r="I53" s="93"/>
      <c r="J53" s="92"/>
      <c r="K53" s="92"/>
      <c r="L53" s="199" t="s">
        <v>61</v>
      </c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3"/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J54" s="92"/>
      <c r="K54" s="92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J55" s="92"/>
      <c r="K55" s="92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>
      <c r="B56" s="196"/>
      <c r="C56" s="92"/>
      <c r="D56" s="92"/>
      <c r="E56" s="92"/>
      <c r="F56" s="92"/>
      <c r="G56" s="92"/>
      <c r="H56" s="92"/>
      <c r="I56" s="93"/>
      <c r="J56" s="92"/>
      <c r="K56" s="92"/>
      <c r="L56" s="1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3"/>
    </row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J57" s="92"/>
      <c r="K57" s="92"/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J58" s="92"/>
      <c r="K58" s="92"/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12" t="s">
        <v>9</v>
      </c>
      <c r="F59" s="227" t="s">
        <v>7</v>
      </c>
      <c r="G59" s="228" t="s">
        <v>8</v>
      </c>
      <c r="H59" s="212" t="s">
        <v>9</v>
      </c>
      <c r="I59" s="229"/>
      <c r="J59" s="92"/>
      <c r="K59" s="92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13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J60" s="92"/>
      <c r="K60" s="92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>
      <c r="B61" s="220" t="s">
        <v>14</v>
      </c>
      <c r="C61" s="240">
        <f t="shared" ref="C61:D63" si="42">+C9+C35</f>
        <v>306</v>
      </c>
      <c r="D61" s="241">
        <f t="shared" si="42"/>
        <v>308</v>
      </c>
      <c r="E61" s="96">
        <f>+C61+D61</f>
        <v>614</v>
      </c>
      <c r="F61" s="240">
        <f t="shared" ref="F61:G63" si="43">+F9+F35</f>
        <v>317</v>
      </c>
      <c r="G61" s="241">
        <f t="shared" si="43"/>
        <v>316</v>
      </c>
      <c r="H61" s="96">
        <f>+F61+G61</f>
        <v>633</v>
      </c>
      <c r="I61" s="216">
        <f t="shared" ref="I61:I72" si="44">IF(E61=0,0,((H61/E61)-1)*100)</f>
        <v>3.0944625407166138</v>
      </c>
      <c r="J61" s="92"/>
      <c r="K61" s="97"/>
      <c r="L61" s="220" t="s">
        <v>14</v>
      </c>
      <c r="M61" s="242">
        <f t="shared" ref="M61:N63" si="45">+M9+M35</f>
        <v>45164</v>
      </c>
      <c r="N61" s="243">
        <f t="shared" si="45"/>
        <v>42940</v>
      </c>
      <c r="O61" s="136">
        <f>+M61+N61</f>
        <v>88104</v>
      </c>
      <c r="P61" s="98">
        <f>+P9+P35</f>
        <v>1</v>
      </c>
      <c r="Q61" s="139">
        <f>+O61+P61</f>
        <v>88105</v>
      </c>
      <c r="R61" s="242">
        <f t="shared" ref="R61:S67" si="46">+R9+R35</f>
        <v>49078</v>
      </c>
      <c r="S61" s="243">
        <f t="shared" si="46"/>
        <v>46144</v>
      </c>
      <c r="T61" s="136">
        <f>+R61+S61</f>
        <v>95222</v>
      </c>
      <c r="U61" s="98">
        <f t="shared" ref="U61:U67" si="47">+U9+U35</f>
        <v>0</v>
      </c>
      <c r="V61" s="141">
        <f>+T61+U61</f>
        <v>95222</v>
      </c>
      <c r="W61" s="216">
        <f t="shared" ref="W61:W72" si="48">IF(Q61=0,0,((V61/Q61)-1)*100)</f>
        <v>8.0778616423585525</v>
      </c>
    </row>
    <row r="62" spans="2:23">
      <c r="B62" s="220" t="s">
        <v>15</v>
      </c>
      <c r="C62" s="240">
        <f t="shared" si="42"/>
        <v>298</v>
      </c>
      <c r="D62" s="241">
        <f t="shared" si="42"/>
        <v>298</v>
      </c>
      <c r="E62" s="96">
        <f>+C62+D62</f>
        <v>596</v>
      </c>
      <c r="F62" s="240">
        <f t="shared" si="43"/>
        <v>361</v>
      </c>
      <c r="G62" s="241">
        <f t="shared" si="43"/>
        <v>362</v>
      </c>
      <c r="H62" s="96">
        <f>+F62+G62</f>
        <v>723</v>
      </c>
      <c r="I62" s="216">
        <f t="shared" si="44"/>
        <v>21.308724832214775</v>
      </c>
      <c r="J62" s="92"/>
      <c r="K62" s="97"/>
      <c r="L62" s="220" t="s">
        <v>15</v>
      </c>
      <c r="M62" s="242">
        <f t="shared" si="45"/>
        <v>48357</v>
      </c>
      <c r="N62" s="243">
        <f t="shared" si="45"/>
        <v>43784</v>
      </c>
      <c r="O62" s="136">
        <f t="shared" ref="O62:O63" si="49">+M62+N62</f>
        <v>92141</v>
      </c>
      <c r="P62" s="98">
        <f>+P10+P36</f>
        <v>65</v>
      </c>
      <c r="Q62" s="139">
        <f t="shared" ref="Q62:Q63" si="50">+O62+P62</f>
        <v>92206</v>
      </c>
      <c r="R62" s="242">
        <f t="shared" si="46"/>
        <v>55624</v>
      </c>
      <c r="S62" s="243">
        <f t="shared" si="46"/>
        <v>52502</v>
      </c>
      <c r="T62" s="136">
        <f t="shared" ref="T62:T63" si="51">+R62+S62</f>
        <v>108126</v>
      </c>
      <c r="U62" s="98">
        <f t="shared" si="47"/>
        <v>0</v>
      </c>
      <c r="V62" s="141">
        <f t="shared" ref="V62:V63" si="52">+T62+U62</f>
        <v>108126</v>
      </c>
      <c r="W62" s="216">
        <f t="shared" si="48"/>
        <v>17.265687699282051</v>
      </c>
    </row>
    <row r="63" spans="2:23" ht="13.5" thickBot="1">
      <c r="B63" s="226" t="s">
        <v>16</v>
      </c>
      <c r="C63" s="244">
        <f t="shared" si="42"/>
        <v>341</v>
      </c>
      <c r="D63" s="245">
        <f t="shared" si="42"/>
        <v>341</v>
      </c>
      <c r="E63" s="96">
        <f>+C63+D63</f>
        <v>682</v>
      </c>
      <c r="F63" s="244">
        <f t="shared" si="43"/>
        <v>418</v>
      </c>
      <c r="G63" s="245">
        <f t="shared" si="43"/>
        <v>417</v>
      </c>
      <c r="H63" s="96">
        <f>+F63+G63</f>
        <v>835</v>
      </c>
      <c r="I63" s="216">
        <f t="shared" si="44"/>
        <v>22.434017595307921</v>
      </c>
      <c r="J63" s="92"/>
      <c r="K63" s="97"/>
      <c r="L63" s="226" t="s">
        <v>16</v>
      </c>
      <c r="M63" s="242">
        <f t="shared" si="45"/>
        <v>55912</v>
      </c>
      <c r="N63" s="243">
        <f t="shared" si="45"/>
        <v>50959</v>
      </c>
      <c r="O63" s="136">
        <f t="shared" si="49"/>
        <v>106871</v>
      </c>
      <c r="P63" s="98">
        <f>+P11+P37</f>
        <v>0</v>
      </c>
      <c r="Q63" s="139">
        <f t="shared" si="50"/>
        <v>106871</v>
      </c>
      <c r="R63" s="242">
        <f t="shared" si="46"/>
        <v>62361</v>
      </c>
      <c r="S63" s="243">
        <f t="shared" si="46"/>
        <v>56667</v>
      </c>
      <c r="T63" s="136">
        <f t="shared" si="51"/>
        <v>119028</v>
      </c>
      <c r="U63" s="98">
        <f t="shared" si="47"/>
        <v>175</v>
      </c>
      <c r="V63" s="141">
        <f t="shared" si="52"/>
        <v>119203</v>
      </c>
      <c r="W63" s="216">
        <f t="shared" si="48"/>
        <v>11.539145324737298</v>
      </c>
    </row>
    <row r="64" spans="2:23" ht="14.25" thickTop="1" thickBot="1">
      <c r="B64" s="204" t="s">
        <v>17</v>
      </c>
      <c r="C64" s="99">
        <f t="shared" ref="C64:G64" si="53">C61+C62+C63</f>
        <v>945</v>
      </c>
      <c r="D64" s="100">
        <f t="shared" si="53"/>
        <v>947</v>
      </c>
      <c r="E64" s="101">
        <f t="shared" si="53"/>
        <v>1892</v>
      </c>
      <c r="F64" s="99">
        <f t="shared" si="53"/>
        <v>1096</v>
      </c>
      <c r="G64" s="100">
        <f t="shared" si="53"/>
        <v>1095</v>
      </c>
      <c r="H64" s="101">
        <f t="shared" ref="H64" si="54">H61+H62+H63</f>
        <v>2191</v>
      </c>
      <c r="I64" s="102">
        <f>IF(E64=0,0,((H64/E64)-1)*100)</f>
        <v>15.803382663847776</v>
      </c>
      <c r="J64" s="92"/>
      <c r="K64" s="92"/>
      <c r="L64" s="197" t="s">
        <v>17</v>
      </c>
      <c r="M64" s="142">
        <f>+M61+M62+M63</f>
        <v>149433</v>
      </c>
      <c r="N64" s="143">
        <f>+N61+N62+N63</f>
        <v>137683</v>
      </c>
      <c r="O64" s="142">
        <f>+O61+O62+O63</f>
        <v>287116</v>
      </c>
      <c r="P64" s="142">
        <f>+P61+P62+P63</f>
        <v>66</v>
      </c>
      <c r="Q64" s="142">
        <f>+Q61+Q62+Q63</f>
        <v>287182</v>
      </c>
      <c r="R64" s="142">
        <f t="shared" si="46"/>
        <v>167063</v>
      </c>
      <c r="S64" s="143">
        <f t="shared" si="46"/>
        <v>155313</v>
      </c>
      <c r="T64" s="142">
        <f>+T61+T62+T63</f>
        <v>322376</v>
      </c>
      <c r="U64" s="142">
        <f t="shared" si="47"/>
        <v>175</v>
      </c>
      <c r="V64" s="144">
        <f>+V61+V62+V63</f>
        <v>322551</v>
      </c>
      <c r="W64" s="145">
        <f>IF(Q64=0,0,((V64/Q64)-1)*100)</f>
        <v>12.315883307449639</v>
      </c>
    </row>
    <row r="65" spans="2:23" ht="13.5" thickTop="1">
      <c r="B65" s="220" t="s">
        <v>18</v>
      </c>
      <c r="C65" s="240">
        <f t="shared" ref="C65:D67" si="55">+C13+C39</f>
        <v>321</v>
      </c>
      <c r="D65" s="241">
        <f t="shared" si="55"/>
        <v>320</v>
      </c>
      <c r="E65" s="96">
        <f>+C65+D65</f>
        <v>641</v>
      </c>
      <c r="F65" s="240">
        <f t="shared" ref="F65:G67" si="56">+F13+F39</f>
        <v>445</v>
      </c>
      <c r="G65" s="241">
        <f t="shared" si="56"/>
        <v>446</v>
      </c>
      <c r="H65" s="96">
        <f>+F65+G65</f>
        <v>891</v>
      </c>
      <c r="I65" s="216">
        <f t="shared" si="44"/>
        <v>39.001560062402497</v>
      </c>
      <c r="J65" s="92"/>
      <c r="K65" s="92"/>
      <c r="L65" s="220" t="s">
        <v>18</v>
      </c>
      <c r="M65" s="242">
        <f t="shared" ref="M65:N67" si="57">+M13+M39</f>
        <v>49364</v>
      </c>
      <c r="N65" s="243">
        <f t="shared" si="57"/>
        <v>50884</v>
      </c>
      <c r="O65" s="136">
        <f t="shared" ref="O65:O67" si="58">+M65+N65</f>
        <v>100248</v>
      </c>
      <c r="P65" s="98">
        <f>+P13+P39</f>
        <v>0</v>
      </c>
      <c r="Q65" s="139">
        <f t="shared" ref="Q65:Q67" si="59">+O65+P65</f>
        <v>100248</v>
      </c>
      <c r="R65" s="242">
        <f t="shared" si="46"/>
        <v>60727</v>
      </c>
      <c r="S65" s="243">
        <f t="shared" si="46"/>
        <v>60491</v>
      </c>
      <c r="T65" s="136">
        <f t="shared" ref="T65:T67" si="60">+R65+S65</f>
        <v>121218</v>
      </c>
      <c r="U65" s="98">
        <f t="shared" si="47"/>
        <v>0</v>
      </c>
      <c r="V65" s="141">
        <f t="shared" ref="V65:V67" si="61">+T65+U65</f>
        <v>121218</v>
      </c>
      <c r="W65" s="216">
        <f t="shared" si="48"/>
        <v>20.918123054824033</v>
      </c>
    </row>
    <row r="66" spans="2:23">
      <c r="B66" s="220" t="s">
        <v>19</v>
      </c>
      <c r="C66" s="242">
        <f t="shared" si="55"/>
        <v>279</v>
      </c>
      <c r="D66" s="246">
        <f t="shared" si="55"/>
        <v>280</v>
      </c>
      <c r="E66" s="96">
        <f>+C66+D66</f>
        <v>559</v>
      </c>
      <c r="F66" s="242">
        <f t="shared" si="56"/>
        <v>424</v>
      </c>
      <c r="G66" s="246">
        <f t="shared" si="56"/>
        <v>424</v>
      </c>
      <c r="H66" s="103">
        <f>+F66+G66</f>
        <v>848</v>
      </c>
      <c r="I66" s="216">
        <f t="shared" si="44"/>
        <v>51.699463327370296</v>
      </c>
      <c r="J66" s="92"/>
      <c r="K66" s="92"/>
      <c r="L66" s="220" t="s">
        <v>19</v>
      </c>
      <c r="M66" s="242">
        <f t="shared" si="57"/>
        <v>44615</v>
      </c>
      <c r="N66" s="243">
        <f t="shared" si="57"/>
        <v>45073</v>
      </c>
      <c r="O66" s="136">
        <f t="shared" si="58"/>
        <v>89688</v>
      </c>
      <c r="P66" s="98">
        <f>+P14+P40</f>
        <v>1</v>
      </c>
      <c r="Q66" s="139">
        <f t="shared" si="59"/>
        <v>89689</v>
      </c>
      <c r="R66" s="242">
        <f t="shared" si="46"/>
        <v>54292</v>
      </c>
      <c r="S66" s="243">
        <f t="shared" si="46"/>
        <v>56549</v>
      </c>
      <c r="T66" s="136">
        <f t="shared" si="60"/>
        <v>110841</v>
      </c>
      <c r="U66" s="98">
        <f t="shared" si="47"/>
        <v>2</v>
      </c>
      <c r="V66" s="141">
        <f t="shared" si="61"/>
        <v>110843</v>
      </c>
      <c r="W66" s="216">
        <f t="shared" si="48"/>
        <v>23.585946994614716</v>
      </c>
    </row>
    <row r="67" spans="2:23" ht="13.5" thickBot="1">
      <c r="B67" s="220" t="s">
        <v>20</v>
      </c>
      <c r="C67" s="242">
        <f t="shared" si="55"/>
        <v>298</v>
      </c>
      <c r="D67" s="246">
        <f t="shared" si="55"/>
        <v>298</v>
      </c>
      <c r="E67" s="96">
        <f>+C67+D67</f>
        <v>596</v>
      </c>
      <c r="F67" s="242">
        <f t="shared" si="56"/>
        <v>471</v>
      </c>
      <c r="G67" s="246">
        <f t="shared" si="56"/>
        <v>471</v>
      </c>
      <c r="H67" s="103">
        <f>+F67+G67</f>
        <v>942</v>
      </c>
      <c r="I67" s="216">
        <f t="shared" si="44"/>
        <v>58.053691275167793</v>
      </c>
      <c r="J67" s="92"/>
      <c r="K67" s="92"/>
      <c r="L67" s="220" t="s">
        <v>20</v>
      </c>
      <c r="M67" s="242">
        <f t="shared" si="57"/>
        <v>48559</v>
      </c>
      <c r="N67" s="243">
        <f t="shared" si="57"/>
        <v>47780</v>
      </c>
      <c r="O67" s="136">
        <f t="shared" si="58"/>
        <v>96339</v>
      </c>
      <c r="P67" s="98">
        <f>+P15+P41</f>
        <v>165</v>
      </c>
      <c r="Q67" s="139">
        <f t="shared" si="59"/>
        <v>96504</v>
      </c>
      <c r="R67" s="242">
        <f t="shared" si="46"/>
        <v>59098</v>
      </c>
      <c r="S67" s="243">
        <f t="shared" si="46"/>
        <v>59054</v>
      </c>
      <c r="T67" s="136">
        <f t="shared" si="60"/>
        <v>118152</v>
      </c>
      <c r="U67" s="98">
        <f t="shared" si="47"/>
        <v>148</v>
      </c>
      <c r="V67" s="141">
        <f t="shared" si="61"/>
        <v>118300</v>
      </c>
      <c r="W67" s="216">
        <f t="shared" si="48"/>
        <v>22.585592307054636</v>
      </c>
    </row>
    <row r="68" spans="2:23" ht="14.25" thickTop="1" thickBot="1">
      <c r="B68" s="204" t="s">
        <v>90</v>
      </c>
      <c r="C68" s="99">
        <f t="shared" ref="C68:H68" si="62">+C65+C66+C67</f>
        <v>898</v>
      </c>
      <c r="D68" s="100">
        <f t="shared" si="62"/>
        <v>898</v>
      </c>
      <c r="E68" s="101">
        <f t="shared" si="62"/>
        <v>1796</v>
      </c>
      <c r="F68" s="99">
        <f t="shared" si="62"/>
        <v>1340</v>
      </c>
      <c r="G68" s="100">
        <f t="shared" si="62"/>
        <v>1341</v>
      </c>
      <c r="H68" s="101">
        <f t="shared" si="62"/>
        <v>2681</v>
      </c>
      <c r="I68" s="102">
        <f>IF(E68=0,0,((H68/E68)-1)*100)</f>
        <v>49.276169265033396</v>
      </c>
      <c r="J68" s="92"/>
      <c r="K68" s="92"/>
      <c r="L68" s="197" t="s">
        <v>90</v>
      </c>
      <c r="M68" s="142">
        <f t="shared" ref="M68:V68" si="63">+M65+M66+M67</f>
        <v>142538</v>
      </c>
      <c r="N68" s="143">
        <f t="shared" si="63"/>
        <v>143737</v>
      </c>
      <c r="O68" s="142">
        <f t="shared" si="63"/>
        <v>286275</v>
      </c>
      <c r="P68" s="142">
        <f t="shared" si="63"/>
        <v>166</v>
      </c>
      <c r="Q68" s="142">
        <f t="shared" si="63"/>
        <v>286441</v>
      </c>
      <c r="R68" s="142">
        <f t="shared" si="63"/>
        <v>174117</v>
      </c>
      <c r="S68" s="143">
        <f t="shared" si="63"/>
        <v>176094</v>
      </c>
      <c r="T68" s="142">
        <f t="shared" si="63"/>
        <v>350211</v>
      </c>
      <c r="U68" s="142">
        <f t="shared" si="63"/>
        <v>150</v>
      </c>
      <c r="V68" s="144">
        <f t="shared" si="63"/>
        <v>350361</v>
      </c>
      <c r="W68" s="145">
        <f>IF(Q68=0,0,((V68/Q68)-1)*100)</f>
        <v>22.315241184048375</v>
      </c>
    </row>
    <row r="69" spans="2:23" ht="13.5" thickTop="1">
      <c r="B69" s="220" t="s">
        <v>21</v>
      </c>
      <c r="C69" s="247">
        <f t="shared" ref="C69:D71" si="64">+C17+C43</f>
        <v>286</v>
      </c>
      <c r="D69" s="248">
        <f t="shared" si="64"/>
        <v>286</v>
      </c>
      <c r="E69" s="96">
        <f>+C69+D69</f>
        <v>572</v>
      </c>
      <c r="F69" s="247">
        <f>+F17+F43</f>
        <v>491</v>
      </c>
      <c r="G69" s="248">
        <f>+G17+G43</f>
        <v>491</v>
      </c>
      <c r="H69" s="103">
        <f>+F69+G69</f>
        <v>982</v>
      </c>
      <c r="I69" s="216">
        <f t="shared" si="44"/>
        <v>71.678321678321694</v>
      </c>
      <c r="J69" s="92"/>
      <c r="K69" s="92"/>
      <c r="L69" s="220" t="s">
        <v>21</v>
      </c>
      <c r="M69" s="242">
        <f t="shared" ref="M69:N71" si="65">+M17+M43</f>
        <v>44454</v>
      </c>
      <c r="N69" s="243">
        <f t="shared" si="65"/>
        <v>43687</v>
      </c>
      <c r="O69" s="136">
        <f t="shared" ref="O69:O71" si="66">+M69+N69</f>
        <v>88141</v>
      </c>
      <c r="P69" s="98">
        <f>+P17+P43</f>
        <v>0</v>
      </c>
      <c r="Q69" s="139">
        <f t="shared" ref="Q69:Q71" si="67">+O69+P69</f>
        <v>88141</v>
      </c>
      <c r="R69" s="242">
        <f>+R17+R43</f>
        <v>62097</v>
      </c>
      <c r="S69" s="243">
        <f>+S17+S43</f>
        <v>61585</v>
      </c>
      <c r="T69" s="136">
        <f t="shared" ref="T69:T71" si="68">+R69+S69</f>
        <v>123682</v>
      </c>
      <c r="U69" s="98">
        <f>+U17+U43</f>
        <v>0</v>
      </c>
      <c r="V69" s="141">
        <f t="shared" ref="V69:V71" si="69">+T69+U69</f>
        <v>123682</v>
      </c>
      <c r="W69" s="216">
        <f t="shared" si="48"/>
        <v>40.322891730295773</v>
      </c>
    </row>
    <row r="70" spans="2:23">
      <c r="B70" s="220" t="s">
        <v>91</v>
      </c>
      <c r="C70" s="247">
        <f t="shared" si="64"/>
        <v>266</v>
      </c>
      <c r="D70" s="248">
        <f t="shared" si="64"/>
        <v>265</v>
      </c>
      <c r="E70" s="96">
        <f>+C70+D70</f>
        <v>531</v>
      </c>
      <c r="F70" s="247">
        <f>+F44+F18</f>
        <v>521</v>
      </c>
      <c r="G70" s="248">
        <f>+G44+G18</f>
        <v>519</v>
      </c>
      <c r="H70" s="103">
        <f>+F70+G70</f>
        <v>1040</v>
      </c>
      <c r="I70" s="216">
        <f t="shared" si="44"/>
        <v>95.856873822975516</v>
      </c>
      <c r="J70" s="92"/>
      <c r="K70" s="92"/>
      <c r="L70" s="220" t="s">
        <v>91</v>
      </c>
      <c r="M70" s="242">
        <f t="shared" si="65"/>
        <v>41315</v>
      </c>
      <c r="N70" s="243">
        <f t="shared" si="65"/>
        <v>39830</v>
      </c>
      <c r="O70" s="136">
        <f t="shared" si="66"/>
        <v>81145</v>
      </c>
      <c r="P70" s="98">
        <f>+P18+P44</f>
        <v>0</v>
      </c>
      <c r="Q70" s="139">
        <f t="shared" si="67"/>
        <v>81145</v>
      </c>
      <c r="R70" s="242">
        <f>+R44+R18</f>
        <v>53083</v>
      </c>
      <c r="S70" s="243">
        <f>+S44+S18</f>
        <v>51965</v>
      </c>
      <c r="T70" s="136">
        <f t="shared" si="68"/>
        <v>105048</v>
      </c>
      <c r="U70" s="98">
        <f>+U18+U44</f>
        <v>0</v>
      </c>
      <c r="V70" s="141">
        <f t="shared" si="69"/>
        <v>105048</v>
      </c>
      <c r="W70" s="216">
        <f t="shared" si="48"/>
        <v>29.457144617659736</v>
      </c>
    </row>
    <row r="71" spans="2:23" ht="13.5" thickBot="1">
      <c r="B71" s="220" t="s">
        <v>22</v>
      </c>
      <c r="C71" s="247">
        <f t="shared" si="64"/>
        <v>261</v>
      </c>
      <c r="D71" s="248">
        <f t="shared" si="64"/>
        <v>262</v>
      </c>
      <c r="E71" s="96">
        <f>+C71+D71</f>
        <v>523</v>
      </c>
      <c r="F71" s="247">
        <f>+F19+F45</f>
        <v>392</v>
      </c>
      <c r="G71" s="248">
        <f>+G19+G45</f>
        <v>394</v>
      </c>
      <c r="H71" s="103">
        <f>+F71+G71</f>
        <v>786</v>
      </c>
      <c r="I71" s="216">
        <f t="shared" si="44"/>
        <v>50.286806883365202</v>
      </c>
      <c r="J71" s="92"/>
      <c r="K71" s="92"/>
      <c r="L71" s="220" t="s">
        <v>22</v>
      </c>
      <c r="M71" s="242">
        <f t="shared" si="65"/>
        <v>36464</v>
      </c>
      <c r="N71" s="243">
        <f t="shared" si="65"/>
        <v>35252</v>
      </c>
      <c r="O71" s="137">
        <f t="shared" si="66"/>
        <v>71716</v>
      </c>
      <c r="P71" s="249">
        <f>+P19+P45</f>
        <v>2</v>
      </c>
      <c r="Q71" s="139">
        <f t="shared" si="67"/>
        <v>71718</v>
      </c>
      <c r="R71" s="242">
        <f>+R19+R45</f>
        <v>43836</v>
      </c>
      <c r="S71" s="243">
        <f>+S19+S45</f>
        <v>43597</v>
      </c>
      <c r="T71" s="137">
        <f t="shared" si="68"/>
        <v>87433</v>
      </c>
      <c r="U71" s="249">
        <f>+U19+U45</f>
        <v>0</v>
      </c>
      <c r="V71" s="141">
        <f t="shared" si="69"/>
        <v>87433</v>
      </c>
      <c r="W71" s="216">
        <f t="shared" si="48"/>
        <v>21.91221171811819</v>
      </c>
    </row>
    <row r="72" spans="2:23" ht="16.5" thickTop="1" thickBot="1">
      <c r="B72" s="205" t="s">
        <v>57</v>
      </c>
      <c r="C72" s="106">
        <f t="shared" ref="C72:H72" si="70">C69+C70+C71</f>
        <v>813</v>
      </c>
      <c r="D72" s="107">
        <f t="shared" si="70"/>
        <v>813</v>
      </c>
      <c r="E72" s="108">
        <f t="shared" si="70"/>
        <v>1626</v>
      </c>
      <c r="F72" s="109">
        <f t="shared" si="70"/>
        <v>1404</v>
      </c>
      <c r="G72" s="110">
        <f t="shared" si="70"/>
        <v>1404</v>
      </c>
      <c r="H72" s="110">
        <f t="shared" si="70"/>
        <v>2808</v>
      </c>
      <c r="I72" s="102">
        <f t="shared" si="44"/>
        <v>72.693726937269361</v>
      </c>
      <c r="J72" s="111"/>
      <c r="K72" s="112"/>
      <c r="L72" s="198" t="s">
        <v>23</v>
      </c>
      <c r="M72" s="146">
        <f t="shared" ref="M72:V72" si="71">M69+M70+M71</f>
        <v>122233</v>
      </c>
      <c r="N72" s="146">
        <f t="shared" si="71"/>
        <v>118769</v>
      </c>
      <c r="O72" s="147">
        <f t="shared" si="71"/>
        <v>241002</v>
      </c>
      <c r="P72" s="147">
        <f t="shared" si="71"/>
        <v>2</v>
      </c>
      <c r="Q72" s="147">
        <f t="shared" si="71"/>
        <v>241004</v>
      </c>
      <c r="R72" s="146">
        <f t="shared" si="71"/>
        <v>159016</v>
      </c>
      <c r="S72" s="146">
        <f t="shared" si="71"/>
        <v>157147</v>
      </c>
      <c r="T72" s="147">
        <f t="shared" si="71"/>
        <v>316163</v>
      </c>
      <c r="U72" s="147">
        <f t="shared" si="71"/>
        <v>0</v>
      </c>
      <c r="V72" s="147">
        <f t="shared" si="71"/>
        <v>316163</v>
      </c>
      <c r="W72" s="148">
        <f t="shared" si="48"/>
        <v>31.185789447478051</v>
      </c>
    </row>
    <row r="73" spans="2:23" ht="13.5" thickTop="1">
      <c r="B73" s="220" t="s">
        <v>25</v>
      </c>
      <c r="C73" s="242">
        <f t="shared" ref="C73:D75" si="72">+C21+C47</f>
        <v>265</v>
      </c>
      <c r="D73" s="246">
        <f t="shared" si="72"/>
        <v>265</v>
      </c>
      <c r="E73" s="113">
        <f>+C73+D73</f>
        <v>530</v>
      </c>
      <c r="F73" s="242">
        <f t="shared" ref="F73:G75" si="73">+F21+F47</f>
        <v>392</v>
      </c>
      <c r="G73" s="246">
        <f t="shared" si="73"/>
        <v>392</v>
      </c>
      <c r="H73" s="114">
        <f>+F73+G73</f>
        <v>784</v>
      </c>
      <c r="I73" s="216">
        <f>IF(E73=0,0,((H73/E73)-1)*100)</f>
        <v>47.924528301886781</v>
      </c>
      <c r="J73" s="92"/>
      <c r="K73" s="92"/>
      <c r="L73" s="220" t="s">
        <v>25</v>
      </c>
      <c r="M73" s="242">
        <f t="shared" ref="M73:N75" si="74">+M21+M47</f>
        <v>41257</v>
      </c>
      <c r="N73" s="243">
        <f t="shared" si="74"/>
        <v>38341</v>
      </c>
      <c r="O73" s="137">
        <f t="shared" ref="O73:O75" si="75">+M73+N73</f>
        <v>79598</v>
      </c>
      <c r="P73" s="250">
        <f>+P21+P47</f>
        <v>0</v>
      </c>
      <c r="Q73" s="139">
        <f t="shared" ref="Q73:Q75" si="76">+O73+P73</f>
        <v>79598</v>
      </c>
      <c r="R73" s="242">
        <f t="shared" ref="R73:S75" si="77">+R21+R47</f>
        <v>52527</v>
      </c>
      <c r="S73" s="243">
        <f t="shared" si="77"/>
        <v>51150</v>
      </c>
      <c r="T73" s="137">
        <f t="shared" ref="T73:T75" si="78">+R73+S73</f>
        <v>103677</v>
      </c>
      <c r="U73" s="250">
        <f>+U21+U47</f>
        <v>0</v>
      </c>
      <c r="V73" s="141">
        <f t="shared" ref="V73:V75" si="79">+T73+U73</f>
        <v>103677</v>
      </c>
      <c r="W73" s="216">
        <f>IF(Q73=0,0,((V73/Q73)-1)*100)</f>
        <v>30.25076006934848</v>
      </c>
    </row>
    <row r="74" spans="2:23">
      <c r="B74" s="220" t="s">
        <v>26</v>
      </c>
      <c r="C74" s="242">
        <f t="shared" si="72"/>
        <v>265</v>
      </c>
      <c r="D74" s="246">
        <f t="shared" si="72"/>
        <v>265</v>
      </c>
      <c r="E74" s="115">
        <f>+C74+D74</f>
        <v>530</v>
      </c>
      <c r="F74" s="242">
        <f t="shared" si="73"/>
        <v>393</v>
      </c>
      <c r="G74" s="246">
        <f t="shared" si="73"/>
        <v>393</v>
      </c>
      <c r="H74" s="115">
        <f>+F74+G74</f>
        <v>786</v>
      </c>
      <c r="I74" s="216">
        <f>IF(E74=0,0,((H74/E74)-1)*100)</f>
        <v>48.301886792452819</v>
      </c>
      <c r="J74" s="92"/>
      <c r="K74" s="92"/>
      <c r="L74" s="220" t="s">
        <v>26</v>
      </c>
      <c r="M74" s="242">
        <f t="shared" si="74"/>
        <v>40296</v>
      </c>
      <c r="N74" s="243">
        <f t="shared" si="74"/>
        <v>40947</v>
      </c>
      <c r="O74" s="137">
        <f>+M74+N74</f>
        <v>81243</v>
      </c>
      <c r="P74" s="98">
        <f>+P22+P48</f>
        <v>0</v>
      </c>
      <c r="Q74" s="139">
        <f>+O74+P74</f>
        <v>81243</v>
      </c>
      <c r="R74" s="242">
        <f t="shared" si="77"/>
        <v>54538</v>
      </c>
      <c r="S74" s="243">
        <f t="shared" si="77"/>
        <v>53852</v>
      </c>
      <c r="T74" s="137">
        <f>+R74+S74</f>
        <v>108390</v>
      </c>
      <c r="U74" s="98">
        <f>+U22+U48</f>
        <v>0</v>
      </c>
      <c r="V74" s="141">
        <f>+T74+U74</f>
        <v>108390</v>
      </c>
      <c r="W74" s="216">
        <f>IF(Q74=0,0,((V74/Q74)-1)*100)</f>
        <v>33.41457110151029</v>
      </c>
    </row>
    <row r="75" spans="2:23" ht="13.5" thickBot="1">
      <c r="B75" s="220" t="s">
        <v>27</v>
      </c>
      <c r="C75" s="242">
        <f t="shared" si="72"/>
        <v>254</v>
      </c>
      <c r="D75" s="251">
        <f t="shared" si="72"/>
        <v>254</v>
      </c>
      <c r="E75" s="116">
        <f>+C75+D75</f>
        <v>508</v>
      </c>
      <c r="F75" s="242">
        <f t="shared" si="73"/>
        <v>390</v>
      </c>
      <c r="G75" s="251">
        <f t="shared" si="73"/>
        <v>389</v>
      </c>
      <c r="H75" s="116">
        <f>+F75+G75</f>
        <v>779</v>
      </c>
      <c r="I75" s="217">
        <f>IF(E75=0,0,((H75/E75)-1)*100)</f>
        <v>53.346456692913378</v>
      </c>
      <c r="J75" s="92"/>
      <c r="K75" s="92"/>
      <c r="L75" s="220" t="s">
        <v>27</v>
      </c>
      <c r="M75" s="242">
        <f t="shared" si="74"/>
        <v>39573</v>
      </c>
      <c r="N75" s="243">
        <f t="shared" si="74"/>
        <v>38822</v>
      </c>
      <c r="O75" s="137">
        <f t="shared" si="75"/>
        <v>78395</v>
      </c>
      <c r="P75" s="249">
        <f>+P23+P49</f>
        <v>0</v>
      </c>
      <c r="Q75" s="139">
        <f t="shared" si="76"/>
        <v>78395</v>
      </c>
      <c r="R75" s="242">
        <f t="shared" si="77"/>
        <v>46014</v>
      </c>
      <c r="S75" s="243">
        <f t="shared" si="77"/>
        <v>44552</v>
      </c>
      <c r="T75" s="137">
        <f t="shared" si="78"/>
        <v>90566</v>
      </c>
      <c r="U75" s="249">
        <f>+U23+U49</f>
        <v>0</v>
      </c>
      <c r="V75" s="141">
        <f t="shared" si="79"/>
        <v>90566</v>
      </c>
      <c r="W75" s="216">
        <f>IF(Q75=0,0,((V75/Q75)-1)*100)</f>
        <v>15.525224823011662</v>
      </c>
    </row>
    <row r="76" spans="2:23" ht="14.25" thickTop="1" thickBot="1">
      <c r="B76" s="204" t="s">
        <v>28</v>
      </c>
      <c r="C76" s="109">
        <f t="shared" ref="C76:H76" si="80">+C73+C74+C75</f>
        <v>784</v>
      </c>
      <c r="D76" s="117">
        <f t="shared" si="80"/>
        <v>784</v>
      </c>
      <c r="E76" s="109">
        <f t="shared" si="80"/>
        <v>1568</v>
      </c>
      <c r="F76" s="109">
        <f t="shared" si="80"/>
        <v>1175</v>
      </c>
      <c r="G76" s="117">
        <f t="shared" si="80"/>
        <v>1174</v>
      </c>
      <c r="H76" s="109">
        <f t="shared" si="80"/>
        <v>2349</v>
      </c>
      <c r="I76" s="102">
        <f t="shared" ref="I76" si="81">IF(E76=0,0,((H76/E76)-1)*100)</f>
        <v>49.808673469387756</v>
      </c>
      <c r="J76" s="92"/>
      <c r="K76" s="92"/>
      <c r="L76" s="197" t="s">
        <v>28</v>
      </c>
      <c r="M76" s="142">
        <f t="shared" ref="M76:V76" si="82">+M73+M74+M75</f>
        <v>121126</v>
      </c>
      <c r="N76" s="143">
        <f t="shared" si="82"/>
        <v>118110</v>
      </c>
      <c r="O76" s="142">
        <f t="shared" si="82"/>
        <v>239236</v>
      </c>
      <c r="P76" s="142">
        <f t="shared" si="82"/>
        <v>0</v>
      </c>
      <c r="Q76" s="142">
        <f t="shared" si="82"/>
        <v>239236</v>
      </c>
      <c r="R76" s="142">
        <f t="shared" si="82"/>
        <v>153079</v>
      </c>
      <c r="S76" s="143">
        <f t="shared" si="82"/>
        <v>149554</v>
      </c>
      <c r="T76" s="142">
        <f t="shared" si="82"/>
        <v>302633</v>
      </c>
      <c r="U76" s="142">
        <f t="shared" si="82"/>
        <v>0</v>
      </c>
      <c r="V76" s="142">
        <f t="shared" si="82"/>
        <v>302633</v>
      </c>
      <c r="W76" s="145">
        <f t="shared" ref="W76" si="83">IF(Q76=0,0,((V76/Q76)-1)*100)</f>
        <v>26.499774281462663</v>
      </c>
    </row>
    <row r="77" spans="2:23" ht="14.25" thickTop="1" thickBot="1">
      <c r="B77" s="204" t="s">
        <v>94</v>
      </c>
      <c r="C77" s="99">
        <f t="shared" ref="C77:H77" si="84">C68+C72+C76</f>
        <v>2495</v>
      </c>
      <c r="D77" s="100">
        <f t="shared" si="84"/>
        <v>2495</v>
      </c>
      <c r="E77" s="101">
        <f t="shared" si="84"/>
        <v>4990</v>
      </c>
      <c r="F77" s="99">
        <f t="shared" si="84"/>
        <v>3919</v>
      </c>
      <c r="G77" s="100">
        <f t="shared" si="84"/>
        <v>3919</v>
      </c>
      <c r="H77" s="101">
        <f t="shared" si="84"/>
        <v>7838</v>
      </c>
      <c r="I77" s="102">
        <f>IF(E77=0,0,((H77/E77)-1)*100)</f>
        <v>57.074148296593187</v>
      </c>
      <c r="J77" s="92"/>
      <c r="K77" s="92"/>
      <c r="L77" s="197" t="s">
        <v>94</v>
      </c>
      <c r="M77" s="142">
        <f t="shared" ref="M77:V77" si="85">M68+M72+M76</f>
        <v>385897</v>
      </c>
      <c r="N77" s="143">
        <f t="shared" si="85"/>
        <v>380616</v>
      </c>
      <c r="O77" s="142">
        <f t="shared" si="85"/>
        <v>766513</v>
      </c>
      <c r="P77" s="142">
        <f t="shared" si="85"/>
        <v>168</v>
      </c>
      <c r="Q77" s="142">
        <f t="shared" si="85"/>
        <v>766681</v>
      </c>
      <c r="R77" s="142">
        <f t="shared" si="85"/>
        <v>486212</v>
      </c>
      <c r="S77" s="143">
        <f t="shared" si="85"/>
        <v>482795</v>
      </c>
      <c r="T77" s="142">
        <f t="shared" si="85"/>
        <v>969007</v>
      </c>
      <c r="U77" s="142">
        <f t="shared" si="85"/>
        <v>150</v>
      </c>
      <c r="V77" s="144">
        <f t="shared" si="85"/>
        <v>969157</v>
      </c>
      <c r="W77" s="145">
        <f>IF(Q77=0,0,((V77/Q77)-1)*100)</f>
        <v>26.409419302160874</v>
      </c>
    </row>
    <row r="78" spans="2:23" ht="14.25" thickTop="1" thickBot="1">
      <c r="B78" s="204" t="s">
        <v>93</v>
      </c>
      <c r="C78" s="99">
        <f t="shared" ref="C78:H78" si="86">+C64+C68+C72+C76</f>
        <v>3440</v>
      </c>
      <c r="D78" s="100">
        <f t="shared" si="86"/>
        <v>3442</v>
      </c>
      <c r="E78" s="101">
        <f t="shared" si="86"/>
        <v>6882</v>
      </c>
      <c r="F78" s="99">
        <f t="shared" si="86"/>
        <v>5015</v>
      </c>
      <c r="G78" s="100">
        <f t="shared" si="86"/>
        <v>5014</v>
      </c>
      <c r="H78" s="101">
        <f t="shared" si="86"/>
        <v>10029</v>
      </c>
      <c r="I78" s="102">
        <f>IF(E78=0,0,((H78/E78)-1)*100)</f>
        <v>45.727986050566692</v>
      </c>
      <c r="J78" s="92"/>
      <c r="K78" s="92"/>
      <c r="L78" s="197" t="s">
        <v>93</v>
      </c>
      <c r="M78" s="142">
        <f t="shared" ref="M78:V78" si="87">+M64+M68+M72+M76</f>
        <v>535330</v>
      </c>
      <c r="N78" s="143">
        <f t="shared" si="87"/>
        <v>518299</v>
      </c>
      <c r="O78" s="142">
        <f t="shared" si="87"/>
        <v>1053629</v>
      </c>
      <c r="P78" s="142">
        <f t="shared" si="87"/>
        <v>234</v>
      </c>
      <c r="Q78" s="142">
        <f t="shared" si="87"/>
        <v>1053863</v>
      </c>
      <c r="R78" s="142">
        <f t="shared" si="87"/>
        <v>653275</v>
      </c>
      <c r="S78" s="143">
        <f t="shared" si="87"/>
        <v>638108</v>
      </c>
      <c r="T78" s="142">
        <f t="shared" si="87"/>
        <v>1291383</v>
      </c>
      <c r="U78" s="142">
        <f t="shared" si="87"/>
        <v>325</v>
      </c>
      <c r="V78" s="144">
        <f t="shared" si="87"/>
        <v>1291708</v>
      </c>
      <c r="W78" s="145">
        <f>IF(Q78=0,0,((V78/Q78)-1)*100)</f>
        <v>22.568872804150075</v>
      </c>
    </row>
    <row r="79" spans="2:23" ht="14.25" thickTop="1" thickBot="1">
      <c r="B79" s="199" t="s">
        <v>61</v>
      </c>
      <c r="C79" s="92"/>
      <c r="D79" s="92"/>
      <c r="E79" s="92"/>
      <c r="F79" s="92"/>
      <c r="G79" s="92"/>
      <c r="H79" s="92"/>
      <c r="I79" s="93"/>
      <c r="J79" s="92"/>
      <c r="K79" s="92"/>
      <c r="L79" s="199" t="s">
        <v>61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</row>
    <row r="80" spans="2:23" ht="13.5" thickTop="1">
      <c r="B80" s="196"/>
      <c r="C80" s="92"/>
      <c r="D80" s="92"/>
      <c r="E80" s="92"/>
      <c r="F80" s="92"/>
      <c r="G80" s="92"/>
      <c r="H80" s="92"/>
      <c r="I80" s="93"/>
      <c r="J80" s="92"/>
      <c r="K80" s="92"/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B81" s="196"/>
      <c r="C81" s="92"/>
      <c r="D81" s="92"/>
      <c r="E81" s="92"/>
      <c r="F81" s="92"/>
      <c r="G81" s="92"/>
      <c r="H81" s="92"/>
      <c r="I81" s="93"/>
      <c r="J81" s="92"/>
      <c r="K81" s="92"/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B82" s="196"/>
      <c r="C82" s="92"/>
      <c r="D82" s="92"/>
      <c r="E82" s="92"/>
      <c r="F82" s="92"/>
      <c r="G82" s="92"/>
      <c r="H82" s="92"/>
      <c r="I82" s="93"/>
      <c r="J82" s="92"/>
      <c r="K82" s="92"/>
      <c r="L82" s="1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118" t="s">
        <v>41</v>
      </c>
    </row>
    <row r="83" spans="1:23" ht="14.25" thickTop="1" thickBot="1">
      <c r="B83" s="196"/>
      <c r="C83" s="92"/>
      <c r="D83" s="92"/>
      <c r="E83" s="92"/>
      <c r="F83" s="92"/>
      <c r="G83" s="92"/>
      <c r="H83" s="92"/>
      <c r="I83" s="93"/>
      <c r="J83" s="92"/>
      <c r="K83" s="92"/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B84" s="196"/>
      <c r="C84" s="92"/>
      <c r="D84" s="92"/>
      <c r="E84" s="92"/>
      <c r="F84" s="92"/>
      <c r="G84" s="92"/>
      <c r="H84" s="92"/>
      <c r="I84" s="93"/>
      <c r="J84" s="92"/>
      <c r="K84" s="92"/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3.5" thickBot="1">
      <c r="B85" s="196"/>
      <c r="C85" s="92"/>
      <c r="D85" s="92"/>
      <c r="E85" s="92"/>
      <c r="F85" s="92"/>
      <c r="G85" s="92"/>
      <c r="H85" s="92"/>
      <c r="I85" s="93"/>
      <c r="J85" s="92"/>
      <c r="K85" s="92"/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14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14" t="s">
        <v>9</v>
      </c>
      <c r="W85" s="229"/>
    </row>
    <row r="86" spans="1:23" ht="4.5" customHeight="1" thickTop="1">
      <c r="B86" s="196"/>
      <c r="C86" s="92"/>
      <c r="D86" s="92"/>
      <c r="E86" s="92"/>
      <c r="F86" s="92"/>
      <c r="G86" s="92"/>
      <c r="H86" s="92"/>
      <c r="I86" s="93"/>
      <c r="J86" s="92"/>
      <c r="K86" s="92"/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>
      <c r="A87" s="3"/>
      <c r="B87" s="206"/>
      <c r="C87" s="119"/>
      <c r="D87" s="119"/>
      <c r="E87" s="119"/>
      <c r="F87" s="119"/>
      <c r="G87" s="119"/>
      <c r="H87" s="119"/>
      <c r="I87" s="120"/>
      <c r="J87" s="119"/>
      <c r="K87" s="92"/>
      <c r="L87" s="220" t="s">
        <v>14</v>
      </c>
      <c r="M87" s="242">
        <v>0</v>
      </c>
      <c r="N87" s="243">
        <v>0</v>
      </c>
      <c r="O87" s="154">
        <f>M87+N87</f>
        <v>0</v>
      </c>
      <c r="P87" s="98">
        <v>0</v>
      </c>
      <c r="Q87" s="157">
        <f>O87+P87</f>
        <v>0</v>
      </c>
      <c r="R87" s="242">
        <v>0</v>
      </c>
      <c r="S87" s="243">
        <v>0</v>
      </c>
      <c r="T87" s="154">
        <f>R87+S87</f>
        <v>0</v>
      </c>
      <c r="U87" s="98">
        <v>0</v>
      </c>
      <c r="V87" s="159">
        <f>T87+U87</f>
        <v>0</v>
      </c>
      <c r="W87" s="216">
        <f t="shared" ref="W87:W93" si="88">IF(Q87=0,0,((V87/Q87)-1)*100)</f>
        <v>0</v>
      </c>
    </row>
    <row r="88" spans="1:23">
      <c r="A88" s="3"/>
      <c r="B88" s="206"/>
      <c r="C88" s="119"/>
      <c r="D88" s="119"/>
      <c r="E88" s="119"/>
      <c r="F88" s="119"/>
      <c r="G88" s="119"/>
      <c r="H88" s="119"/>
      <c r="I88" s="120"/>
      <c r="J88" s="119"/>
      <c r="K88" s="92"/>
      <c r="L88" s="220" t="s">
        <v>15</v>
      </c>
      <c r="M88" s="242">
        <v>0</v>
      </c>
      <c r="N88" s="243">
        <v>0</v>
      </c>
      <c r="O88" s="154">
        <f>M88+N88</f>
        <v>0</v>
      </c>
      <c r="P88" s="98">
        <v>0</v>
      </c>
      <c r="Q88" s="157">
        <f>O88+P88</f>
        <v>0</v>
      </c>
      <c r="R88" s="242">
        <v>0</v>
      </c>
      <c r="S88" s="243">
        <v>0</v>
      </c>
      <c r="T88" s="154">
        <f>R88+S88</f>
        <v>0</v>
      </c>
      <c r="U88" s="98">
        <v>0</v>
      </c>
      <c r="V88" s="159">
        <f>T88+U88</f>
        <v>0</v>
      </c>
      <c r="W88" s="216">
        <f t="shared" si="88"/>
        <v>0</v>
      </c>
    </row>
    <row r="89" spans="1:23" ht="13.5" thickBot="1">
      <c r="A89" s="3"/>
      <c r="B89" s="206"/>
      <c r="C89" s="119"/>
      <c r="D89" s="119"/>
      <c r="E89" s="119"/>
      <c r="F89" s="119"/>
      <c r="G89" s="119"/>
      <c r="H89" s="119"/>
      <c r="I89" s="120"/>
      <c r="J89" s="119"/>
      <c r="K89" s="92"/>
      <c r="L89" s="226" t="s">
        <v>16</v>
      </c>
      <c r="M89" s="242">
        <v>0</v>
      </c>
      <c r="N89" s="243">
        <v>0</v>
      </c>
      <c r="O89" s="154">
        <f>M89+N89</f>
        <v>0</v>
      </c>
      <c r="P89" s="98">
        <v>0</v>
      </c>
      <c r="Q89" s="157">
        <f>O89+P89</f>
        <v>0</v>
      </c>
      <c r="R89" s="242">
        <v>0</v>
      </c>
      <c r="S89" s="243">
        <v>0</v>
      </c>
      <c r="T89" s="154">
        <f>R89+S89</f>
        <v>0</v>
      </c>
      <c r="U89" s="98">
        <v>0</v>
      </c>
      <c r="V89" s="159">
        <f>T89+U89</f>
        <v>0</v>
      </c>
      <c r="W89" s="216">
        <f t="shared" si="88"/>
        <v>0</v>
      </c>
    </row>
    <row r="90" spans="1:23" ht="14.25" thickTop="1" thickBot="1">
      <c r="A90" s="3"/>
      <c r="B90" s="206"/>
      <c r="C90" s="119"/>
      <c r="D90" s="119"/>
      <c r="E90" s="119"/>
      <c r="F90" s="119"/>
      <c r="G90" s="119"/>
      <c r="H90" s="119"/>
      <c r="I90" s="120"/>
      <c r="J90" s="119"/>
      <c r="K90" s="92"/>
      <c r="L90" s="200" t="s">
        <v>17</v>
      </c>
      <c r="M90" s="160">
        <v>0</v>
      </c>
      <c r="N90" s="161">
        <v>0</v>
      </c>
      <c r="O90" s="160">
        <v>0</v>
      </c>
      <c r="P90" s="160">
        <v>0</v>
      </c>
      <c r="Q90" s="160">
        <f>Q87+Q88+Q89</f>
        <v>0</v>
      </c>
      <c r="R90" s="160">
        <v>0</v>
      </c>
      <c r="S90" s="161">
        <v>0</v>
      </c>
      <c r="T90" s="160">
        <v>0</v>
      </c>
      <c r="U90" s="160">
        <v>0</v>
      </c>
      <c r="V90" s="162">
        <v>0</v>
      </c>
      <c r="W90" s="163">
        <f t="shared" si="88"/>
        <v>0</v>
      </c>
    </row>
    <row r="91" spans="1:23" ht="13.5" thickTop="1">
      <c r="A91" s="3"/>
      <c r="B91" s="206"/>
      <c r="C91" s="119"/>
      <c r="D91" s="119"/>
      <c r="E91" s="119"/>
      <c r="F91" s="119"/>
      <c r="G91" s="119"/>
      <c r="H91" s="119"/>
      <c r="I91" s="120"/>
      <c r="J91" s="119"/>
      <c r="K91" s="92"/>
      <c r="L91" s="220" t="s">
        <v>18</v>
      </c>
      <c r="M91" s="242">
        <v>0</v>
      </c>
      <c r="N91" s="243">
        <v>0</v>
      </c>
      <c r="O91" s="154">
        <f>M91+N91</f>
        <v>0</v>
      </c>
      <c r="P91" s="98">
        <v>0</v>
      </c>
      <c r="Q91" s="157">
        <f>O91+P91</f>
        <v>0</v>
      </c>
      <c r="R91" s="242">
        <v>0</v>
      </c>
      <c r="S91" s="243">
        <v>0</v>
      </c>
      <c r="T91" s="154">
        <f>R91+S91</f>
        <v>0</v>
      </c>
      <c r="U91" s="98">
        <v>0</v>
      </c>
      <c r="V91" s="159">
        <f>T91+U91</f>
        <v>0</v>
      </c>
      <c r="W91" s="216">
        <f t="shared" si="88"/>
        <v>0</v>
      </c>
    </row>
    <row r="92" spans="1:23">
      <c r="A92" s="3"/>
      <c r="B92" s="206"/>
      <c r="C92" s="119"/>
      <c r="D92" s="119"/>
      <c r="E92" s="119"/>
      <c r="F92" s="119"/>
      <c r="G92" s="119"/>
      <c r="H92" s="119"/>
      <c r="I92" s="120"/>
      <c r="J92" s="119"/>
      <c r="K92" s="92"/>
      <c r="L92" s="220" t="s">
        <v>19</v>
      </c>
      <c r="M92" s="242">
        <v>0</v>
      </c>
      <c r="N92" s="243">
        <v>0</v>
      </c>
      <c r="O92" s="154">
        <f>M92+N92</f>
        <v>0</v>
      </c>
      <c r="P92" s="98">
        <v>0</v>
      </c>
      <c r="Q92" s="157">
        <f>O92+P92</f>
        <v>0</v>
      </c>
      <c r="R92" s="242">
        <v>0</v>
      </c>
      <c r="S92" s="243">
        <v>0</v>
      </c>
      <c r="T92" s="154">
        <f>R92+S92</f>
        <v>0</v>
      </c>
      <c r="U92" s="98">
        <v>0</v>
      </c>
      <c r="V92" s="159">
        <f>T92+U92</f>
        <v>0</v>
      </c>
      <c r="W92" s="216">
        <f>IF(Q92=0,0,((V92/Q92)-1)*100)</f>
        <v>0</v>
      </c>
    </row>
    <row r="93" spans="1:23" ht="13.5" thickBot="1">
      <c r="A93" s="3"/>
      <c r="B93" s="206"/>
      <c r="C93" s="119"/>
      <c r="D93" s="119"/>
      <c r="E93" s="119"/>
      <c r="F93" s="119"/>
      <c r="G93" s="119"/>
      <c r="H93" s="119"/>
      <c r="I93" s="120"/>
      <c r="J93" s="119"/>
      <c r="K93" s="92"/>
      <c r="L93" s="220" t="s">
        <v>20</v>
      </c>
      <c r="M93" s="242">
        <v>0</v>
      </c>
      <c r="N93" s="243">
        <v>0</v>
      </c>
      <c r="O93" s="154">
        <f>M93+N93</f>
        <v>0</v>
      </c>
      <c r="P93" s="98">
        <v>0</v>
      </c>
      <c r="Q93" s="157">
        <f>O93+P93</f>
        <v>0</v>
      </c>
      <c r="R93" s="242">
        <v>0</v>
      </c>
      <c r="S93" s="243">
        <v>0</v>
      </c>
      <c r="T93" s="154">
        <f>R93+S93</f>
        <v>0</v>
      </c>
      <c r="U93" s="98">
        <v>0</v>
      </c>
      <c r="V93" s="159">
        <f>T93+U93</f>
        <v>0</v>
      </c>
      <c r="W93" s="216">
        <f t="shared" si="88"/>
        <v>0</v>
      </c>
    </row>
    <row r="94" spans="1:23" ht="14.25" thickTop="1" thickBot="1">
      <c r="A94" s="3"/>
      <c r="B94" s="206"/>
      <c r="C94" s="119"/>
      <c r="D94" s="119"/>
      <c r="E94" s="119"/>
      <c r="F94" s="119"/>
      <c r="G94" s="119"/>
      <c r="H94" s="119"/>
      <c r="I94" s="120"/>
      <c r="J94" s="119"/>
      <c r="K94" s="92"/>
      <c r="L94" s="200" t="s">
        <v>90</v>
      </c>
      <c r="M94" s="160">
        <f t="shared" ref="M94:V94" si="89">+M91+M92+M93</f>
        <v>0</v>
      </c>
      <c r="N94" s="161">
        <f t="shared" si="89"/>
        <v>0</v>
      </c>
      <c r="O94" s="160">
        <f t="shared" si="89"/>
        <v>0</v>
      </c>
      <c r="P94" s="160">
        <f t="shared" si="89"/>
        <v>0</v>
      </c>
      <c r="Q94" s="160">
        <f t="shared" si="89"/>
        <v>0</v>
      </c>
      <c r="R94" s="160">
        <f t="shared" si="89"/>
        <v>0</v>
      </c>
      <c r="S94" s="161">
        <f t="shared" si="89"/>
        <v>0</v>
      </c>
      <c r="T94" s="160">
        <f t="shared" si="89"/>
        <v>0</v>
      </c>
      <c r="U94" s="160">
        <f t="shared" si="89"/>
        <v>0</v>
      </c>
      <c r="V94" s="162">
        <f t="shared" si="89"/>
        <v>0</v>
      </c>
      <c r="W94" s="163">
        <f t="shared" ref="W94" si="90">IF(Q94=0,0,((V94/Q94)-1)*100)</f>
        <v>0</v>
      </c>
    </row>
    <row r="95" spans="1:23" ht="13.5" thickTop="1">
      <c r="A95" s="3"/>
      <c r="B95" s="206"/>
      <c r="C95" s="119"/>
      <c r="D95" s="119"/>
      <c r="E95" s="119"/>
      <c r="F95" s="119"/>
      <c r="G95" s="119"/>
      <c r="H95" s="119"/>
      <c r="I95" s="120"/>
      <c r="J95" s="119"/>
      <c r="K95" s="92"/>
      <c r="L95" s="220" t="s">
        <v>21</v>
      </c>
      <c r="M95" s="242">
        <v>0</v>
      </c>
      <c r="N95" s="243">
        <v>0</v>
      </c>
      <c r="O95" s="154">
        <v>0</v>
      </c>
      <c r="P95" s="98">
        <v>0</v>
      </c>
      <c r="Q95" s="157">
        <f>O95+P95</f>
        <v>0</v>
      </c>
      <c r="R95" s="242">
        <v>0</v>
      </c>
      <c r="S95" s="243">
        <v>0</v>
      </c>
      <c r="T95" s="154">
        <v>0</v>
      </c>
      <c r="U95" s="98">
        <v>0</v>
      </c>
      <c r="V95" s="159">
        <v>0</v>
      </c>
      <c r="W95" s="216">
        <v>0</v>
      </c>
    </row>
    <row r="96" spans="1:23">
      <c r="A96" s="3"/>
      <c r="B96" s="206"/>
      <c r="C96" s="119"/>
      <c r="D96" s="119"/>
      <c r="E96" s="119"/>
      <c r="F96" s="119"/>
      <c r="G96" s="119"/>
      <c r="H96" s="119"/>
      <c r="I96" s="120"/>
      <c r="J96" s="119"/>
      <c r="K96" s="92"/>
      <c r="L96" s="220" t="s">
        <v>91</v>
      </c>
      <c r="M96" s="242">
        <v>0</v>
      </c>
      <c r="N96" s="243">
        <v>0</v>
      </c>
      <c r="O96" s="154">
        <v>0</v>
      </c>
      <c r="P96" s="98">
        <v>0</v>
      </c>
      <c r="Q96" s="157">
        <f>O96+P96</f>
        <v>0</v>
      </c>
      <c r="R96" s="242">
        <v>0</v>
      </c>
      <c r="S96" s="243">
        <v>0</v>
      </c>
      <c r="T96" s="154">
        <v>0</v>
      </c>
      <c r="U96" s="98">
        <v>0</v>
      </c>
      <c r="V96" s="159">
        <v>0</v>
      </c>
      <c r="W96" s="216">
        <v>0</v>
      </c>
    </row>
    <row r="97" spans="1:23" ht="13.5" thickBot="1">
      <c r="A97" s="3"/>
      <c r="B97" s="206"/>
      <c r="C97" s="119"/>
      <c r="D97" s="119"/>
      <c r="E97" s="119"/>
      <c r="F97" s="119"/>
      <c r="G97" s="119"/>
      <c r="H97" s="119"/>
      <c r="I97" s="120"/>
      <c r="J97" s="119"/>
      <c r="K97" s="92"/>
      <c r="L97" s="220" t="s">
        <v>22</v>
      </c>
      <c r="M97" s="242">
        <v>0</v>
      </c>
      <c r="N97" s="243">
        <v>0</v>
      </c>
      <c r="O97" s="155">
        <v>0</v>
      </c>
      <c r="P97" s="249">
        <v>0</v>
      </c>
      <c r="Q97" s="157">
        <f>O97+P97</f>
        <v>0</v>
      </c>
      <c r="R97" s="242">
        <v>0</v>
      </c>
      <c r="S97" s="243">
        <v>0</v>
      </c>
      <c r="T97" s="155">
        <v>0</v>
      </c>
      <c r="U97" s="249">
        <v>0</v>
      </c>
      <c r="V97" s="159">
        <v>0</v>
      </c>
      <c r="W97" s="216">
        <v>0</v>
      </c>
    </row>
    <row r="98" spans="1:23" ht="14.25" thickTop="1" thickBot="1">
      <c r="A98" s="3"/>
      <c r="B98" s="206"/>
      <c r="C98" s="119"/>
      <c r="D98" s="119"/>
      <c r="E98" s="119"/>
      <c r="F98" s="119"/>
      <c r="G98" s="119"/>
      <c r="H98" s="119"/>
      <c r="I98" s="120"/>
      <c r="J98" s="119"/>
      <c r="K98" s="92"/>
      <c r="L98" s="201" t="s">
        <v>23</v>
      </c>
      <c r="M98" s="164">
        <f t="shared" ref="M98:V98" si="91">M95+M96+M97</f>
        <v>0</v>
      </c>
      <c r="N98" s="164">
        <f t="shared" si="91"/>
        <v>0</v>
      </c>
      <c r="O98" s="165">
        <f t="shared" si="91"/>
        <v>0</v>
      </c>
      <c r="P98" s="165">
        <f t="shared" si="91"/>
        <v>0</v>
      </c>
      <c r="Q98" s="165">
        <f t="shared" si="91"/>
        <v>0</v>
      </c>
      <c r="R98" s="164">
        <f t="shared" si="91"/>
        <v>0</v>
      </c>
      <c r="S98" s="164">
        <f t="shared" si="91"/>
        <v>0</v>
      </c>
      <c r="T98" s="165">
        <f t="shared" si="91"/>
        <v>0</v>
      </c>
      <c r="U98" s="165">
        <f t="shared" si="91"/>
        <v>0</v>
      </c>
      <c r="V98" s="165">
        <f t="shared" si="91"/>
        <v>0</v>
      </c>
      <c r="W98" s="166"/>
    </row>
    <row r="99" spans="1:23" ht="13.5" thickTop="1">
      <c r="A99" s="3"/>
      <c r="B99" s="206"/>
      <c r="C99" s="119"/>
      <c r="D99" s="119"/>
      <c r="E99" s="119"/>
      <c r="F99" s="119"/>
      <c r="G99" s="119"/>
      <c r="H99" s="119"/>
      <c r="I99" s="120"/>
      <c r="J99" s="119"/>
      <c r="K99" s="92"/>
      <c r="L99" s="220" t="s">
        <v>25</v>
      </c>
      <c r="M99" s="242">
        <v>0</v>
      </c>
      <c r="N99" s="243">
        <v>0</v>
      </c>
      <c r="O99" s="155">
        <v>0</v>
      </c>
      <c r="P99" s="250">
        <v>0</v>
      </c>
      <c r="Q99" s="157">
        <f>O99+P99</f>
        <v>0</v>
      </c>
      <c r="R99" s="242">
        <v>0</v>
      </c>
      <c r="S99" s="243">
        <v>0</v>
      </c>
      <c r="T99" s="155">
        <v>0</v>
      </c>
      <c r="U99" s="250">
        <v>0</v>
      </c>
      <c r="V99" s="159">
        <v>0</v>
      </c>
      <c r="W99" s="216">
        <v>0</v>
      </c>
    </row>
    <row r="100" spans="1:23">
      <c r="A100" s="3"/>
      <c r="B100" s="206"/>
      <c r="C100" s="119"/>
      <c r="D100" s="119"/>
      <c r="E100" s="119"/>
      <c r="F100" s="119"/>
      <c r="G100" s="119"/>
      <c r="H100" s="119"/>
      <c r="I100" s="120"/>
      <c r="J100" s="119"/>
      <c r="K100" s="92"/>
      <c r="L100" s="220" t="s">
        <v>26</v>
      </c>
      <c r="M100" s="242">
        <v>0</v>
      </c>
      <c r="N100" s="243">
        <v>0</v>
      </c>
      <c r="O100" s="155">
        <v>0</v>
      </c>
      <c r="P100" s="98">
        <v>0</v>
      </c>
      <c r="Q100" s="157">
        <f>O100+P100</f>
        <v>0</v>
      </c>
      <c r="R100" s="242">
        <v>0</v>
      </c>
      <c r="S100" s="243">
        <v>0</v>
      </c>
      <c r="T100" s="155">
        <v>0</v>
      </c>
      <c r="U100" s="98">
        <v>0</v>
      </c>
      <c r="V100" s="159">
        <v>0</v>
      </c>
      <c r="W100" s="216">
        <v>0</v>
      </c>
    </row>
    <row r="101" spans="1:23" ht="13.5" thickBot="1">
      <c r="A101" s="2"/>
      <c r="B101" s="206"/>
      <c r="C101" s="119"/>
      <c r="D101" s="119"/>
      <c r="E101" s="119"/>
      <c r="F101" s="119"/>
      <c r="G101" s="119"/>
      <c r="H101" s="119"/>
      <c r="I101" s="120"/>
      <c r="J101" s="94"/>
      <c r="K101" s="92"/>
      <c r="L101" s="220" t="s">
        <v>27</v>
      </c>
      <c r="M101" s="242">
        <v>0</v>
      </c>
      <c r="N101" s="243">
        <v>0</v>
      </c>
      <c r="O101" s="155">
        <f>+M101+N101</f>
        <v>0</v>
      </c>
      <c r="P101" s="98">
        <v>0</v>
      </c>
      <c r="Q101" s="157">
        <f>O101+P101</f>
        <v>0</v>
      </c>
      <c r="R101" s="242">
        <v>0</v>
      </c>
      <c r="S101" s="243">
        <v>0</v>
      </c>
      <c r="T101" s="155">
        <f>+R101+S101</f>
        <v>0</v>
      </c>
      <c r="U101" s="98">
        <v>0</v>
      </c>
      <c r="V101" s="159">
        <f>T101+U101</f>
        <v>0</v>
      </c>
      <c r="W101" s="216">
        <v>0</v>
      </c>
    </row>
    <row r="102" spans="1:23" ht="14.25" thickTop="1" thickBot="1">
      <c r="A102" s="3"/>
      <c r="B102" s="206"/>
      <c r="C102" s="119"/>
      <c r="D102" s="119"/>
      <c r="E102" s="119"/>
      <c r="F102" s="119"/>
      <c r="G102" s="119"/>
      <c r="H102" s="119"/>
      <c r="I102" s="120"/>
      <c r="J102" s="119"/>
      <c r="K102" s="92"/>
      <c r="L102" s="200" t="s">
        <v>28</v>
      </c>
      <c r="M102" s="160">
        <f t="shared" ref="M102:V102" si="92">+M99+M100+M101</f>
        <v>0</v>
      </c>
      <c r="N102" s="161">
        <f t="shared" si="92"/>
        <v>0</v>
      </c>
      <c r="O102" s="160">
        <f t="shared" si="92"/>
        <v>0</v>
      </c>
      <c r="P102" s="160">
        <f t="shared" si="92"/>
        <v>0</v>
      </c>
      <c r="Q102" s="160">
        <f t="shared" si="92"/>
        <v>0</v>
      </c>
      <c r="R102" s="160">
        <f t="shared" si="92"/>
        <v>0</v>
      </c>
      <c r="S102" s="161">
        <f t="shared" si="92"/>
        <v>0</v>
      </c>
      <c r="T102" s="160">
        <f t="shared" si="92"/>
        <v>0</v>
      </c>
      <c r="U102" s="160">
        <f t="shared" si="92"/>
        <v>0</v>
      </c>
      <c r="V102" s="160">
        <f t="shared" si="92"/>
        <v>0</v>
      </c>
      <c r="W102" s="163"/>
    </row>
    <row r="103" spans="1:23" ht="14.25" thickTop="1" thickBot="1">
      <c r="A103" s="3"/>
      <c r="B103" s="206"/>
      <c r="C103" s="119"/>
      <c r="D103" s="119"/>
      <c r="E103" s="119"/>
      <c r="F103" s="119"/>
      <c r="G103" s="119"/>
      <c r="H103" s="119"/>
      <c r="I103" s="120"/>
      <c r="J103" s="119"/>
      <c r="K103" s="92"/>
      <c r="L103" s="200" t="s">
        <v>94</v>
      </c>
      <c r="M103" s="160">
        <f t="shared" ref="M103:V103" si="93">M94+M98+M102</f>
        <v>0</v>
      </c>
      <c r="N103" s="161">
        <f t="shared" si="93"/>
        <v>0</v>
      </c>
      <c r="O103" s="160">
        <f t="shared" si="93"/>
        <v>0</v>
      </c>
      <c r="P103" s="160">
        <f t="shared" si="93"/>
        <v>0</v>
      </c>
      <c r="Q103" s="160">
        <f t="shared" si="93"/>
        <v>0</v>
      </c>
      <c r="R103" s="160">
        <f t="shared" si="93"/>
        <v>0</v>
      </c>
      <c r="S103" s="161">
        <f t="shared" si="93"/>
        <v>0</v>
      </c>
      <c r="T103" s="160">
        <f t="shared" si="93"/>
        <v>0</v>
      </c>
      <c r="U103" s="160">
        <f t="shared" si="93"/>
        <v>0</v>
      </c>
      <c r="V103" s="162">
        <f t="shared" si="93"/>
        <v>0</v>
      </c>
      <c r="W103" s="163">
        <f t="shared" ref="W103" si="94">IF(Q103=0,0,((V103/Q103)-1)*100)</f>
        <v>0</v>
      </c>
    </row>
    <row r="104" spans="1:23" ht="14.25" thickTop="1" thickBot="1">
      <c r="A104" s="3"/>
      <c r="B104" s="206"/>
      <c r="C104" s="119"/>
      <c r="D104" s="119"/>
      <c r="E104" s="119"/>
      <c r="F104" s="119"/>
      <c r="G104" s="119"/>
      <c r="H104" s="119"/>
      <c r="I104" s="120"/>
      <c r="J104" s="119"/>
      <c r="K104" s="92"/>
      <c r="L104" s="200" t="s">
        <v>93</v>
      </c>
      <c r="M104" s="160">
        <f t="shared" ref="M104:V104" si="95">+M90+M94+M98+M102</f>
        <v>0</v>
      </c>
      <c r="N104" s="161">
        <f t="shared" si="95"/>
        <v>0</v>
      </c>
      <c r="O104" s="160">
        <f t="shared" si="95"/>
        <v>0</v>
      </c>
      <c r="P104" s="160">
        <f t="shared" si="95"/>
        <v>0</v>
      </c>
      <c r="Q104" s="160">
        <f t="shared" si="95"/>
        <v>0</v>
      </c>
      <c r="R104" s="160">
        <f t="shared" si="95"/>
        <v>0</v>
      </c>
      <c r="S104" s="161">
        <f t="shared" si="95"/>
        <v>0</v>
      </c>
      <c r="T104" s="160">
        <f t="shared" si="95"/>
        <v>0</v>
      </c>
      <c r="U104" s="160">
        <f t="shared" si="95"/>
        <v>0</v>
      </c>
      <c r="V104" s="162">
        <f t="shared" si="95"/>
        <v>0</v>
      </c>
      <c r="W104" s="163">
        <f t="shared" ref="W104" si="96">IF(Q104=0,0,((V104/Q104)-1)*100)</f>
        <v>0</v>
      </c>
    </row>
    <row r="105" spans="1:23" ht="14.25" thickTop="1" thickBot="1">
      <c r="A105" s="3"/>
      <c r="B105" s="206"/>
      <c r="C105" s="119"/>
      <c r="D105" s="119"/>
      <c r="E105" s="119"/>
      <c r="F105" s="119"/>
      <c r="G105" s="119"/>
      <c r="H105" s="119"/>
      <c r="I105" s="120"/>
      <c r="J105" s="119"/>
      <c r="K105" s="92"/>
      <c r="L105" s="199" t="s">
        <v>61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>
        <v>0</v>
      </c>
      <c r="W105" s="93"/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J106" s="92"/>
      <c r="K106" s="92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J107" s="92"/>
      <c r="K107" s="92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J108" s="92"/>
      <c r="K108" s="92"/>
      <c r="L108" s="1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J109" s="92"/>
      <c r="K109" s="92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3.5" thickTop="1">
      <c r="B110" s="206"/>
      <c r="C110" s="119"/>
      <c r="D110" s="119"/>
      <c r="E110" s="119"/>
      <c r="F110" s="119"/>
      <c r="G110" s="119"/>
      <c r="H110" s="119"/>
      <c r="I110" s="120"/>
      <c r="J110" s="92"/>
      <c r="K110" s="92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J111" s="92"/>
      <c r="K111" s="92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14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14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J112" s="92"/>
      <c r="K112" s="92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>
      <c r="B113" s="206"/>
      <c r="C113" s="119"/>
      <c r="D113" s="119"/>
      <c r="E113" s="119"/>
      <c r="F113" s="119"/>
      <c r="G113" s="119"/>
      <c r="H113" s="119"/>
      <c r="I113" s="120"/>
      <c r="J113" s="92"/>
      <c r="K113" s="92"/>
      <c r="L113" s="220" t="s">
        <v>14</v>
      </c>
      <c r="M113" s="242">
        <v>104</v>
      </c>
      <c r="N113" s="243">
        <v>291</v>
      </c>
      <c r="O113" s="154">
        <f>M113+N113</f>
        <v>395</v>
      </c>
      <c r="P113" s="98">
        <v>0</v>
      </c>
      <c r="Q113" s="157">
        <f>O113+P113</f>
        <v>395</v>
      </c>
      <c r="R113" s="242">
        <v>96</v>
      </c>
      <c r="S113" s="243">
        <v>274</v>
      </c>
      <c r="T113" s="154">
        <f>R113+S113</f>
        <v>370</v>
      </c>
      <c r="U113" s="98">
        <v>0</v>
      </c>
      <c r="V113" s="159">
        <f>T113+U113</f>
        <v>370</v>
      </c>
      <c r="W113" s="216">
        <f t="shared" ref="W113:W128" si="97">IF(Q113=0,0,((V113/Q113)-1)*100)</f>
        <v>-6.3291139240506329</v>
      </c>
    </row>
    <row r="114" spans="2:23">
      <c r="B114" s="206"/>
      <c r="C114" s="119"/>
      <c r="D114" s="119"/>
      <c r="E114" s="119"/>
      <c r="F114" s="119"/>
      <c r="G114" s="119"/>
      <c r="H114" s="119"/>
      <c r="I114" s="120"/>
      <c r="J114" s="92"/>
      <c r="K114" s="92"/>
      <c r="L114" s="220" t="s">
        <v>15</v>
      </c>
      <c r="M114" s="242">
        <v>104</v>
      </c>
      <c r="N114" s="243">
        <v>270</v>
      </c>
      <c r="O114" s="154">
        <f>M114+N114</f>
        <v>374</v>
      </c>
      <c r="P114" s="98">
        <v>0</v>
      </c>
      <c r="Q114" s="157">
        <f>O114+P114</f>
        <v>374</v>
      </c>
      <c r="R114" s="242">
        <v>91</v>
      </c>
      <c r="S114" s="243">
        <v>255</v>
      </c>
      <c r="T114" s="154">
        <f>R114+S114</f>
        <v>346</v>
      </c>
      <c r="U114" s="98">
        <v>0</v>
      </c>
      <c r="V114" s="159">
        <f>T114+U114</f>
        <v>346</v>
      </c>
      <c r="W114" s="216">
        <f t="shared" si="97"/>
        <v>-7.4866310160427769</v>
      </c>
    </row>
    <row r="115" spans="2:23" ht="13.5" thickBot="1">
      <c r="B115" s="206"/>
      <c r="C115" s="119"/>
      <c r="D115" s="119"/>
      <c r="E115" s="119"/>
      <c r="F115" s="119"/>
      <c r="G115" s="119"/>
      <c r="H115" s="119"/>
      <c r="I115" s="120"/>
      <c r="J115" s="92"/>
      <c r="K115" s="92"/>
      <c r="L115" s="226" t="s">
        <v>16</v>
      </c>
      <c r="M115" s="242">
        <v>105</v>
      </c>
      <c r="N115" s="243">
        <v>291</v>
      </c>
      <c r="O115" s="154">
        <f>+M115+N115</f>
        <v>396</v>
      </c>
      <c r="P115" s="98">
        <v>0</v>
      </c>
      <c r="Q115" s="157">
        <f>O115+P115</f>
        <v>396</v>
      </c>
      <c r="R115" s="242">
        <v>90</v>
      </c>
      <c r="S115" s="243">
        <v>234</v>
      </c>
      <c r="T115" s="154">
        <f>+R115+S115</f>
        <v>324</v>
      </c>
      <c r="U115" s="98">
        <v>0</v>
      </c>
      <c r="V115" s="159">
        <f>T115+U115</f>
        <v>324</v>
      </c>
      <c r="W115" s="216">
        <f t="shared" si="97"/>
        <v>-18.181818181818176</v>
      </c>
    </row>
    <row r="116" spans="2:23" ht="14.25" thickTop="1" thickBot="1">
      <c r="B116" s="206"/>
      <c r="C116" s="119"/>
      <c r="D116" s="119"/>
      <c r="E116" s="119"/>
      <c r="F116" s="119"/>
      <c r="G116" s="119"/>
      <c r="H116" s="119"/>
      <c r="I116" s="120"/>
      <c r="J116" s="92"/>
      <c r="K116" s="92"/>
      <c r="L116" s="200" t="s">
        <v>17</v>
      </c>
      <c r="M116" s="160">
        <f t="shared" ref="M116:P116" si="98">M113+M114+M115</f>
        <v>313</v>
      </c>
      <c r="N116" s="161">
        <f t="shared" si="98"/>
        <v>852</v>
      </c>
      <c r="O116" s="160">
        <f t="shared" si="98"/>
        <v>1165</v>
      </c>
      <c r="P116" s="160">
        <f t="shared" si="98"/>
        <v>0</v>
      </c>
      <c r="Q116" s="160">
        <f t="shared" ref="Q116:V116" si="99">Q113+Q114+Q115</f>
        <v>1165</v>
      </c>
      <c r="R116" s="160">
        <f t="shared" si="99"/>
        <v>277</v>
      </c>
      <c r="S116" s="161">
        <f t="shared" si="99"/>
        <v>763</v>
      </c>
      <c r="T116" s="160">
        <f t="shared" si="99"/>
        <v>1040</v>
      </c>
      <c r="U116" s="160">
        <f t="shared" si="99"/>
        <v>0</v>
      </c>
      <c r="V116" s="162">
        <f t="shared" si="99"/>
        <v>1040</v>
      </c>
      <c r="W116" s="163">
        <f t="shared" si="97"/>
        <v>-10.729613733905573</v>
      </c>
    </row>
    <row r="117" spans="2:23" ht="13.5" thickTop="1">
      <c r="B117" s="206"/>
      <c r="C117" s="119"/>
      <c r="D117" s="119"/>
      <c r="E117" s="119"/>
      <c r="F117" s="119"/>
      <c r="G117" s="119"/>
      <c r="H117" s="119"/>
      <c r="I117" s="120"/>
      <c r="J117" s="92"/>
      <c r="K117" s="92"/>
      <c r="L117" s="220" t="s">
        <v>18</v>
      </c>
      <c r="M117" s="242">
        <v>95</v>
      </c>
      <c r="N117" s="243">
        <v>276</v>
      </c>
      <c r="O117" s="154">
        <f>+M117+N117</f>
        <v>371</v>
      </c>
      <c r="P117" s="98">
        <v>0</v>
      </c>
      <c r="Q117" s="157">
        <f>O117+P117</f>
        <v>371</v>
      </c>
      <c r="R117" s="242">
        <v>78</v>
      </c>
      <c r="S117" s="243">
        <v>236</v>
      </c>
      <c r="T117" s="154">
        <f>+R117+S117</f>
        <v>314</v>
      </c>
      <c r="U117" s="98">
        <v>0</v>
      </c>
      <c r="V117" s="159">
        <f>T117+U117</f>
        <v>314</v>
      </c>
      <c r="W117" s="216">
        <f t="shared" si="97"/>
        <v>-15.363881401617252</v>
      </c>
    </row>
    <row r="118" spans="2:23">
      <c r="B118" s="206"/>
      <c r="C118" s="119"/>
      <c r="D118" s="119"/>
      <c r="E118" s="119"/>
      <c r="F118" s="119"/>
      <c r="G118" s="119"/>
      <c r="H118" s="119"/>
      <c r="I118" s="120"/>
      <c r="J118" s="92"/>
      <c r="K118" s="92"/>
      <c r="L118" s="220" t="s">
        <v>19</v>
      </c>
      <c r="M118" s="242">
        <v>84</v>
      </c>
      <c r="N118" s="243">
        <v>267</v>
      </c>
      <c r="O118" s="154">
        <f>+M118+N118</f>
        <v>351</v>
      </c>
      <c r="P118" s="98">
        <v>0</v>
      </c>
      <c r="Q118" s="157">
        <f>O118+P118</f>
        <v>351</v>
      </c>
      <c r="R118" s="242">
        <v>81</v>
      </c>
      <c r="S118" s="243">
        <v>237</v>
      </c>
      <c r="T118" s="154">
        <f>+R118+S118</f>
        <v>318</v>
      </c>
      <c r="U118" s="98">
        <v>0</v>
      </c>
      <c r="V118" s="159">
        <f>T118+U118</f>
        <v>318</v>
      </c>
      <c r="W118" s="216">
        <f>IF(Q118=0,0,((V118/Q118)-1)*100)</f>
        <v>-9.4017094017094021</v>
      </c>
    </row>
    <row r="119" spans="2:23" ht="13.5" thickBot="1">
      <c r="B119" s="206"/>
      <c r="C119" s="119"/>
      <c r="D119" s="119"/>
      <c r="E119" s="119"/>
      <c r="F119" s="119"/>
      <c r="G119" s="119"/>
      <c r="H119" s="119"/>
      <c r="I119" s="120"/>
      <c r="J119" s="92"/>
      <c r="K119" s="92"/>
      <c r="L119" s="220" t="s">
        <v>20</v>
      </c>
      <c r="M119" s="242">
        <v>117</v>
      </c>
      <c r="N119" s="243">
        <v>347</v>
      </c>
      <c r="O119" s="154">
        <f>+M119+N119</f>
        <v>464</v>
      </c>
      <c r="P119" s="98">
        <v>0</v>
      </c>
      <c r="Q119" s="157">
        <f>O119+P119</f>
        <v>464</v>
      </c>
      <c r="R119" s="242">
        <v>83</v>
      </c>
      <c r="S119" s="243">
        <v>265</v>
      </c>
      <c r="T119" s="154">
        <f>+R119+S119</f>
        <v>348</v>
      </c>
      <c r="U119" s="98">
        <v>0</v>
      </c>
      <c r="V119" s="159">
        <f>T119+U119</f>
        <v>348</v>
      </c>
      <c r="W119" s="216">
        <f t="shared" si="97"/>
        <v>-25</v>
      </c>
    </row>
    <row r="120" spans="2:23" ht="14.25" thickTop="1" thickBot="1">
      <c r="B120" s="206"/>
      <c r="C120" s="119"/>
      <c r="D120" s="119"/>
      <c r="E120" s="119"/>
      <c r="F120" s="119"/>
      <c r="G120" s="119"/>
      <c r="H120" s="119"/>
      <c r="I120" s="120"/>
      <c r="J120" s="92"/>
      <c r="K120" s="92"/>
      <c r="L120" s="200" t="s">
        <v>90</v>
      </c>
      <c r="M120" s="160">
        <f t="shared" ref="M120:V120" si="100">+M117+M118+M119</f>
        <v>296</v>
      </c>
      <c r="N120" s="161">
        <f t="shared" si="100"/>
        <v>890</v>
      </c>
      <c r="O120" s="160">
        <f t="shared" si="100"/>
        <v>1186</v>
      </c>
      <c r="P120" s="160">
        <f t="shared" si="100"/>
        <v>0</v>
      </c>
      <c r="Q120" s="160">
        <f t="shared" si="100"/>
        <v>1186</v>
      </c>
      <c r="R120" s="160">
        <f t="shared" si="100"/>
        <v>242</v>
      </c>
      <c r="S120" s="161">
        <f t="shared" si="100"/>
        <v>738</v>
      </c>
      <c r="T120" s="160">
        <f t="shared" si="100"/>
        <v>980</v>
      </c>
      <c r="U120" s="160">
        <f t="shared" si="100"/>
        <v>0</v>
      </c>
      <c r="V120" s="162">
        <f t="shared" si="100"/>
        <v>980</v>
      </c>
      <c r="W120" s="163">
        <f t="shared" ref="W120" si="101">IF(Q120=0,0,((V120/Q120)-1)*100)</f>
        <v>-17.369308600337263</v>
      </c>
    </row>
    <row r="121" spans="2:23" ht="13.5" thickTop="1">
      <c r="B121" s="206"/>
      <c r="C121" s="119"/>
      <c r="D121" s="119"/>
      <c r="E121" s="119"/>
      <c r="F121" s="119"/>
      <c r="G121" s="119"/>
      <c r="H121" s="119"/>
      <c r="I121" s="120"/>
      <c r="J121" s="92"/>
      <c r="K121" s="92"/>
      <c r="L121" s="220" t="s">
        <v>21</v>
      </c>
      <c r="M121" s="242">
        <v>100</v>
      </c>
      <c r="N121" s="243">
        <v>348</v>
      </c>
      <c r="O121" s="154">
        <f>+M121+N121</f>
        <v>448</v>
      </c>
      <c r="P121" s="98">
        <v>0</v>
      </c>
      <c r="Q121" s="157">
        <f>O121+P121</f>
        <v>448</v>
      </c>
      <c r="R121" s="242">
        <v>88</v>
      </c>
      <c r="S121" s="243">
        <v>187</v>
      </c>
      <c r="T121" s="154">
        <f>+R121+S121</f>
        <v>275</v>
      </c>
      <c r="U121" s="98">
        <v>0</v>
      </c>
      <c r="V121" s="159">
        <f>T121+U121</f>
        <v>275</v>
      </c>
      <c r="W121" s="216">
        <f>IF(Q121=0,0,((V121/Q121)-1)*100)</f>
        <v>-38.616071428571431</v>
      </c>
    </row>
    <row r="122" spans="2:23">
      <c r="B122" s="206"/>
      <c r="C122" s="119"/>
      <c r="D122" s="119"/>
      <c r="E122" s="119"/>
      <c r="F122" s="119"/>
      <c r="G122" s="119"/>
      <c r="H122" s="119"/>
      <c r="I122" s="120"/>
      <c r="J122" s="92"/>
      <c r="K122" s="92"/>
      <c r="L122" s="220" t="s">
        <v>91</v>
      </c>
      <c r="M122" s="242">
        <v>91</v>
      </c>
      <c r="N122" s="243">
        <v>246</v>
      </c>
      <c r="O122" s="154">
        <f>+M122+N122</f>
        <v>337</v>
      </c>
      <c r="P122" s="98">
        <v>0</v>
      </c>
      <c r="Q122" s="157">
        <f>O122+P122</f>
        <v>337</v>
      </c>
      <c r="R122" s="242">
        <v>83</v>
      </c>
      <c r="S122" s="243">
        <v>229</v>
      </c>
      <c r="T122" s="154">
        <f>+R122+S122</f>
        <v>312</v>
      </c>
      <c r="U122" s="98">
        <v>0</v>
      </c>
      <c r="V122" s="159">
        <f>T122+U122</f>
        <v>312</v>
      </c>
      <c r="W122" s="216">
        <f t="shared" si="97"/>
        <v>-7.4183976261127604</v>
      </c>
    </row>
    <row r="123" spans="2:23" ht="13.5" thickBot="1">
      <c r="B123" s="206"/>
      <c r="C123" s="119"/>
      <c r="D123" s="119"/>
      <c r="E123" s="119"/>
      <c r="F123" s="119"/>
      <c r="G123" s="119"/>
      <c r="H123" s="119"/>
      <c r="I123" s="120"/>
      <c r="J123" s="92"/>
      <c r="K123" s="92"/>
      <c r="L123" s="220" t="s">
        <v>22</v>
      </c>
      <c r="M123" s="242">
        <v>101</v>
      </c>
      <c r="N123" s="243">
        <v>263</v>
      </c>
      <c r="O123" s="155">
        <f>+M123+N123</f>
        <v>364</v>
      </c>
      <c r="P123" s="249">
        <v>0</v>
      </c>
      <c r="Q123" s="157">
        <f>O123+P123</f>
        <v>364</v>
      </c>
      <c r="R123" s="242">
        <v>90</v>
      </c>
      <c r="S123" s="243">
        <v>207</v>
      </c>
      <c r="T123" s="155">
        <f>+R123+S123</f>
        <v>297</v>
      </c>
      <c r="U123" s="249">
        <v>0</v>
      </c>
      <c r="V123" s="159">
        <f>T123+U123</f>
        <v>297</v>
      </c>
      <c r="W123" s="216">
        <f>IF(Q123=0,0,((V123/Q123)-1)*100)</f>
        <v>-18.406593406593409</v>
      </c>
    </row>
    <row r="124" spans="2:23" ht="14.25" thickTop="1" thickBot="1">
      <c r="B124" s="206"/>
      <c r="C124" s="119"/>
      <c r="D124" s="119"/>
      <c r="E124" s="119"/>
      <c r="F124" s="119"/>
      <c r="G124" s="119"/>
      <c r="H124" s="119"/>
      <c r="I124" s="120"/>
      <c r="J124" s="92"/>
      <c r="K124" s="92"/>
      <c r="L124" s="201" t="s">
        <v>23</v>
      </c>
      <c r="M124" s="164">
        <f t="shared" ref="M124:V124" si="102">M121+M122+M123</f>
        <v>292</v>
      </c>
      <c r="N124" s="164">
        <f t="shared" si="102"/>
        <v>857</v>
      </c>
      <c r="O124" s="165">
        <f t="shared" si="102"/>
        <v>1149</v>
      </c>
      <c r="P124" s="165">
        <f t="shared" si="102"/>
        <v>0</v>
      </c>
      <c r="Q124" s="165">
        <f t="shared" si="102"/>
        <v>1149</v>
      </c>
      <c r="R124" s="164">
        <f t="shared" si="102"/>
        <v>261</v>
      </c>
      <c r="S124" s="164">
        <f t="shared" si="102"/>
        <v>623</v>
      </c>
      <c r="T124" s="165">
        <f t="shared" si="102"/>
        <v>884</v>
      </c>
      <c r="U124" s="165">
        <f t="shared" si="102"/>
        <v>0</v>
      </c>
      <c r="V124" s="165">
        <f t="shared" si="102"/>
        <v>884</v>
      </c>
      <c r="W124" s="166">
        <f t="shared" si="97"/>
        <v>-23.063533507397736</v>
      </c>
    </row>
    <row r="125" spans="2:23" ht="13.5" thickTop="1">
      <c r="B125" s="207"/>
      <c r="C125" s="126"/>
      <c r="D125" s="126"/>
      <c r="E125" s="126"/>
      <c r="F125" s="126"/>
      <c r="G125" s="126"/>
      <c r="H125" s="126"/>
      <c r="I125" s="127"/>
      <c r="J125" s="125"/>
      <c r="K125" s="125"/>
      <c r="L125" s="220" t="s">
        <v>25</v>
      </c>
      <c r="M125" s="242">
        <v>97</v>
      </c>
      <c r="N125" s="243">
        <v>260</v>
      </c>
      <c r="O125" s="155">
        <f>+M125+N125</f>
        <v>357</v>
      </c>
      <c r="P125" s="250">
        <v>0</v>
      </c>
      <c r="Q125" s="157">
        <f>+O125+P125</f>
        <v>357</v>
      </c>
      <c r="R125" s="242">
        <v>86</v>
      </c>
      <c r="S125" s="243">
        <v>190</v>
      </c>
      <c r="T125" s="155">
        <f>+R125+S125</f>
        <v>276</v>
      </c>
      <c r="U125" s="250">
        <v>0</v>
      </c>
      <c r="V125" s="159">
        <f>T125+U125</f>
        <v>276</v>
      </c>
      <c r="W125" s="216">
        <f t="shared" si="97"/>
        <v>-22.689075630252098</v>
      </c>
    </row>
    <row r="126" spans="2:23" ht="13.5" customHeight="1">
      <c r="B126" s="208"/>
      <c r="C126" s="128"/>
      <c r="D126" s="128"/>
      <c r="E126" s="128"/>
      <c r="F126" s="128"/>
      <c r="G126" s="128"/>
      <c r="H126" s="128"/>
      <c r="I126" s="129"/>
      <c r="J126" s="125"/>
      <c r="K126" s="125"/>
      <c r="L126" s="220" t="s">
        <v>26</v>
      </c>
      <c r="M126" s="242">
        <v>93</v>
      </c>
      <c r="N126" s="243">
        <v>292</v>
      </c>
      <c r="O126" s="155">
        <f>+M126+N126</f>
        <v>385</v>
      </c>
      <c r="P126" s="98">
        <v>0</v>
      </c>
      <c r="Q126" s="157">
        <f>+O126+P126</f>
        <v>385</v>
      </c>
      <c r="R126" s="242">
        <v>77</v>
      </c>
      <c r="S126" s="243">
        <v>189</v>
      </c>
      <c r="T126" s="155">
        <f>+R126+S126</f>
        <v>266</v>
      </c>
      <c r="U126" s="98">
        <v>0</v>
      </c>
      <c r="V126" s="159">
        <f>T126+U126</f>
        <v>266</v>
      </c>
      <c r="W126" s="216">
        <f>IF(Q126=0,0,((V126/Q126)-1)*100)</f>
        <v>-30.909090909090907</v>
      </c>
    </row>
    <row r="127" spans="2:23" ht="13.5" customHeight="1" thickBot="1">
      <c r="B127" s="208"/>
      <c r="C127" s="128"/>
      <c r="D127" s="128"/>
      <c r="E127" s="128"/>
      <c r="F127" s="128"/>
      <c r="G127" s="128"/>
      <c r="H127" s="128"/>
      <c r="I127" s="129"/>
      <c r="J127" s="125"/>
      <c r="K127" s="125"/>
      <c r="L127" s="220" t="s">
        <v>27</v>
      </c>
      <c r="M127" s="242">
        <v>85</v>
      </c>
      <c r="N127" s="243">
        <v>238</v>
      </c>
      <c r="O127" s="155">
        <f>+M127+N127</f>
        <v>323</v>
      </c>
      <c r="P127" s="98">
        <v>0</v>
      </c>
      <c r="Q127" s="157">
        <f>+O127+P127</f>
        <v>323</v>
      </c>
      <c r="R127" s="242">
        <v>91</v>
      </c>
      <c r="S127" s="243">
        <v>171</v>
      </c>
      <c r="T127" s="155">
        <f>+R127+S127</f>
        <v>262</v>
      </c>
      <c r="U127" s="98">
        <v>0</v>
      </c>
      <c r="V127" s="159">
        <f>+T127+U127</f>
        <v>262</v>
      </c>
      <c r="W127" s="216">
        <f t="shared" si="97"/>
        <v>-18.885448916408663</v>
      </c>
    </row>
    <row r="128" spans="2:23" ht="14.25" thickTop="1" thickBot="1">
      <c r="B128" s="206"/>
      <c r="C128" s="119"/>
      <c r="D128" s="119"/>
      <c r="E128" s="119"/>
      <c r="F128" s="119"/>
      <c r="G128" s="119"/>
      <c r="H128" s="119"/>
      <c r="I128" s="120"/>
      <c r="J128" s="92"/>
      <c r="K128" s="92"/>
      <c r="L128" s="200" t="s">
        <v>28</v>
      </c>
      <c r="M128" s="160">
        <f t="shared" ref="M128:V128" si="103">+M125+M126+M127</f>
        <v>275</v>
      </c>
      <c r="N128" s="161">
        <f t="shared" si="103"/>
        <v>790</v>
      </c>
      <c r="O128" s="160">
        <f t="shared" si="103"/>
        <v>1065</v>
      </c>
      <c r="P128" s="160">
        <f t="shared" si="103"/>
        <v>0</v>
      </c>
      <c r="Q128" s="160">
        <f t="shared" si="103"/>
        <v>1065</v>
      </c>
      <c r="R128" s="160">
        <f t="shared" si="103"/>
        <v>254</v>
      </c>
      <c r="S128" s="161">
        <f t="shared" si="103"/>
        <v>550</v>
      </c>
      <c r="T128" s="160">
        <f t="shared" si="103"/>
        <v>804</v>
      </c>
      <c r="U128" s="160">
        <f t="shared" si="103"/>
        <v>0</v>
      </c>
      <c r="V128" s="160">
        <f t="shared" si="103"/>
        <v>804</v>
      </c>
      <c r="W128" s="163">
        <f t="shared" si="97"/>
        <v>-24.507042253521128</v>
      </c>
    </row>
    <row r="129" spans="2:23" ht="14.25" thickTop="1" thickBot="1">
      <c r="B129" s="206"/>
      <c r="C129" s="119"/>
      <c r="D129" s="119"/>
      <c r="E129" s="119"/>
      <c r="F129" s="119"/>
      <c r="G129" s="119"/>
      <c r="H129" s="119"/>
      <c r="I129" s="120"/>
      <c r="J129" s="92"/>
      <c r="K129" s="92"/>
      <c r="L129" s="200" t="s">
        <v>94</v>
      </c>
      <c r="M129" s="160">
        <f t="shared" ref="M129:V129" si="104">M120+M124+M128</f>
        <v>863</v>
      </c>
      <c r="N129" s="161">
        <f t="shared" si="104"/>
        <v>2537</v>
      </c>
      <c r="O129" s="160">
        <f t="shared" si="104"/>
        <v>3400</v>
      </c>
      <c r="P129" s="160">
        <f t="shared" si="104"/>
        <v>0</v>
      </c>
      <c r="Q129" s="160">
        <f t="shared" si="104"/>
        <v>3400</v>
      </c>
      <c r="R129" s="160">
        <f t="shared" si="104"/>
        <v>757</v>
      </c>
      <c r="S129" s="161">
        <f t="shared" si="104"/>
        <v>1911</v>
      </c>
      <c r="T129" s="160">
        <f t="shared" si="104"/>
        <v>2668</v>
      </c>
      <c r="U129" s="160">
        <f t="shared" si="104"/>
        <v>0</v>
      </c>
      <c r="V129" s="162">
        <f t="shared" si="104"/>
        <v>2668</v>
      </c>
      <c r="W129" s="163">
        <f t="shared" ref="W129" si="105">IF(Q129=0,0,((V129/Q129)-1)*100)</f>
        <v>-21.529411764705884</v>
      </c>
    </row>
    <row r="130" spans="2:23" ht="14.25" thickTop="1" thickBot="1">
      <c r="B130" s="206"/>
      <c r="C130" s="119"/>
      <c r="D130" s="119"/>
      <c r="E130" s="119"/>
      <c r="F130" s="119"/>
      <c r="G130" s="119"/>
      <c r="H130" s="119"/>
      <c r="I130" s="120"/>
      <c r="J130" s="92"/>
      <c r="K130" s="92"/>
      <c r="L130" s="200" t="s">
        <v>93</v>
      </c>
      <c r="M130" s="160">
        <f t="shared" ref="M130:V130" si="106">+M116+M120+M124+M128</f>
        <v>1176</v>
      </c>
      <c r="N130" s="161">
        <f t="shared" si="106"/>
        <v>3389</v>
      </c>
      <c r="O130" s="160">
        <f t="shared" si="106"/>
        <v>4565</v>
      </c>
      <c r="P130" s="160">
        <f t="shared" si="106"/>
        <v>0</v>
      </c>
      <c r="Q130" s="160">
        <f t="shared" si="106"/>
        <v>4565</v>
      </c>
      <c r="R130" s="160">
        <f t="shared" si="106"/>
        <v>1034</v>
      </c>
      <c r="S130" s="161">
        <f t="shared" si="106"/>
        <v>2674</v>
      </c>
      <c r="T130" s="160">
        <f t="shared" si="106"/>
        <v>3708</v>
      </c>
      <c r="U130" s="160">
        <f t="shared" si="106"/>
        <v>0</v>
      </c>
      <c r="V130" s="162">
        <f t="shared" si="106"/>
        <v>3708</v>
      </c>
      <c r="W130" s="163">
        <f t="shared" ref="W130" si="107">IF(Q130=0,0,((V130/Q130)-1)*100)</f>
        <v>-18.773274917853232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J131" s="92"/>
      <c r="K131" s="92"/>
      <c r="L131" s="199" t="s">
        <v>61</v>
      </c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J132" s="92"/>
      <c r="K132" s="92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J133" s="92"/>
      <c r="K133" s="92"/>
      <c r="L133" s="283" t="s">
        <v>48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4.25" thickTop="1" thickBot="1">
      <c r="B134" s="206"/>
      <c r="C134" s="119"/>
      <c r="D134" s="119"/>
      <c r="E134" s="119"/>
      <c r="F134" s="119"/>
      <c r="G134" s="119"/>
      <c r="H134" s="119"/>
      <c r="I134" s="120"/>
      <c r="J134" s="92"/>
      <c r="K134" s="92"/>
      <c r="L134" s="1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118" t="s">
        <v>41</v>
      </c>
    </row>
    <row r="135" spans="2:23" ht="14.25" thickTop="1" thickBot="1">
      <c r="B135" s="206"/>
      <c r="C135" s="119"/>
      <c r="D135" s="119"/>
      <c r="E135" s="119"/>
      <c r="F135" s="119"/>
      <c r="G135" s="119"/>
      <c r="H135" s="119"/>
      <c r="I135" s="120"/>
      <c r="J135" s="92"/>
      <c r="K135" s="92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J136" s="92"/>
      <c r="K136" s="92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J137" s="92"/>
      <c r="K137" s="92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14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14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J138" s="92"/>
      <c r="K138" s="92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>
      <c r="B139" s="206"/>
      <c r="C139" s="119"/>
      <c r="D139" s="119"/>
      <c r="E139" s="119"/>
      <c r="F139" s="119"/>
      <c r="G139" s="119"/>
      <c r="H139" s="119"/>
      <c r="I139" s="120"/>
      <c r="J139" s="92"/>
      <c r="K139" s="92"/>
      <c r="L139" s="220" t="s">
        <v>14</v>
      </c>
      <c r="M139" s="242">
        <f t="shared" ref="M139:N141" si="108">+M87+M113</f>
        <v>104</v>
      </c>
      <c r="N139" s="243">
        <f t="shared" si="108"/>
        <v>291</v>
      </c>
      <c r="O139" s="154">
        <f>+M139+N139</f>
        <v>395</v>
      </c>
      <c r="P139" s="98">
        <f>+P87+P113</f>
        <v>0</v>
      </c>
      <c r="Q139" s="157">
        <f>+O139+P139</f>
        <v>395</v>
      </c>
      <c r="R139" s="242">
        <f t="shared" ref="R139:S145" si="109">+R87+R113</f>
        <v>96</v>
      </c>
      <c r="S139" s="243">
        <f t="shared" si="109"/>
        <v>274</v>
      </c>
      <c r="T139" s="154">
        <f>+R139+S139</f>
        <v>370</v>
      </c>
      <c r="U139" s="98">
        <f t="shared" ref="U139:U145" si="110">+U87+U113</f>
        <v>0</v>
      </c>
      <c r="V139" s="159">
        <f>+T139+U139</f>
        <v>370</v>
      </c>
      <c r="W139" s="216">
        <f t="shared" ref="W139:W145" si="111">IF(Q139=0,0,((V139/Q139)-1)*100)</f>
        <v>-6.3291139240506329</v>
      </c>
    </row>
    <row r="140" spans="2:23">
      <c r="B140" s="206"/>
      <c r="C140" s="119"/>
      <c r="D140" s="119"/>
      <c r="E140" s="119"/>
      <c r="F140" s="119"/>
      <c r="G140" s="119"/>
      <c r="H140" s="119"/>
      <c r="I140" s="120"/>
      <c r="J140" s="92"/>
      <c r="K140" s="92"/>
      <c r="L140" s="220" t="s">
        <v>15</v>
      </c>
      <c r="M140" s="242">
        <f t="shared" si="108"/>
        <v>104</v>
      </c>
      <c r="N140" s="243">
        <f t="shared" si="108"/>
        <v>270</v>
      </c>
      <c r="O140" s="154">
        <f t="shared" ref="O140:O141" si="112">+M140+N140</f>
        <v>374</v>
      </c>
      <c r="P140" s="98">
        <f>+P88+P114</f>
        <v>0</v>
      </c>
      <c r="Q140" s="157">
        <f t="shared" ref="Q140:Q141" si="113">+O140+P140</f>
        <v>374</v>
      </c>
      <c r="R140" s="242">
        <f t="shared" si="109"/>
        <v>91</v>
      </c>
      <c r="S140" s="243">
        <f t="shared" si="109"/>
        <v>255</v>
      </c>
      <c r="T140" s="154">
        <f t="shared" ref="T140:T141" si="114">+R140+S140</f>
        <v>346</v>
      </c>
      <c r="U140" s="98">
        <f t="shared" si="110"/>
        <v>0</v>
      </c>
      <c r="V140" s="159">
        <f t="shared" ref="V140:V141" si="115">+T140+U140</f>
        <v>346</v>
      </c>
      <c r="W140" s="216">
        <f t="shared" si="111"/>
        <v>-7.4866310160427769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J141" s="92"/>
      <c r="K141" s="92"/>
      <c r="L141" s="226" t="s">
        <v>16</v>
      </c>
      <c r="M141" s="242">
        <f t="shared" si="108"/>
        <v>105</v>
      </c>
      <c r="N141" s="243">
        <f t="shared" si="108"/>
        <v>291</v>
      </c>
      <c r="O141" s="154">
        <f t="shared" si="112"/>
        <v>396</v>
      </c>
      <c r="P141" s="98">
        <f>+P89+P115</f>
        <v>0</v>
      </c>
      <c r="Q141" s="157">
        <f t="shared" si="113"/>
        <v>396</v>
      </c>
      <c r="R141" s="242">
        <f t="shared" si="109"/>
        <v>90</v>
      </c>
      <c r="S141" s="243">
        <f t="shared" si="109"/>
        <v>234</v>
      </c>
      <c r="T141" s="154">
        <f t="shared" si="114"/>
        <v>324</v>
      </c>
      <c r="U141" s="98">
        <f t="shared" si="110"/>
        <v>0</v>
      </c>
      <c r="V141" s="159">
        <f t="shared" si="115"/>
        <v>324</v>
      </c>
      <c r="W141" s="216">
        <f t="shared" si="111"/>
        <v>-18.181818181818176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J142" s="92"/>
      <c r="K142" s="92"/>
      <c r="L142" s="200" t="s">
        <v>17</v>
      </c>
      <c r="M142" s="160">
        <f>+M139+M140+M141</f>
        <v>313</v>
      </c>
      <c r="N142" s="161">
        <f>+N139+N140+N141</f>
        <v>852</v>
      </c>
      <c r="O142" s="160">
        <f>+O139+O140+O141</f>
        <v>1165</v>
      </c>
      <c r="P142" s="160">
        <f>+P139+P140+P141</f>
        <v>0</v>
      </c>
      <c r="Q142" s="160">
        <f>+Q139+Q140+Q141</f>
        <v>1165</v>
      </c>
      <c r="R142" s="160">
        <f t="shared" si="109"/>
        <v>277</v>
      </c>
      <c r="S142" s="161">
        <f t="shared" si="109"/>
        <v>763</v>
      </c>
      <c r="T142" s="160">
        <f>+T139+T140+T141</f>
        <v>1040</v>
      </c>
      <c r="U142" s="160">
        <f t="shared" si="110"/>
        <v>0</v>
      </c>
      <c r="V142" s="162">
        <f>+V139+V140+V141</f>
        <v>1040</v>
      </c>
      <c r="W142" s="163">
        <f t="shared" si="111"/>
        <v>-10.729613733905573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J143" s="92"/>
      <c r="K143" s="92"/>
      <c r="L143" s="220" t="s">
        <v>18</v>
      </c>
      <c r="M143" s="242">
        <f t="shared" ref="M143:N145" si="116">+M91+M117</f>
        <v>95</v>
      </c>
      <c r="N143" s="243">
        <f t="shared" si="116"/>
        <v>276</v>
      </c>
      <c r="O143" s="154">
        <f t="shared" ref="O143:O145" si="117">+M143+N143</f>
        <v>371</v>
      </c>
      <c r="P143" s="98">
        <f>+P91+P117</f>
        <v>0</v>
      </c>
      <c r="Q143" s="157">
        <f t="shared" ref="Q143:Q145" si="118">+O143+P143</f>
        <v>371</v>
      </c>
      <c r="R143" s="242">
        <f t="shared" si="109"/>
        <v>78</v>
      </c>
      <c r="S143" s="243">
        <f t="shared" si="109"/>
        <v>236</v>
      </c>
      <c r="T143" s="154">
        <f t="shared" ref="T143:T145" si="119">+R143+S143</f>
        <v>314</v>
      </c>
      <c r="U143" s="98">
        <f t="shared" si="110"/>
        <v>0</v>
      </c>
      <c r="V143" s="159">
        <f t="shared" ref="V143:V145" si="120">+T143+U143</f>
        <v>314</v>
      </c>
      <c r="W143" s="216">
        <f t="shared" si="111"/>
        <v>-15.363881401617252</v>
      </c>
    </row>
    <row r="144" spans="2:23">
      <c r="B144" s="206"/>
      <c r="C144" s="119"/>
      <c r="D144" s="119"/>
      <c r="E144" s="119"/>
      <c r="F144" s="119"/>
      <c r="G144" s="119"/>
      <c r="H144" s="119"/>
      <c r="I144" s="120"/>
      <c r="J144" s="92"/>
      <c r="K144" s="92"/>
      <c r="L144" s="220" t="s">
        <v>19</v>
      </c>
      <c r="M144" s="242">
        <f t="shared" si="116"/>
        <v>84</v>
      </c>
      <c r="N144" s="243">
        <f t="shared" si="116"/>
        <v>267</v>
      </c>
      <c r="O144" s="154">
        <f t="shared" si="117"/>
        <v>351</v>
      </c>
      <c r="P144" s="98">
        <f>+P92+P118</f>
        <v>0</v>
      </c>
      <c r="Q144" s="157">
        <f t="shared" si="118"/>
        <v>351</v>
      </c>
      <c r="R144" s="242">
        <f t="shared" si="109"/>
        <v>81</v>
      </c>
      <c r="S144" s="243">
        <f t="shared" si="109"/>
        <v>237</v>
      </c>
      <c r="T144" s="154">
        <f t="shared" si="119"/>
        <v>318</v>
      </c>
      <c r="U144" s="98">
        <f t="shared" si="110"/>
        <v>0</v>
      </c>
      <c r="V144" s="159">
        <f t="shared" si="120"/>
        <v>318</v>
      </c>
      <c r="W144" s="216">
        <f t="shared" si="111"/>
        <v>-9.4017094017094021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J145" s="92"/>
      <c r="K145" s="92"/>
      <c r="L145" s="220" t="s">
        <v>20</v>
      </c>
      <c r="M145" s="242">
        <f t="shared" si="116"/>
        <v>117</v>
      </c>
      <c r="N145" s="243">
        <f t="shared" si="116"/>
        <v>347</v>
      </c>
      <c r="O145" s="154">
        <f t="shared" si="117"/>
        <v>464</v>
      </c>
      <c r="P145" s="98">
        <f>+P93+P119</f>
        <v>0</v>
      </c>
      <c r="Q145" s="157">
        <f t="shared" si="118"/>
        <v>464</v>
      </c>
      <c r="R145" s="242">
        <f t="shared" si="109"/>
        <v>83</v>
      </c>
      <c r="S145" s="243">
        <f t="shared" si="109"/>
        <v>265</v>
      </c>
      <c r="T145" s="154">
        <f t="shared" si="119"/>
        <v>348</v>
      </c>
      <c r="U145" s="98">
        <f t="shared" si="110"/>
        <v>0</v>
      </c>
      <c r="V145" s="159">
        <f t="shared" si="120"/>
        <v>348</v>
      </c>
      <c r="W145" s="216">
        <f t="shared" si="111"/>
        <v>-25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J146" s="92"/>
      <c r="K146" s="92"/>
      <c r="L146" s="200" t="s">
        <v>90</v>
      </c>
      <c r="M146" s="160">
        <f t="shared" ref="M146:V146" si="121">+M143+M144+M145</f>
        <v>296</v>
      </c>
      <c r="N146" s="161">
        <f t="shared" si="121"/>
        <v>890</v>
      </c>
      <c r="O146" s="160">
        <f t="shared" si="121"/>
        <v>1186</v>
      </c>
      <c r="P146" s="160">
        <f t="shared" si="121"/>
        <v>0</v>
      </c>
      <c r="Q146" s="160">
        <f t="shared" si="121"/>
        <v>1186</v>
      </c>
      <c r="R146" s="160">
        <f t="shared" si="121"/>
        <v>242</v>
      </c>
      <c r="S146" s="161">
        <f t="shared" si="121"/>
        <v>738</v>
      </c>
      <c r="T146" s="160">
        <f t="shared" si="121"/>
        <v>980</v>
      </c>
      <c r="U146" s="160">
        <f t="shared" si="121"/>
        <v>0</v>
      </c>
      <c r="V146" s="162">
        <f t="shared" si="121"/>
        <v>980</v>
      </c>
      <c r="W146" s="163">
        <f>IF(Q146=0,0,((V146/Q146)-1)*100)</f>
        <v>-17.369308600337263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J147" s="92"/>
      <c r="K147" s="92"/>
      <c r="L147" s="220" t="s">
        <v>21</v>
      </c>
      <c r="M147" s="242">
        <f t="shared" ref="M147:N149" si="122">+M95+M121</f>
        <v>100</v>
      </c>
      <c r="N147" s="243">
        <f t="shared" si="122"/>
        <v>348</v>
      </c>
      <c r="O147" s="154">
        <f t="shared" ref="O147:O149" si="123">+M147+N147</f>
        <v>448</v>
      </c>
      <c r="P147" s="98">
        <f>+P95+P121</f>
        <v>0</v>
      </c>
      <c r="Q147" s="157">
        <f t="shared" ref="Q147:Q149" si="124">+O147+P147</f>
        <v>448</v>
      </c>
      <c r="R147" s="242">
        <f>+R95+R121</f>
        <v>88</v>
      </c>
      <c r="S147" s="243">
        <f>+S95+S121</f>
        <v>187</v>
      </c>
      <c r="T147" s="154">
        <f t="shared" ref="T147:T149" si="125">+R147+S147</f>
        <v>275</v>
      </c>
      <c r="U147" s="98">
        <f>+U95+U121</f>
        <v>0</v>
      </c>
      <c r="V147" s="159">
        <f t="shared" ref="V147:V149" si="126">+T147+U147</f>
        <v>275</v>
      </c>
      <c r="W147" s="216">
        <f t="shared" ref="W147:W151" si="127">IF(Q147=0,0,((V147/Q147)-1)*100)</f>
        <v>-38.616071428571431</v>
      </c>
    </row>
    <row r="148" spans="2:23">
      <c r="B148" s="206"/>
      <c r="C148" s="119"/>
      <c r="D148" s="119"/>
      <c r="E148" s="119"/>
      <c r="F148" s="119"/>
      <c r="G148" s="119"/>
      <c r="H148" s="119"/>
      <c r="I148" s="120"/>
      <c r="J148" s="92"/>
      <c r="K148" s="92"/>
      <c r="L148" s="220" t="s">
        <v>91</v>
      </c>
      <c r="M148" s="242">
        <f t="shared" si="122"/>
        <v>91</v>
      </c>
      <c r="N148" s="243">
        <f t="shared" si="122"/>
        <v>246</v>
      </c>
      <c r="O148" s="154">
        <f t="shared" si="123"/>
        <v>337</v>
      </c>
      <c r="P148" s="98">
        <f>+P96+P122</f>
        <v>0</v>
      </c>
      <c r="Q148" s="157">
        <f t="shared" si="124"/>
        <v>337</v>
      </c>
      <c r="R148" s="242">
        <f>+R122+R96</f>
        <v>83</v>
      </c>
      <c r="S148" s="243">
        <f>+S122+S96</f>
        <v>229</v>
      </c>
      <c r="T148" s="154">
        <f t="shared" si="125"/>
        <v>312</v>
      </c>
      <c r="U148" s="98">
        <f>+U96+U122</f>
        <v>0</v>
      </c>
      <c r="V148" s="159">
        <f t="shared" si="126"/>
        <v>312</v>
      </c>
      <c r="W148" s="216">
        <f t="shared" si="127"/>
        <v>-7.4183976261127604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J149" s="92"/>
      <c r="K149" s="92"/>
      <c r="L149" s="220" t="s">
        <v>22</v>
      </c>
      <c r="M149" s="242">
        <f t="shared" si="122"/>
        <v>101</v>
      </c>
      <c r="N149" s="243">
        <f t="shared" si="122"/>
        <v>263</v>
      </c>
      <c r="O149" s="155">
        <f t="shared" si="123"/>
        <v>364</v>
      </c>
      <c r="P149" s="249">
        <f>+P97+P123</f>
        <v>0</v>
      </c>
      <c r="Q149" s="157">
        <f t="shared" si="124"/>
        <v>364</v>
      </c>
      <c r="R149" s="242">
        <f>+R97+R123</f>
        <v>90</v>
      </c>
      <c r="S149" s="243">
        <f>+S97+S123</f>
        <v>207</v>
      </c>
      <c r="T149" s="155">
        <f t="shared" si="125"/>
        <v>297</v>
      </c>
      <c r="U149" s="249">
        <f>+U97+U123</f>
        <v>0</v>
      </c>
      <c r="V149" s="159">
        <f t="shared" si="126"/>
        <v>297</v>
      </c>
      <c r="W149" s="216">
        <f t="shared" si="127"/>
        <v>-18.406593406593409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K150" s="92"/>
      <c r="L150" s="201" t="s">
        <v>23</v>
      </c>
      <c r="M150" s="164">
        <f t="shared" ref="M150:V150" si="128">M147+M148+M149</f>
        <v>292</v>
      </c>
      <c r="N150" s="164">
        <f t="shared" si="128"/>
        <v>857</v>
      </c>
      <c r="O150" s="165">
        <f t="shared" si="128"/>
        <v>1149</v>
      </c>
      <c r="P150" s="165">
        <f t="shared" si="128"/>
        <v>0</v>
      </c>
      <c r="Q150" s="165">
        <f t="shared" si="128"/>
        <v>1149</v>
      </c>
      <c r="R150" s="164">
        <f t="shared" si="128"/>
        <v>261</v>
      </c>
      <c r="S150" s="164">
        <f t="shared" si="128"/>
        <v>623</v>
      </c>
      <c r="T150" s="165">
        <f t="shared" si="128"/>
        <v>884</v>
      </c>
      <c r="U150" s="165">
        <f t="shared" si="128"/>
        <v>0</v>
      </c>
      <c r="V150" s="165">
        <f t="shared" si="128"/>
        <v>884</v>
      </c>
      <c r="W150" s="166">
        <f t="shared" si="127"/>
        <v>-23.063533507397736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K151" s="92"/>
      <c r="L151" s="220" t="s">
        <v>25</v>
      </c>
      <c r="M151" s="242">
        <f t="shared" ref="M151:N153" si="129">+M99+M125</f>
        <v>97</v>
      </c>
      <c r="N151" s="243">
        <f t="shared" si="129"/>
        <v>260</v>
      </c>
      <c r="O151" s="155">
        <f t="shared" ref="O151:O153" si="130">+M151+N151</f>
        <v>357</v>
      </c>
      <c r="P151" s="250">
        <f>+P99+P125</f>
        <v>0</v>
      </c>
      <c r="Q151" s="157">
        <f t="shared" ref="Q151:Q153" si="131">+O151+P151</f>
        <v>357</v>
      </c>
      <c r="R151" s="242">
        <f t="shared" ref="R151:S153" si="132">+R99+R125</f>
        <v>86</v>
      </c>
      <c r="S151" s="243">
        <f t="shared" si="132"/>
        <v>190</v>
      </c>
      <c r="T151" s="155">
        <f t="shared" ref="T151:T153" si="133">+R151+S151</f>
        <v>276</v>
      </c>
      <c r="U151" s="250">
        <f>+U99+U125</f>
        <v>0</v>
      </c>
      <c r="V151" s="159">
        <f t="shared" ref="V151:V153" si="134">+T151+U151</f>
        <v>276</v>
      </c>
      <c r="W151" s="216">
        <f t="shared" si="127"/>
        <v>-22.689075630252098</v>
      </c>
    </row>
    <row r="152" spans="2:23">
      <c r="B152" s="122"/>
      <c r="C152" s="131"/>
      <c r="D152" s="131"/>
      <c r="E152" s="123"/>
      <c r="F152" s="132"/>
      <c r="G152" s="132"/>
      <c r="H152" s="133"/>
      <c r="I152" s="134"/>
      <c r="J152" s="119"/>
      <c r="K152" s="92"/>
      <c r="L152" s="220" t="s">
        <v>26</v>
      </c>
      <c r="M152" s="242">
        <f t="shared" si="129"/>
        <v>93</v>
      </c>
      <c r="N152" s="243">
        <f t="shared" si="129"/>
        <v>292</v>
      </c>
      <c r="O152" s="155">
        <f>+M152+N152</f>
        <v>385</v>
      </c>
      <c r="P152" s="98">
        <f>+P100+P126</f>
        <v>0</v>
      </c>
      <c r="Q152" s="157">
        <f>+O152+P152</f>
        <v>385</v>
      </c>
      <c r="R152" s="242">
        <f t="shared" si="132"/>
        <v>77</v>
      </c>
      <c r="S152" s="243">
        <f t="shared" si="132"/>
        <v>189</v>
      </c>
      <c r="T152" s="155">
        <f>+R152+S152</f>
        <v>266</v>
      </c>
      <c r="U152" s="98">
        <f>+U100+U126</f>
        <v>0</v>
      </c>
      <c r="V152" s="159">
        <f>+T152+U152</f>
        <v>266</v>
      </c>
      <c r="W152" s="216">
        <f>IF(Q152=0,0,((V152/Q152)-1)*100)</f>
        <v>-30.909090909090907</v>
      </c>
    </row>
    <row r="153" spans="2:23" ht="13.5" customHeight="1" thickBot="1">
      <c r="B153" s="208"/>
      <c r="C153" s="128"/>
      <c r="D153" s="128"/>
      <c r="E153" s="128"/>
      <c r="F153" s="128"/>
      <c r="G153" s="128"/>
      <c r="H153" s="128"/>
      <c r="I153" s="129"/>
      <c r="J153" s="125"/>
      <c r="K153" s="125"/>
      <c r="L153" s="220" t="s">
        <v>27</v>
      </c>
      <c r="M153" s="242">
        <f t="shared" si="129"/>
        <v>85</v>
      </c>
      <c r="N153" s="243">
        <f t="shared" si="129"/>
        <v>238</v>
      </c>
      <c r="O153" s="155">
        <f t="shared" si="130"/>
        <v>323</v>
      </c>
      <c r="P153" s="98">
        <f>+P101+P127</f>
        <v>0</v>
      </c>
      <c r="Q153" s="157">
        <f t="shared" si="131"/>
        <v>323</v>
      </c>
      <c r="R153" s="242">
        <f t="shared" si="132"/>
        <v>91</v>
      </c>
      <c r="S153" s="243">
        <f t="shared" si="132"/>
        <v>171</v>
      </c>
      <c r="T153" s="155">
        <f t="shared" si="133"/>
        <v>262</v>
      </c>
      <c r="U153" s="98">
        <f>+U101+U127</f>
        <v>0</v>
      </c>
      <c r="V153" s="159">
        <f t="shared" si="134"/>
        <v>262</v>
      </c>
      <c r="W153" s="216">
        <f>IF(Q153=0,0,((V153/Q153)-1)*100)</f>
        <v>-18.885448916408663</v>
      </c>
    </row>
    <row r="154" spans="2:23" ht="13.5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J154" s="125"/>
      <c r="K154" s="125"/>
      <c r="L154" s="200" t="s">
        <v>28</v>
      </c>
      <c r="M154" s="160">
        <f t="shared" ref="M154:V154" si="135">+M151+M152+M153</f>
        <v>275</v>
      </c>
      <c r="N154" s="161">
        <f t="shared" si="135"/>
        <v>790</v>
      </c>
      <c r="O154" s="160">
        <f t="shared" si="135"/>
        <v>1065</v>
      </c>
      <c r="P154" s="160">
        <f t="shared" si="135"/>
        <v>0</v>
      </c>
      <c r="Q154" s="160">
        <f t="shared" si="135"/>
        <v>1065</v>
      </c>
      <c r="R154" s="160">
        <f t="shared" si="135"/>
        <v>254</v>
      </c>
      <c r="S154" s="161">
        <f t="shared" si="135"/>
        <v>550</v>
      </c>
      <c r="T154" s="160">
        <f t="shared" si="135"/>
        <v>804</v>
      </c>
      <c r="U154" s="160">
        <f t="shared" si="135"/>
        <v>0</v>
      </c>
      <c r="V154" s="160">
        <f t="shared" si="135"/>
        <v>804</v>
      </c>
      <c r="W154" s="163">
        <f>IF(Q154=0,0,((V154/Q154)-1)*100)</f>
        <v>-24.507042253521128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J155" s="92"/>
      <c r="K155" s="92"/>
      <c r="L155" s="200" t="s">
        <v>94</v>
      </c>
      <c r="M155" s="160">
        <f t="shared" ref="M155:V155" si="136">M146+M150+M154</f>
        <v>863</v>
      </c>
      <c r="N155" s="161">
        <f t="shared" si="136"/>
        <v>2537</v>
      </c>
      <c r="O155" s="160">
        <f t="shared" si="136"/>
        <v>3400</v>
      </c>
      <c r="P155" s="160">
        <f t="shared" si="136"/>
        <v>0</v>
      </c>
      <c r="Q155" s="160">
        <f t="shared" si="136"/>
        <v>3400</v>
      </c>
      <c r="R155" s="160">
        <f t="shared" si="136"/>
        <v>757</v>
      </c>
      <c r="S155" s="161">
        <f t="shared" si="136"/>
        <v>1911</v>
      </c>
      <c r="T155" s="160">
        <f t="shared" si="136"/>
        <v>2668</v>
      </c>
      <c r="U155" s="160">
        <f t="shared" si="136"/>
        <v>0</v>
      </c>
      <c r="V155" s="162">
        <f t="shared" si="136"/>
        <v>2668</v>
      </c>
      <c r="W155" s="163">
        <f>IF(Q155=0,0,((V155/Q155)-1)*100)</f>
        <v>-21.529411764705884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J156" s="92"/>
      <c r="K156" s="92"/>
      <c r="L156" s="200" t="s">
        <v>93</v>
      </c>
      <c r="M156" s="160">
        <f t="shared" ref="M156:V156" si="137">+M142+M146+M150+M154</f>
        <v>1176</v>
      </c>
      <c r="N156" s="161">
        <f t="shared" si="137"/>
        <v>3389</v>
      </c>
      <c r="O156" s="160">
        <f t="shared" si="137"/>
        <v>4565</v>
      </c>
      <c r="P156" s="160">
        <f t="shared" si="137"/>
        <v>0</v>
      </c>
      <c r="Q156" s="160">
        <f t="shared" si="137"/>
        <v>4565</v>
      </c>
      <c r="R156" s="160">
        <f t="shared" si="137"/>
        <v>1034</v>
      </c>
      <c r="S156" s="161">
        <f t="shared" si="137"/>
        <v>2674</v>
      </c>
      <c r="T156" s="160">
        <f t="shared" si="137"/>
        <v>3708</v>
      </c>
      <c r="U156" s="160">
        <f t="shared" si="137"/>
        <v>0</v>
      </c>
      <c r="V156" s="162">
        <f t="shared" si="137"/>
        <v>3708</v>
      </c>
      <c r="W156" s="163">
        <f t="shared" ref="W156" si="138">IF(Q156=0,0,((V156/Q156)-1)*100)</f>
        <v>-18.773274917853232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J157" s="92"/>
      <c r="K157" s="92"/>
      <c r="L157" s="199" t="s">
        <v>61</v>
      </c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3"/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J158" s="92"/>
      <c r="K158" s="92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J159" s="92"/>
      <c r="K159" s="92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14.25" thickTop="1" thickBot="1">
      <c r="B160" s="206"/>
      <c r="C160" s="119"/>
      <c r="D160" s="119"/>
      <c r="E160" s="119"/>
      <c r="F160" s="119"/>
      <c r="G160" s="119"/>
      <c r="H160" s="119"/>
      <c r="I160" s="120"/>
      <c r="J160" s="92"/>
      <c r="K160" s="92"/>
      <c r="L160" s="1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J161" s="92"/>
      <c r="K161" s="92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J162" s="92"/>
      <c r="K162" s="92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J163" s="92"/>
      <c r="K163" s="92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15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15" t="s">
        <v>9</v>
      </c>
      <c r="W163" s="229"/>
    </row>
    <row r="164" spans="2:23" ht="3.75" customHeight="1" thickTop="1">
      <c r="B164" s="206"/>
      <c r="C164" s="119"/>
      <c r="D164" s="119"/>
      <c r="E164" s="119"/>
      <c r="F164" s="119"/>
      <c r="G164" s="119"/>
      <c r="H164" s="119"/>
      <c r="I164" s="120"/>
      <c r="J164" s="92"/>
      <c r="K164" s="92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>
      <c r="B165" s="206"/>
      <c r="C165" s="119"/>
      <c r="D165" s="119"/>
      <c r="E165" s="119"/>
      <c r="F165" s="119"/>
      <c r="G165" s="119"/>
      <c r="H165" s="119"/>
      <c r="I165" s="120"/>
      <c r="J165" s="92"/>
      <c r="K165" s="92"/>
      <c r="L165" s="220" t="s">
        <v>14</v>
      </c>
      <c r="M165" s="242">
        <v>0</v>
      </c>
      <c r="N165" s="243">
        <v>0</v>
      </c>
      <c r="O165" s="171">
        <f>M165+N165</f>
        <v>0</v>
      </c>
      <c r="P165" s="98">
        <v>0</v>
      </c>
      <c r="Q165" s="177">
        <f>O165+P165</f>
        <v>0</v>
      </c>
      <c r="R165" s="242">
        <v>0</v>
      </c>
      <c r="S165" s="243">
        <v>0</v>
      </c>
      <c r="T165" s="171">
        <f>R165+S165</f>
        <v>0</v>
      </c>
      <c r="U165" s="98">
        <v>0</v>
      </c>
      <c r="V165" s="181">
        <f>T165+U165</f>
        <v>0</v>
      </c>
      <c r="W165" s="216">
        <f t="shared" ref="W165:W171" si="139">IF(Q165=0,0,((V165/Q165)-1)*100)</f>
        <v>0</v>
      </c>
    </row>
    <row r="166" spans="2:23">
      <c r="B166" s="206"/>
      <c r="C166" s="119"/>
      <c r="D166" s="119"/>
      <c r="E166" s="119"/>
      <c r="F166" s="119"/>
      <c r="G166" s="119"/>
      <c r="H166" s="119"/>
      <c r="I166" s="120"/>
      <c r="J166" s="92"/>
      <c r="K166" s="92"/>
      <c r="L166" s="220" t="s">
        <v>15</v>
      </c>
      <c r="M166" s="242">
        <v>0</v>
      </c>
      <c r="N166" s="243">
        <v>0</v>
      </c>
      <c r="O166" s="171">
        <f>M166+N166</f>
        <v>0</v>
      </c>
      <c r="P166" s="98">
        <v>0</v>
      </c>
      <c r="Q166" s="177">
        <f>O166+P166</f>
        <v>0</v>
      </c>
      <c r="R166" s="242">
        <v>0</v>
      </c>
      <c r="S166" s="243">
        <v>0</v>
      </c>
      <c r="T166" s="171">
        <f>R166+S166</f>
        <v>0</v>
      </c>
      <c r="U166" s="98">
        <v>0</v>
      </c>
      <c r="V166" s="181">
        <f>T166+U166</f>
        <v>0</v>
      </c>
      <c r="W166" s="216">
        <f t="shared" si="139"/>
        <v>0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J167" s="92"/>
      <c r="K167" s="92"/>
      <c r="L167" s="226" t="s">
        <v>16</v>
      </c>
      <c r="M167" s="242">
        <v>0</v>
      </c>
      <c r="N167" s="243">
        <v>0</v>
      </c>
      <c r="O167" s="171"/>
      <c r="P167" s="98">
        <v>0</v>
      </c>
      <c r="Q167" s="177">
        <f>O167+P167</f>
        <v>0</v>
      </c>
      <c r="R167" s="242">
        <v>0</v>
      </c>
      <c r="S167" s="243">
        <v>0</v>
      </c>
      <c r="T167" s="171"/>
      <c r="U167" s="98">
        <v>0</v>
      </c>
      <c r="V167" s="181"/>
      <c r="W167" s="216">
        <f t="shared" si="139"/>
        <v>0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J168" s="92"/>
      <c r="K168" s="92"/>
      <c r="L168" s="202" t="s">
        <v>17</v>
      </c>
      <c r="M168" s="183">
        <v>0</v>
      </c>
      <c r="N168" s="184">
        <v>0</v>
      </c>
      <c r="O168" s="183">
        <v>0</v>
      </c>
      <c r="P168" s="183">
        <v>0</v>
      </c>
      <c r="Q168" s="183">
        <f>Q167+Q165+Q166</f>
        <v>0</v>
      </c>
      <c r="R168" s="183">
        <v>0</v>
      </c>
      <c r="S168" s="184">
        <v>0</v>
      </c>
      <c r="T168" s="183">
        <v>0</v>
      </c>
      <c r="U168" s="183">
        <v>0</v>
      </c>
      <c r="V168" s="185">
        <v>0</v>
      </c>
      <c r="W168" s="186">
        <f t="shared" si="139"/>
        <v>0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J169" s="92"/>
      <c r="K169" s="92"/>
      <c r="L169" s="220" t="s">
        <v>18</v>
      </c>
      <c r="M169" s="252">
        <v>0</v>
      </c>
      <c r="N169" s="253">
        <v>0</v>
      </c>
      <c r="O169" s="172">
        <f>M169+N169</f>
        <v>0</v>
      </c>
      <c r="P169" s="98">
        <v>0</v>
      </c>
      <c r="Q169" s="178">
        <f>O169+P169</f>
        <v>0</v>
      </c>
      <c r="R169" s="252">
        <v>0</v>
      </c>
      <c r="S169" s="253">
        <v>0</v>
      </c>
      <c r="T169" s="172">
        <f>R169+S169</f>
        <v>0</v>
      </c>
      <c r="U169" s="98">
        <v>0</v>
      </c>
      <c r="V169" s="181">
        <f>T169+U169</f>
        <v>0</v>
      </c>
      <c r="W169" s="216">
        <f t="shared" si="139"/>
        <v>0</v>
      </c>
    </row>
    <row r="170" spans="2:23">
      <c r="B170" s="206"/>
      <c r="C170" s="119"/>
      <c r="D170" s="119"/>
      <c r="E170" s="119"/>
      <c r="F170" s="119"/>
      <c r="G170" s="119"/>
      <c r="H170" s="119"/>
      <c r="I170" s="120"/>
      <c r="J170" s="92"/>
      <c r="K170" s="92"/>
      <c r="L170" s="220" t="s">
        <v>19</v>
      </c>
      <c r="M170" s="242">
        <v>0</v>
      </c>
      <c r="N170" s="243">
        <v>0</v>
      </c>
      <c r="O170" s="171">
        <f>M170+N170</f>
        <v>0</v>
      </c>
      <c r="P170" s="98">
        <v>0</v>
      </c>
      <c r="Q170" s="177">
        <f>O170+P170</f>
        <v>0</v>
      </c>
      <c r="R170" s="242">
        <v>0</v>
      </c>
      <c r="S170" s="243">
        <v>0</v>
      </c>
      <c r="T170" s="171">
        <f>R170+S170</f>
        <v>0</v>
      </c>
      <c r="U170" s="98">
        <v>0</v>
      </c>
      <c r="V170" s="181">
        <f>T170+U170</f>
        <v>0</v>
      </c>
      <c r="W170" s="216">
        <f t="shared" si="139"/>
        <v>0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J171" s="92"/>
      <c r="K171" s="92"/>
      <c r="L171" s="220" t="s">
        <v>20</v>
      </c>
      <c r="M171" s="242">
        <v>0</v>
      </c>
      <c r="N171" s="243">
        <v>0</v>
      </c>
      <c r="O171" s="171">
        <f>M171+N171</f>
        <v>0</v>
      </c>
      <c r="P171" s="98">
        <v>0</v>
      </c>
      <c r="Q171" s="177">
        <f>O171+P171</f>
        <v>0</v>
      </c>
      <c r="R171" s="242">
        <v>0</v>
      </c>
      <c r="S171" s="243">
        <v>0</v>
      </c>
      <c r="T171" s="171">
        <f>R171+S171</f>
        <v>0</v>
      </c>
      <c r="U171" s="98">
        <v>0</v>
      </c>
      <c r="V171" s="181">
        <f>T171+U171</f>
        <v>0</v>
      </c>
      <c r="W171" s="216">
        <f t="shared" si="139"/>
        <v>0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J172" s="92"/>
      <c r="K172" s="92"/>
      <c r="L172" s="202" t="s">
        <v>90</v>
      </c>
      <c r="M172" s="183">
        <f t="shared" ref="M172:V172" si="140">+M169+M170+M171</f>
        <v>0</v>
      </c>
      <c r="N172" s="184">
        <f t="shared" si="140"/>
        <v>0</v>
      </c>
      <c r="O172" s="183">
        <f t="shared" si="140"/>
        <v>0</v>
      </c>
      <c r="P172" s="183">
        <f t="shared" si="140"/>
        <v>0</v>
      </c>
      <c r="Q172" s="183">
        <f t="shared" si="140"/>
        <v>0</v>
      </c>
      <c r="R172" s="183">
        <f t="shared" si="140"/>
        <v>0</v>
      </c>
      <c r="S172" s="184">
        <f t="shared" si="140"/>
        <v>0</v>
      </c>
      <c r="T172" s="183">
        <f t="shared" si="140"/>
        <v>0</v>
      </c>
      <c r="U172" s="183">
        <f t="shared" si="140"/>
        <v>0</v>
      </c>
      <c r="V172" s="185">
        <f t="shared" si="140"/>
        <v>0</v>
      </c>
      <c r="W172" s="186">
        <f>IF(Q172=0,0,((V172/Q172)-1)*100)</f>
        <v>0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J173" s="92"/>
      <c r="K173" s="92"/>
      <c r="L173" s="220" t="s">
        <v>21</v>
      </c>
      <c r="M173" s="242">
        <v>0</v>
      </c>
      <c r="N173" s="243">
        <v>0</v>
      </c>
      <c r="O173" s="171">
        <v>0</v>
      </c>
      <c r="P173" s="98">
        <v>0</v>
      </c>
      <c r="Q173" s="177">
        <f>O173+P173</f>
        <v>0</v>
      </c>
      <c r="R173" s="242">
        <v>0</v>
      </c>
      <c r="S173" s="243">
        <v>0</v>
      </c>
      <c r="T173" s="171">
        <v>0</v>
      </c>
      <c r="U173" s="98">
        <v>0</v>
      </c>
      <c r="V173" s="181">
        <v>0</v>
      </c>
      <c r="W173" s="216">
        <v>0</v>
      </c>
    </row>
    <row r="174" spans="2:23">
      <c r="B174" s="206"/>
      <c r="C174" s="119"/>
      <c r="D174" s="119"/>
      <c r="E174" s="119"/>
      <c r="F174" s="119"/>
      <c r="G174" s="119"/>
      <c r="H174" s="119"/>
      <c r="I174" s="120"/>
      <c r="J174" s="92"/>
      <c r="K174" s="92"/>
      <c r="L174" s="220" t="s">
        <v>91</v>
      </c>
      <c r="M174" s="242">
        <v>0</v>
      </c>
      <c r="N174" s="243">
        <v>0</v>
      </c>
      <c r="O174" s="171">
        <v>0</v>
      </c>
      <c r="P174" s="98">
        <v>0</v>
      </c>
      <c r="Q174" s="177">
        <f>O174+P174</f>
        <v>0</v>
      </c>
      <c r="R174" s="242">
        <v>0</v>
      </c>
      <c r="S174" s="243">
        <v>0</v>
      </c>
      <c r="T174" s="171">
        <v>0</v>
      </c>
      <c r="U174" s="98">
        <v>0</v>
      </c>
      <c r="V174" s="181">
        <v>0</v>
      </c>
      <c r="W174" s="216">
        <v>0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J175" s="92"/>
      <c r="K175" s="92"/>
      <c r="L175" s="220" t="s">
        <v>22</v>
      </c>
      <c r="M175" s="242">
        <v>0</v>
      </c>
      <c r="N175" s="243">
        <v>0</v>
      </c>
      <c r="O175" s="173">
        <v>0</v>
      </c>
      <c r="P175" s="249">
        <v>0</v>
      </c>
      <c r="Q175" s="177">
        <f>O175+P175</f>
        <v>0</v>
      </c>
      <c r="R175" s="242">
        <v>0</v>
      </c>
      <c r="S175" s="243">
        <v>0</v>
      </c>
      <c r="T175" s="173">
        <v>0</v>
      </c>
      <c r="U175" s="249">
        <v>0</v>
      </c>
      <c r="V175" s="181">
        <v>0</v>
      </c>
      <c r="W175" s="216">
        <v>0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J176" s="92"/>
      <c r="K176" s="92"/>
      <c r="L176" s="203" t="s">
        <v>23</v>
      </c>
      <c r="M176" s="187">
        <f t="shared" ref="M176:V176" si="141">M173+M174+M175</f>
        <v>0</v>
      </c>
      <c r="N176" s="187">
        <f t="shared" si="141"/>
        <v>0</v>
      </c>
      <c r="O176" s="191">
        <f t="shared" si="141"/>
        <v>0</v>
      </c>
      <c r="P176" s="191">
        <f t="shared" si="141"/>
        <v>0</v>
      </c>
      <c r="Q176" s="190">
        <f t="shared" si="141"/>
        <v>0</v>
      </c>
      <c r="R176" s="187">
        <f t="shared" si="141"/>
        <v>0</v>
      </c>
      <c r="S176" s="187">
        <f t="shared" si="141"/>
        <v>0</v>
      </c>
      <c r="T176" s="191">
        <f t="shared" si="141"/>
        <v>0</v>
      </c>
      <c r="U176" s="191">
        <f t="shared" si="141"/>
        <v>0</v>
      </c>
      <c r="V176" s="191">
        <f t="shared" si="141"/>
        <v>0</v>
      </c>
      <c r="W176" s="192">
        <v>0</v>
      </c>
    </row>
    <row r="177" spans="2:23" ht="13.5" thickTop="1">
      <c r="B177" s="207"/>
      <c r="C177" s="126"/>
      <c r="D177" s="126"/>
      <c r="E177" s="126"/>
      <c r="F177" s="126"/>
      <c r="G177" s="126"/>
      <c r="H177" s="126"/>
      <c r="I177" s="127"/>
      <c r="J177" s="125"/>
      <c r="K177" s="125"/>
      <c r="L177" s="254" t="s">
        <v>25</v>
      </c>
      <c r="M177" s="255">
        <v>0</v>
      </c>
      <c r="N177" s="256">
        <v>0</v>
      </c>
      <c r="O177" s="174">
        <v>0</v>
      </c>
      <c r="P177" s="257">
        <v>0</v>
      </c>
      <c r="Q177" s="179">
        <f>O177+P177</f>
        <v>0</v>
      </c>
      <c r="R177" s="255">
        <v>0</v>
      </c>
      <c r="S177" s="256">
        <v>0</v>
      </c>
      <c r="T177" s="174">
        <v>0</v>
      </c>
      <c r="U177" s="257">
        <v>0</v>
      </c>
      <c r="V177" s="182">
        <v>0</v>
      </c>
      <c r="W177" s="258">
        <v>0</v>
      </c>
    </row>
    <row r="178" spans="2:23" ht="13.5" customHeight="1">
      <c r="B178" s="208"/>
      <c r="C178" s="128"/>
      <c r="D178" s="128"/>
      <c r="E178" s="128"/>
      <c r="F178" s="128"/>
      <c r="G178" s="128"/>
      <c r="H178" s="128"/>
      <c r="I178" s="129"/>
      <c r="J178" s="125"/>
      <c r="K178" s="125"/>
      <c r="L178" s="254" t="s">
        <v>26</v>
      </c>
      <c r="M178" s="255">
        <v>0</v>
      </c>
      <c r="N178" s="256">
        <v>0</v>
      </c>
      <c r="O178" s="174">
        <v>0</v>
      </c>
      <c r="P178" s="259">
        <v>0</v>
      </c>
      <c r="Q178" s="179">
        <f>O178+P178</f>
        <v>0</v>
      </c>
      <c r="R178" s="255">
        <v>0</v>
      </c>
      <c r="S178" s="256">
        <v>0</v>
      </c>
      <c r="T178" s="174">
        <v>0</v>
      </c>
      <c r="U178" s="259">
        <v>0</v>
      </c>
      <c r="V178" s="174">
        <v>0</v>
      </c>
      <c r="W178" s="258">
        <v>0</v>
      </c>
    </row>
    <row r="179" spans="2:23" ht="13.5" customHeight="1" thickBot="1">
      <c r="B179" s="208"/>
      <c r="C179" s="128"/>
      <c r="D179" s="128"/>
      <c r="E179" s="128"/>
      <c r="F179" s="128"/>
      <c r="G179" s="128"/>
      <c r="H179" s="128"/>
      <c r="I179" s="129"/>
      <c r="J179" s="125"/>
      <c r="K179" s="125"/>
      <c r="L179" s="254" t="s">
        <v>27</v>
      </c>
      <c r="M179" s="255">
        <v>0</v>
      </c>
      <c r="N179" s="256">
        <v>0</v>
      </c>
      <c r="O179" s="174">
        <v>0</v>
      </c>
      <c r="P179" s="260">
        <v>0</v>
      </c>
      <c r="Q179" s="179">
        <f>O179+P179</f>
        <v>0</v>
      </c>
      <c r="R179" s="255">
        <v>0</v>
      </c>
      <c r="S179" s="256">
        <v>0</v>
      </c>
      <c r="T179" s="174">
        <v>0</v>
      </c>
      <c r="U179" s="260">
        <v>0</v>
      </c>
      <c r="V179" s="182">
        <f>T179+U179</f>
        <v>0</v>
      </c>
      <c r="W179" s="258">
        <v>0</v>
      </c>
    </row>
    <row r="180" spans="2:23" ht="14.25" thickTop="1" thickBot="1">
      <c r="B180" s="206"/>
      <c r="C180" s="119"/>
      <c r="D180" s="119"/>
      <c r="E180" s="119"/>
      <c r="F180" s="119"/>
      <c r="G180" s="119"/>
      <c r="H180" s="119"/>
      <c r="I180" s="120"/>
      <c r="J180" s="92"/>
      <c r="K180" s="92"/>
      <c r="L180" s="202" t="s">
        <v>28</v>
      </c>
      <c r="M180" s="183">
        <f t="shared" ref="M180:V180" si="142">+M177+M178+M179</f>
        <v>0</v>
      </c>
      <c r="N180" s="184">
        <f t="shared" si="142"/>
        <v>0</v>
      </c>
      <c r="O180" s="183">
        <f t="shared" si="142"/>
        <v>0</v>
      </c>
      <c r="P180" s="183">
        <f t="shared" si="142"/>
        <v>0</v>
      </c>
      <c r="Q180" s="189">
        <f t="shared" si="142"/>
        <v>0</v>
      </c>
      <c r="R180" s="183">
        <f t="shared" si="142"/>
        <v>0</v>
      </c>
      <c r="S180" s="184">
        <f t="shared" si="142"/>
        <v>0</v>
      </c>
      <c r="T180" s="183">
        <f t="shared" si="142"/>
        <v>0</v>
      </c>
      <c r="U180" s="183">
        <f t="shared" si="142"/>
        <v>0</v>
      </c>
      <c r="V180" s="189">
        <f t="shared" si="142"/>
        <v>0</v>
      </c>
      <c r="W180" s="186">
        <f>IF(Q180=0,0,((V180/Q180)-1)*100)</f>
        <v>0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J181" s="92"/>
      <c r="K181" s="92"/>
      <c r="L181" s="202" t="s">
        <v>94</v>
      </c>
      <c r="M181" s="183">
        <f t="shared" ref="M181:V181" si="143">M172+M176+M180</f>
        <v>0</v>
      </c>
      <c r="N181" s="184">
        <f t="shared" si="143"/>
        <v>0</v>
      </c>
      <c r="O181" s="183">
        <f t="shared" si="143"/>
        <v>0</v>
      </c>
      <c r="P181" s="183">
        <f t="shared" si="143"/>
        <v>0</v>
      </c>
      <c r="Q181" s="183">
        <f t="shared" si="143"/>
        <v>0</v>
      </c>
      <c r="R181" s="183">
        <f t="shared" si="143"/>
        <v>0</v>
      </c>
      <c r="S181" s="184">
        <f t="shared" si="143"/>
        <v>0</v>
      </c>
      <c r="T181" s="183">
        <f t="shared" si="143"/>
        <v>0</v>
      </c>
      <c r="U181" s="183">
        <f t="shared" si="143"/>
        <v>0</v>
      </c>
      <c r="V181" s="185">
        <f t="shared" si="143"/>
        <v>0</v>
      </c>
      <c r="W181" s="186">
        <f t="shared" ref="W181" si="144">IF(Q181=0,0,((V181/Q181)-1)*100)</f>
        <v>0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J182" s="92"/>
      <c r="K182" s="92"/>
      <c r="L182" s="202" t="s">
        <v>93</v>
      </c>
      <c r="M182" s="183">
        <f t="shared" ref="M182:V182" si="145">+M168+M172+M176+M180</f>
        <v>0</v>
      </c>
      <c r="N182" s="184">
        <f t="shared" si="145"/>
        <v>0</v>
      </c>
      <c r="O182" s="183">
        <f t="shared" si="145"/>
        <v>0</v>
      </c>
      <c r="P182" s="183">
        <f t="shared" si="145"/>
        <v>0</v>
      </c>
      <c r="Q182" s="183">
        <f t="shared" si="145"/>
        <v>0</v>
      </c>
      <c r="R182" s="183">
        <f t="shared" si="145"/>
        <v>0</v>
      </c>
      <c r="S182" s="184">
        <f t="shared" si="145"/>
        <v>0</v>
      </c>
      <c r="T182" s="183">
        <f t="shared" si="145"/>
        <v>0</v>
      </c>
      <c r="U182" s="183">
        <f t="shared" si="145"/>
        <v>0</v>
      </c>
      <c r="V182" s="185">
        <f t="shared" si="145"/>
        <v>0</v>
      </c>
      <c r="W182" s="186">
        <f t="shared" ref="W182" si="146">IF(Q182=0,0,((V182/Q182)-1)*100)</f>
        <v>0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J183" s="92"/>
      <c r="K183" s="92"/>
      <c r="L183" s="199" t="s">
        <v>61</v>
      </c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J184" s="92"/>
      <c r="K184" s="92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3.5" thickBot="1">
      <c r="B185" s="206"/>
      <c r="C185" s="119"/>
      <c r="D185" s="119"/>
      <c r="E185" s="119"/>
      <c r="F185" s="119"/>
      <c r="G185" s="119"/>
      <c r="H185" s="119"/>
      <c r="I185" s="120"/>
      <c r="J185" s="92"/>
      <c r="K185" s="92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J186" s="92"/>
      <c r="K186" s="92"/>
      <c r="L186" s="1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J187" s="92"/>
      <c r="K187" s="92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J188" s="92"/>
      <c r="K188" s="92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J189" s="92"/>
      <c r="K189" s="92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15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15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J190" s="92"/>
      <c r="K190" s="92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>
      <c r="B191" s="206"/>
      <c r="C191" s="119"/>
      <c r="D191" s="119"/>
      <c r="E191" s="119"/>
      <c r="F191" s="119"/>
      <c r="G191" s="119"/>
      <c r="H191" s="119"/>
      <c r="I191" s="120"/>
      <c r="J191" s="92"/>
      <c r="K191" s="92"/>
      <c r="L191" s="220" t="s">
        <v>14</v>
      </c>
      <c r="M191" s="242">
        <v>0</v>
      </c>
      <c r="N191" s="243">
        <v>0</v>
      </c>
      <c r="O191" s="171">
        <f>M191+N191</f>
        <v>0</v>
      </c>
      <c r="P191" s="98">
        <v>0</v>
      </c>
      <c r="Q191" s="177">
        <f>O191+P190</f>
        <v>0</v>
      </c>
      <c r="R191" s="242">
        <v>0</v>
      </c>
      <c r="S191" s="243">
        <v>0</v>
      </c>
      <c r="T191" s="171">
        <f>R191+S191</f>
        <v>0</v>
      </c>
      <c r="U191" s="98">
        <v>0</v>
      </c>
      <c r="V191" s="181">
        <f>T191+U191</f>
        <v>0</v>
      </c>
      <c r="W191" s="216">
        <f t="shared" ref="W191:W197" si="147">IF(Q191=0,0,((V191/Q191)-1)*100)</f>
        <v>0</v>
      </c>
    </row>
    <row r="192" spans="2:23">
      <c r="B192" s="206"/>
      <c r="C192" s="119"/>
      <c r="D192" s="119"/>
      <c r="E192" s="119"/>
      <c r="F192" s="119"/>
      <c r="G192" s="119"/>
      <c r="H192" s="119"/>
      <c r="I192" s="120"/>
      <c r="J192" s="92"/>
      <c r="K192" s="92"/>
      <c r="L192" s="220" t="s">
        <v>15</v>
      </c>
      <c r="M192" s="242">
        <v>0</v>
      </c>
      <c r="N192" s="243">
        <v>0</v>
      </c>
      <c r="O192" s="171">
        <f>M192+N192</f>
        <v>0</v>
      </c>
      <c r="P192" s="98">
        <v>0</v>
      </c>
      <c r="Q192" s="177">
        <f>O192+P191</f>
        <v>0</v>
      </c>
      <c r="R192" s="242">
        <v>0</v>
      </c>
      <c r="S192" s="243">
        <v>0</v>
      </c>
      <c r="T192" s="171">
        <f>R192+S192</f>
        <v>0</v>
      </c>
      <c r="U192" s="98">
        <v>0</v>
      </c>
      <c r="V192" s="181">
        <f>T192+U192</f>
        <v>0</v>
      </c>
      <c r="W192" s="216">
        <f t="shared" si="147"/>
        <v>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J193" s="92"/>
      <c r="K193" s="92"/>
      <c r="L193" s="226" t="s">
        <v>16</v>
      </c>
      <c r="M193" s="242">
        <v>0</v>
      </c>
      <c r="N193" s="243">
        <v>0</v>
      </c>
      <c r="O193" s="171">
        <v>0</v>
      </c>
      <c r="P193" s="98">
        <v>0</v>
      </c>
      <c r="Q193" s="177">
        <f>O193+P192</f>
        <v>0</v>
      </c>
      <c r="R193" s="242">
        <v>0</v>
      </c>
      <c r="S193" s="243">
        <v>0</v>
      </c>
      <c r="T193" s="171">
        <v>0</v>
      </c>
      <c r="U193" s="98">
        <v>0</v>
      </c>
      <c r="V193" s="181">
        <v>0</v>
      </c>
      <c r="W193" s="216">
        <f t="shared" si="147"/>
        <v>0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J194" s="92"/>
      <c r="K194" s="92"/>
      <c r="L194" s="202" t="s">
        <v>17</v>
      </c>
      <c r="M194" s="183">
        <v>0</v>
      </c>
      <c r="N194" s="184">
        <v>0</v>
      </c>
      <c r="O194" s="183">
        <v>0</v>
      </c>
      <c r="P194" s="183">
        <v>0</v>
      </c>
      <c r="Q194" s="183">
        <f>Q191+Q192+Q193</f>
        <v>0</v>
      </c>
      <c r="R194" s="183">
        <v>0</v>
      </c>
      <c r="S194" s="184">
        <v>0</v>
      </c>
      <c r="T194" s="183">
        <v>0</v>
      </c>
      <c r="U194" s="183">
        <v>0</v>
      </c>
      <c r="V194" s="185">
        <v>0</v>
      </c>
      <c r="W194" s="186">
        <f t="shared" si="147"/>
        <v>0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J195" s="92"/>
      <c r="K195" s="92"/>
      <c r="L195" s="220" t="s">
        <v>18</v>
      </c>
      <c r="M195" s="252">
        <v>0</v>
      </c>
      <c r="N195" s="253">
        <v>0</v>
      </c>
      <c r="O195" s="172">
        <f>M195+N195</f>
        <v>0</v>
      </c>
      <c r="P195" s="98">
        <v>0</v>
      </c>
      <c r="Q195" s="178">
        <f>O195+P194</f>
        <v>0</v>
      </c>
      <c r="R195" s="252">
        <v>0</v>
      </c>
      <c r="S195" s="253">
        <v>0</v>
      </c>
      <c r="T195" s="172">
        <f>R195+S195</f>
        <v>0</v>
      </c>
      <c r="U195" s="98">
        <v>0</v>
      </c>
      <c r="V195" s="181">
        <f>T195+U195</f>
        <v>0</v>
      </c>
      <c r="W195" s="216">
        <f t="shared" si="147"/>
        <v>0</v>
      </c>
    </row>
    <row r="196" spans="2:23">
      <c r="B196" s="206"/>
      <c r="C196" s="119"/>
      <c r="D196" s="119"/>
      <c r="E196" s="119"/>
      <c r="F196" s="119"/>
      <c r="G196" s="119"/>
      <c r="H196" s="119"/>
      <c r="I196" s="120"/>
      <c r="J196" s="92"/>
      <c r="K196" s="92"/>
      <c r="L196" s="220" t="s">
        <v>19</v>
      </c>
      <c r="M196" s="242">
        <v>0</v>
      </c>
      <c r="N196" s="243">
        <v>0</v>
      </c>
      <c r="O196" s="171">
        <f>M196+N196</f>
        <v>0</v>
      </c>
      <c r="P196" s="98">
        <v>0</v>
      </c>
      <c r="Q196" s="177">
        <f>O196+P195</f>
        <v>0</v>
      </c>
      <c r="R196" s="242">
        <v>0</v>
      </c>
      <c r="S196" s="243">
        <v>0</v>
      </c>
      <c r="T196" s="171">
        <f>R196+S196</f>
        <v>0</v>
      </c>
      <c r="U196" s="98">
        <v>0</v>
      </c>
      <c r="V196" s="181">
        <f>T196+U196</f>
        <v>0</v>
      </c>
      <c r="W196" s="216">
        <f>IF(Q196=0,0,((V196/Q196)-1)*100)</f>
        <v>0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J197" s="92"/>
      <c r="K197" s="92"/>
      <c r="L197" s="220" t="s">
        <v>20</v>
      </c>
      <c r="M197" s="242">
        <v>0</v>
      </c>
      <c r="N197" s="243">
        <v>0</v>
      </c>
      <c r="O197" s="171">
        <f>M197+N197</f>
        <v>0</v>
      </c>
      <c r="P197" s="98">
        <v>0</v>
      </c>
      <c r="Q197" s="177">
        <f>O197+P196</f>
        <v>0</v>
      </c>
      <c r="R197" s="242">
        <v>0</v>
      </c>
      <c r="S197" s="243">
        <v>0</v>
      </c>
      <c r="T197" s="171">
        <f>R197+S197</f>
        <v>0</v>
      </c>
      <c r="U197" s="98">
        <v>0</v>
      </c>
      <c r="V197" s="181">
        <f>T197+U197</f>
        <v>0</v>
      </c>
      <c r="W197" s="216">
        <f t="shared" si="147"/>
        <v>0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J198" s="92"/>
      <c r="K198" s="92"/>
      <c r="L198" s="202" t="s">
        <v>90</v>
      </c>
      <c r="M198" s="183">
        <f t="shared" ref="M198:V198" si="148">+M195+M196+M197</f>
        <v>0</v>
      </c>
      <c r="N198" s="184">
        <f t="shared" si="148"/>
        <v>0</v>
      </c>
      <c r="O198" s="183">
        <f t="shared" si="148"/>
        <v>0</v>
      </c>
      <c r="P198" s="183">
        <f t="shared" si="148"/>
        <v>0</v>
      </c>
      <c r="Q198" s="183">
        <f t="shared" si="148"/>
        <v>0</v>
      </c>
      <c r="R198" s="183">
        <f t="shared" si="148"/>
        <v>0</v>
      </c>
      <c r="S198" s="184">
        <f t="shared" si="148"/>
        <v>0</v>
      </c>
      <c r="T198" s="183">
        <f t="shared" si="148"/>
        <v>0</v>
      </c>
      <c r="U198" s="183">
        <f t="shared" si="148"/>
        <v>0</v>
      </c>
      <c r="V198" s="185">
        <f t="shared" si="148"/>
        <v>0</v>
      </c>
      <c r="W198" s="186">
        <f t="shared" ref="W198" si="149">IF(Q198=0,0,((V198/Q198)-1)*100)</f>
        <v>0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J199" s="92"/>
      <c r="K199" s="92"/>
      <c r="L199" s="220" t="s">
        <v>21</v>
      </c>
      <c r="M199" s="242">
        <v>0</v>
      </c>
      <c r="N199" s="243">
        <v>0</v>
      </c>
      <c r="O199" s="171">
        <v>0</v>
      </c>
      <c r="P199" s="98">
        <v>0</v>
      </c>
      <c r="Q199" s="177">
        <v>0</v>
      </c>
      <c r="R199" s="242">
        <v>0</v>
      </c>
      <c r="S199" s="243">
        <v>0</v>
      </c>
      <c r="T199" s="171">
        <v>0</v>
      </c>
      <c r="U199" s="98">
        <v>0</v>
      </c>
      <c r="V199" s="181">
        <v>0</v>
      </c>
      <c r="W199" s="216">
        <v>0</v>
      </c>
    </row>
    <row r="200" spans="2:23">
      <c r="B200" s="206"/>
      <c r="C200" s="119"/>
      <c r="D200" s="119"/>
      <c r="E200" s="119"/>
      <c r="F200" s="119"/>
      <c r="G200" s="119"/>
      <c r="H200" s="119"/>
      <c r="I200" s="120"/>
      <c r="J200" s="92"/>
      <c r="K200" s="92"/>
      <c r="L200" s="220" t="s">
        <v>91</v>
      </c>
      <c r="M200" s="242">
        <v>0</v>
      </c>
      <c r="N200" s="243">
        <v>0</v>
      </c>
      <c r="O200" s="171">
        <v>0</v>
      </c>
      <c r="P200" s="98">
        <v>0</v>
      </c>
      <c r="Q200" s="177">
        <f>O200+P199</f>
        <v>0</v>
      </c>
      <c r="R200" s="242">
        <v>0</v>
      </c>
      <c r="S200" s="243">
        <v>0</v>
      </c>
      <c r="T200" s="171">
        <v>0</v>
      </c>
      <c r="U200" s="98">
        <v>0</v>
      </c>
      <c r="V200" s="181">
        <v>0</v>
      </c>
      <c r="W200" s="216">
        <v>0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J201" s="92"/>
      <c r="K201" s="92"/>
      <c r="L201" s="220" t="s">
        <v>22</v>
      </c>
      <c r="M201" s="242">
        <v>0</v>
      </c>
      <c r="N201" s="243">
        <v>0</v>
      </c>
      <c r="O201" s="173">
        <v>0</v>
      </c>
      <c r="P201" s="249">
        <v>0</v>
      </c>
      <c r="Q201" s="177">
        <f>O201+P200</f>
        <v>0</v>
      </c>
      <c r="R201" s="242">
        <v>0</v>
      </c>
      <c r="S201" s="243">
        <v>0</v>
      </c>
      <c r="T201" s="173">
        <v>0</v>
      </c>
      <c r="U201" s="249">
        <v>0</v>
      </c>
      <c r="V201" s="181">
        <v>0</v>
      </c>
      <c r="W201" s="216">
        <v>0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J202" s="92"/>
      <c r="K202" s="92"/>
      <c r="L202" s="203" t="s">
        <v>23</v>
      </c>
      <c r="M202" s="187">
        <f t="shared" ref="M202:V202" si="150">M199+M200+M201</f>
        <v>0</v>
      </c>
      <c r="N202" s="187">
        <f t="shared" si="150"/>
        <v>0</v>
      </c>
      <c r="O202" s="191">
        <f t="shared" si="150"/>
        <v>0</v>
      </c>
      <c r="P202" s="191">
        <f t="shared" si="150"/>
        <v>0</v>
      </c>
      <c r="Q202" s="190">
        <f t="shared" si="150"/>
        <v>0</v>
      </c>
      <c r="R202" s="187">
        <f t="shared" si="150"/>
        <v>0</v>
      </c>
      <c r="S202" s="187">
        <f t="shared" si="150"/>
        <v>0</v>
      </c>
      <c r="T202" s="191">
        <f t="shared" si="150"/>
        <v>0</v>
      </c>
      <c r="U202" s="191">
        <f t="shared" si="150"/>
        <v>0</v>
      </c>
      <c r="V202" s="191">
        <f t="shared" si="150"/>
        <v>0</v>
      </c>
      <c r="W202" s="192"/>
    </row>
    <row r="203" spans="2:23" ht="13.5" thickTop="1">
      <c r="B203" s="207"/>
      <c r="C203" s="126"/>
      <c r="D203" s="126"/>
      <c r="E203" s="126"/>
      <c r="F203" s="126"/>
      <c r="G203" s="126"/>
      <c r="H203" s="126"/>
      <c r="I203" s="127"/>
      <c r="J203" s="125"/>
      <c r="K203" s="125"/>
      <c r="L203" s="254" t="s">
        <v>25</v>
      </c>
      <c r="M203" s="255">
        <v>0</v>
      </c>
      <c r="N203" s="256">
        <v>0</v>
      </c>
      <c r="O203" s="174">
        <v>0</v>
      </c>
      <c r="P203" s="257">
        <v>0</v>
      </c>
      <c r="Q203" s="179">
        <f>O203+P202</f>
        <v>0</v>
      </c>
      <c r="R203" s="255">
        <v>0</v>
      </c>
      <c r="S203" s="256">
        <v>0</v>
      </c>
      <c r="T203" s="174">
        <v>0</v>
      </c>
      <c r="U203" s="257">
        <v>0</v>
      </c>
      <c r="V203" s="182">
        <v>0</v>
      </c>
      <c r="W203" s="258">
        <v>0</v>
      </c>
    </row>
    <row r="204" spans="2:23" ht="13.5" customHeight="1">
      <c r="B204" s="208"/>
      <c r="C204" s="128"/>
      <c r="D204" s="128"/>
      <c r="E204" s="128"/>
      <c r="F204" s="128"/>
      <c r="G204" s="128"/>
      <c r="H204" s="128"/>
      <c r="I204" s="129"/>
      <c r="J204" s="125"/>
      <c r="K204" s="125"/>
      <c r="L204" s="254" t="s">
        <v>26</v>
      </c>
      <c r="M204" s="255">
        <v>0</v>
      </c>
      <c r="N204" s="256">
        <v>0</v>
      </c>
      <c r="O204" s="174">
        <v>0</v>
      </c>
      <c r="P204" s="259"/>
      <c r="Q204" s="179">
        <f>O204+P203</f>
        <v>0</v>
      </c>
      <c r="R204" s="255">
        <v>0</v>
      </c>
      <c r="S204" s="256">
        <v>0</v>
      </c>
      <c r="T204" s="174">
        <v>0</v>
      </c>
      <c r="U204" s="259">
        <v>0</v>
      </c>
      <c r="V204" s="174">
        <v>0</v>
      </c>
      <c r="W204" s="258">
        <v>0</v>
      </c>
    </row>
    <row r="205" spans="2:23" ht="13.5" customHeight="1" thickBot="1">
      <c r="B205" s="208"/>
      <c r="C205" s="128"/>
      <c r="D205" s="128"/>
      <c r="E205" s="128"/>
      <c r="F205" s="128"/>
      <c r="G205" s="128"/>
      <c r="H205" s="128"/>
      <c r="I205" s="129"/>
      <c r="J205" s="125"/>
      <c r="K205" s="125"/>
      <c r="L205" s="254" t="s">
        <v>27</v>
      </c>
      <c r="M205" s="255">
        <v>0</v>
      </c>
      <c r="N205" s="256">
        <v>0</v>
      </c>
      <c r="O205" s="174">
        <v>0</v>
      </c>
      <c r="P205" s="260">
        <v>0</v>
      </c>
      <c r="Q205" s="179">
        <f>O205+P204</f>
        <v>0</v>
      </c>
      <c r="R205" s="255">
        <v>0</v>
      </c>
      <c r="S205" s="256">
        <v>0</v>
      </c>
      <c r="T205" s="174">
        <v>0</v>
      </c>
      <c r="U205" s="260">
        <v>0</v>
      </c>
      <c r="V205" s="182">
        <f>T205+U204</f>
        <v>0</v>
      </c>
      <c r="W205" s="258">
        <v>0</v>
      </c>
    </row>
    <row r="206" spans="2:23" ht="13.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J206" s="125"/>
      <c r="K206" s="125"/>
      <c r="L206" s="202" t="s">
        <v>28</v>
      </c>
      <c r="M206" s="183">
        <f t="shared" ref="M206:V206" si="151">+M203+M204+M205</f>
        <v>0</v>
      </c>
      <c r="N206" s="184">
        <f t="shared" si="151"/>
        <v>0</v>
      </c>
      <c r="O206" s="183">
        <f t="shared" si="151"/>
        <v>0</v>
      </c>
      <c r="P206" s="183">
        <f t="shared" si="151"/>
        <v>0</v>
      </c>
      <c r="Q206" s="189">
        <f t="shared" si="151"/>
        <v>0</v>
      </c>
      <c r="R206" s="183">
        <f t="shared" si="151"/>
        <v>0</v>
      </c>
      <c r="S206" s="184">
        <f t="shared" si="151"/>
        <v>0</v>
      </c>
      <c r="T206" s="183">
        <f t="shared" si="151"/>
        <v>0</v>
      </c>
      <c r="U206" s="183">
        <f t="shared" si="151"/>
        <v>0</v>
      </c>
      <c r="V206" s="189">
        <f t="shared" si="151"/>
        <v>0</v>
      </c>
      <c r="W206" s="186">
        <v>0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J207" s="92"/>
      <c r="K207" s="92"/>
      <c r="L207" s="202" t="s">
        <v>94</v>
      </c>
      <c r="M207" s="183">
        <f t="shared" ref="M207:V207" si="152">M198+M202+M206</f>
        <v>0</v>
      </c>
      <c r="N207" s="184">
        <f t="shared" si="152"/>
        <v>0</v>
      </c>
      <c r="O207" s="183">
        <f t="shared" si="152"/>
        <v>0</v>
      </c>
      <c r="P207" s="183">
        <f t="shared" si="152"/>
        <v>0</v>
      </c>
      <c r="Q207" s="183">
        <f t="shared" si="152"/>
        <v>0</v>
      </c>
      <c r="R207" s="183">
        <f t="shared" si="152"/>
        <v>0</v>
      </c>
      <c r="S207" s="184">
        <f t="shared" si="152"/>
        <v>0</v>
      </c>
      <c r="T207" s="183">
        <f t="shared" si="152"/>
        <v>0</v>
      </c>
      <c r="U207" s="183">
        <f t="shared" si="152"/>
        <v>0</v>
      </c>
      <c r="V207" s="185">
        <f t="shared" si="152"/>
        <v>0</v>
      </c>
      <c r="W207" s="186">
        <f t="shared" ref="W207" si="153">IF(Q207=0,0,((V207/Q207)-1)*100)</f>
        <v>0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J208" s="92"/>
      <c r="K208" s="92"/>
      <c r="L208" s="202" t="s">
        <v>93</v>
      </c>
      <c r="M208" s="183">
        <f t="shared" ref="M208:V208" si="154">+M194+M198+M202+M206</f>
        <v>0</v>
      </c>
      <c r="N208" s="184">
        <f t="shared" si="154"/>
        <v>0</v>
      </c>
      <c r="O208" s="183">
        <f t="shared" si="154"/>
        <v>0</v>
      </c>
      <c r="P208" s="183">
        <f t="shared" si="154"/>
        <v>0</v>
      </c>
      <c r="Q208" s="183">
        <f t="shared" si="154"/>
        <v>0</v>
      </c>
      <c r="R208" s="183">
        <f t="shared" si="154"/>
        <v>0</v>
      </c>
      <c r="S208" s="184">
        <f t="shared" si="154"/>
        <v>0</v>
      </c>
      <c r="T208" s="183">
        <f t="shared" si="154"/>
        <v>0</v>
      </c>
      <c r="U208" s="183">
        <f t="shared" si="154"/>
        <v>0</v>
      </c>
      <c r="V208" s="185">
        <f t="shared" si="154"/>
        <v>0</v>
      </c>
      <c r="W208" s="186">
        <f t="shared" ref="W208" si="155">IF(Q208=0,0,((V208/Q208)-1)*100)</f>
        <v>0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J209" s="92"/>
      <c r="K209" s="92"/>
      <c r="L209" s="199" t="s">
        <v>61</v>
      </c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3"/>
    </row>
    <row r="210" spans="2:23" ht="13.5" thickTop="1">
      <c r="B210" s="206"/>
      <c r="C210" s="119"/>
      <c r="D210" s="119"/>
      <c r="E210" s="119"/>
      <c r="F210" s="119"/>
      <c r="G210" s="119"/>
      <c r="H210" s="119"/>
      <c r="I210" s="120"/>
      <c r="J210" s="92"/>
      <c r="K210" s="92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J211" s="92"/>
      <c r="K211" s="92"/>
      <c r="L211" s="274" t="s">
        <v>54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J212" s="92"/>
      <c r="K212" s="92"/>
      <c r="L212" s="1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118" t="s">
        <v>41</v>
      </c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J213" s="92"/>
      <c r="K213" s="92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J214" s="92"/>
      <c r="K214" s="92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J215" s="92"/>
      <c r="K215" s="92"/>
      <c r="L215" s="226"/>
      <c r="M215" s="230" t="s">
        <v>42</v>
      </c>
      <c r="N215" s="231" t="s">
        <v>43</v>
      </c>
      <c r="O215" s="195" t="s">
        <v>55</v>
      </c>
      <c r="P215" s="232" t="s">
        <v>13</v>
      </c>
      <c r="Q215" s="215" t="s">
        <v>9</v>
      </c>
      <c r="R215" s="230" t="s">
        <v>42</v>
      </c>
      <c r="S215" s="231" t="s">
        <v>43</v>
      </c>
      <c r="T215" s="195" t="s">
        <v>55</v>
      </c>
      <c r="U215" s="232" t="s">
        <v>13</v>
      </c>
      <c r="V215" s="215" t="s">
        <v>9</v>
      </c>
      <c r="W215" s="229"/>
    </row>
    <row r="216" spans="2:23" ht="5.25" customHeight="1" thickTop="1">
      <c r="B216" s="206"/>
      <c r="C216" s="119"/>
      <c r="D216" s="119"/>
      <c r="E216" s="119"/>
      <c r="F216" s="119"/>
      <c r="G216" s="119"/>
      <c r="H216" s="119"/>
      <c r="I216" s="120"/>
      <c r="J216" s="92"/>
      <c r="K216" s="92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>
      <c r="B217" s="206"/>
      <c r="C217" s="119"/>
      <c r="D217" s="119"/>
      <c r="E217" s="119"/>
      <c r="F217" s="119"/>
      <c r="G217" s="119"/>
      <c r="H217" s="119"/>
      <c r="I217" s="120"/>
      <c r="J217" s="92"/>
      <c r="K217" s="92"/>
      <c r="L217" s="220" t="s">
        <v>14</v>
      </c>
      <c r="M217" s="242">
        <f t="shared" ref="M217:N219" si="156">+M165+M191</f>
        <v>0</v>
      </c>
      <c r="N217" s="243">
        <f t="shared" si="156"/>
        <v>0</v>
      </c>
      <c r="O217" s="171">
        <f>+M217+N217</f>
        <v>0</v>
      </c>
      <c r="P217" s="98">
        <f>+P165+P191</f>
        <v>0</v>
      </c>
      <c r="Q217" s="177">
        <f>+O217+P217</f>
        <v>0</v>
      </c>
      <c r="R217" s="242">
        <f t="shared" ref="R217:S223" si="157">+R165+R191</f>
        <v>0</v>
      </c>
      <c r="S217" s="243">
        <f t="shared" si="157"/>
        <v>0</v>
      </c>
      <c r="T217" s="171">
        <f>+R217+S217</f>
        <v>0</v>
      </c>
      <c r="U217" s="98">
        <f t="shared" ref="U217:U223" si="158">+U165+U191</f>
        <v>0</v>
      </c>
      <c r="V217" s="181">
        <f>+T217+U217</f>
        <v>0</v>
      </c>
      <c r="W217" s="216">
        <f t="shared" ref="W217:W223" si="159">IF(Q217=0,0,((V217/Q217)-1)*100)</f>
        <v>0</v>
      </c>
    </row>
    <row r="218" spans="2:23">
      <c r="B218" s="206"/>
      <c r="C218" s="119"/>
      <c r="D218" s="119"/>
      <c r="E218" s="119"/>
      <c r="F218" s="119"/>
      <c r="G218" s="119"/>
      <c r="H218" s="119"/>
      <c r="I218" s="120"/>
      <c r="J218" s="92"/>
      <c r="K218" s="92"/>
      <c r="L218" s="220" t="s">
        <v>15</v>
      </c>
      <c r="M218" s="242">
        <f t="shared" si="156"/>
        <v>0</v>
      </c>
      <c r="N218" s="243">
        <f t="shared" si="156"/>
        <v>0</v>
      </c>
      <c r="O218" s="171">
        <f t="shared" ref="O218:O219" si="160">+M218+N218</f>
        <v>0</v>
      </c>
      <c r="P218" s="98">
        <f>+P166+P192</f>
        <v>0</v>
      </c>
      <c r="Q218" s="177">
        <f t="shared" ref="Q218:Q219" si="161">+O218+P218</f>
        <v>0</v>
      </c>
      <c r="R218" s="242">
        <f t="shared" si="157"/>
        <v>0</v>
      </c>
      <c r="S218" s="243">
        <f t="shared" si="157"/>
        <v>0</v>
      </c>
      <c r="T218" s="171">
        <f t="shared" ref="T218:T219" si="162">+R218+S218</f>
        <v>0</v>
      </c>
      <c r="U218" s="98">
        <f t="shared" si="158"/>
        <v>0</v>
      </c>
      <c r="V218" s="181">
        <f t="shared" ref="V218:V219" si="163">+T218+U218</f>
        <v>0</v>
      </c>
      <c r="W218" s="216">
        <f t="shared" si="159"/>
        <v>0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J219" s="92"/>
      <c r="K219" s="92"/>
      <c r="L219" s="226" t="s">
        <v>16</v>
      </c>
      <c r="M219" s="242">
        <f t="shared" si="156"/>
        <v>0</v>
      </c>
      <c r="N219" s="243">
        <f t="shared" si="156"/>
        <v>0</v>
      </c>
      <c r="O219" s="171">
        <f t="shared" si="160"/>
        <v>0</v>
      </c>
      <c r="P219" s="98">
        <f>+P167+P193</f>
        <v>0</v>
      </c>
      <c r="Q219" s="177">
        <f t="shared" si="161"/>
        <v>0</v>
      </c>
      <c r="R219" s="242">
        <f t="shared" si="157"/>
        <v>0</v>
      </c>
      <c r="S219" s="243">
        <f t="shared" si="157"/>
        <v>0</v>
      </c>
      <c r="T219" s="171">
        <f t="shared" si="162"/>
        <v>0</v>
      </c>
      <c r="U219" s="98">
        <f t="shared" si="158"/>
        <v>0</v>
      </c>
      <c r="V219" s="181">
        <f t="shared" si="163"/>
        <v>0</v>
      </c>
      <c r="W219" s="216">
        <f t="shared" si="159"/>
        <v>0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J220" s="92"/>
      <c r="K220" s="92"/>
      <c r="L220" s="202" t="s">
        <v>17</v>
      </c>
      <c r="M220" s="183">
        <f>+M217+M218+M219</f>
        <v>0</v>
      </c>
      <c r="N220" s="184">
        <f>+N217+N218+N219</f>
        <v>0</v>
      </c>
      <c r="O220" s="183">
        <f>+O217+O218+O219</f>
        <v>0</v>
      </c>
      <c r="P220" s="183">
        <f>+P217+P218+P219</f>
        <v>0</v>
      </c>
      <c r="Q220" s="183">
        <f>+Q217+Q218+Q219</f>
        <v>0</v>
      </c>
      <c r="R220" s="183">
        <f t="shared" si="157"/>
        <v>0</v>
      </c>
      <c r="S220" s="184">
        <f t="shared" si="157"/>
        <v>0</v>
      </c>
      <c r="T220" s="183">
        <f>+T217+T218+T219</f>
        <v>0</v>
      </c>
      <c r="U220" s="183">
        <f t="shared" si="158"/>
        <v>0</v>
      </c>
      <c r="V220" s="185">
        <f>+V217+V218+V219</f>
        <v>0</v>
      </c>
      <c r="W220" s="186">
        <f t="shared" si="159"/>
        <v>0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J221" s="92"/>
      <c r="K221" s="92"/>
      <c r="L221" s="220" t="s">
        <v>18</v>
      </c>
      <c r="M221" s="252">
        <f t="shared" ref="M221:N223" si="164">+M169+M195</f>
        <v>0</v>
      </c>
      <c r="N221" s="253">
        <f t="shared" si="164"/>
        <v>0</v>
      </c>
      <c r="O221" s="172">
        <f t="shared" ref="O221:O223" si="165">+M221+N221</f>
        <v>0</v>
      </c>
      <c r="P221" s="98">
        <f>+P169+P195</f>
        <v>0</v>
      </c>
      <c r="Q221" s="178">
        <f t="shared" ref="Q221:Q223" si="166">+O221+P221</f>
        <v>0</v>
      </c>
      <c r="R221" s="252">
        <f t="shared" si="157"/>
        <v>0</v>
      </c>
      <c r="S221" s="253">
        <f t="shared" si="157"/>
        <v>0</v>
      </c>
      <c r="T221" s="172">
        <f t="shared" ref="T221:T223" si="167">+R221+S221</f>
        <v>0</v>
      </c>
      <c r="U221" s="98">
        <f t="shared" si="158"/>
        <v>0</v>
      </c>
      <c r="V221" s="181">
        <f t="shared" ref="V221:V223" si="168">+T221+U221</f>
        <v>0</v>
      </c>
      <c r="W221" s="216">
        <f t="shared" si="159"/>
        <v>0</v>
      </c>
    </row>
    <row r="222" spans="2:23">
      <c r="B222" s="206"/>
      <c r="C222" s="119"/>
      <c r="D222" s="119"/>
      <c r="E222" s="119"/>
      <c r="F222" s="119"/>
      <c r="G222" s="119"/>
      <c r="H222" s="119"/>
      <c r="I222" s="120"/>
      <c r="J222" s="92"/>
      <c r="K222" s="92"/>
      <c r="L222" s="220" t="s">
        <v>19</v>
      </c>
      <c r="M222" s="242">
        <f t="shared" si="164"/>
        <v>0</v>
      </c>
      <c r="N222" s="243">
        <f t="shared" si="164"/>
        <v>0</v>
      </c>
      <c r="O222" s="171">
        <f t="shared" si="165"/>
        <v>0</v>
      </c>
      <c r="P222" s="98">
        <f>+P170+P196</f>
        <v>0</v>
      </c>
      <c r="Q222" s="177">
        <f t="shared" si="166"/>
        <v>0</v>
      </c>
      <c r="R222" s="242">
        <f t="shared" si="157"/>
        <v>0</v>
      </c>
      <c r="S222" s="243">
        <f t="shared" si="157"/>
        <v>0</v>
      </c>
      <c r="T222" s="171">
        <f t="shared" si="167"/>
        <v>0</v>
      </c>
      <c r="U222" s="98">
        <f t="shared" si="158"/>
        <v>0</v>
      </c>
      <c r="V222" s="181">
        <f t="shared" si="168"/>
        <v>0</v>
      </c>
      <c r="W222" s="216">
        <f>IF(Q222=0,0,((V222/Q222)-1)*100)</f>
        <v>0</v>
      </c>
    </row>
    <row r="223" spans="2:23" ht="13.5" thickBot="1">
      <c r="B223" s="206"/>
      <c r="C223" s="119"/>
      <c r="D223" s="119"/>
      <c r="E223" s="119"/>
      <c r="F223" s="119"/>
      <c r="G223" s="119"/>
      <c r="H223" s="119"/>
      <c r="I223" s="120"/>
      <c r="J223" s="92"/>
      <c r="K223" s="92"/>
      <c r="L223" s="220" t="s">
        <v>20</v>
      </c>
      <c r="M223" s="242">
        <f t="shared" si="164"/>
        <v>0</v>
      </c>
      <c r="N223" s="243">
        <f t="shared" si="164"/>
        <v>0</v>
      </c>
      <c r="O223" s="171">
        <f t="shared" si="165"/>
        <v>0</v>
      </c>
      <c r="P223" s="98">
        <f>+P171+P197</f>
        <v>0</v>
      </c>
      <c r="Q223" s="177">
        <f t="shared" si="166"/>
        <v>0</v>
      </c>
      <c r="R223" s="242">
        <f t="shared" si="157"/>
        <v>0</v>
      </c>
      <c r="S223" s="243">
        <f t="shared" si="157"/>
        <v>0</v>
      </c>
      <c r="T223" s="171">
        <f t="shared" si="167"/>
        <v>0</v>
      </c>
      <c r="U223" s="98">
        <f t="shared" si="158"/>
        <v>0</v>
      </c>
      <c r="V223" s="181">
        <f t="shared" si="168"/>
        <v>0</v>
      </c>
      <c r="W223" s="216">
        <f t="shared" si="159"/>
        <v>0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J224" s="92"/>
      <c r="K224" s="92"/>
      <c r="L224" s="202" t="s">
        <v>90</v>
      </c>
      <c r="M224" s="183">
        <f t="shared" ref="M224:V224" si="169">+M221+M222+M223</f>
        <v>0</v>
      </c>
      <c r="N224" s="184">
        <f t="shared" si="169"/>
        <v>0</v>
      </c>
      <c r="O224" s="183">
        <f t="shared" si="169"/>
        <v>0</v>
      </c>
      <c r="P224" s="183">
        <f t="shared" si="169"/>
        <v>0</v>
      </c>
      <c r="Q224" s="183">
        <f t="shared" si="169"/>
        <v>0</v>
      </c>
      <c r="R224" s="183">
        <f t="shared" si="169"/>
        <v>0</v>
      </c>
      <c r="S224" s="184">
        <f t="shared" si="169"/>
        <v>0</v>
      </c>
      <c r="T224" s="183">
        <f t="shared" si="169"/>
        <v>0</v>
      </c>
      <c r="U224" s="183">
        <f t="shared" si="169"/>
        <v>0</v>
      </c>
      <c r="V224" s="185">
        <f t="shared" si="169"/>
        <v>0</v>
      </c>
      <c r="W224" s="186">
        <f t="shared" ref="W224" si="170">IF(Q224=0,0,((V224/Q224)-1)*100)</f>
        <v>0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J225" s="92"/>
      <c r="K225" s="92"/>
      <c r="L225" s="220" t="s">
        <v>21</v>
      </c>
      <c r="M225" s="242">
        <f t="shared" ref="M225:N227" si="171">+M173+M199</f>
        <v>0</v>
      </c>
      <c r="N225" s="243">
        <f t="shared" si="171"/>
        <v>0</v>
      </c>
      <c r="O225" s="171">
        <f t="shared" ref="O225:O227" si="172">+M225+N225</f>
        <v>0</v>
      </c>
      <c r="P225" s="98">
        <f>+P173+P199</f>
        <v>0</v>
      </c>
      <c r="Q225" s="177">
        <f t="shared" ref="Q225:Q227" si="173">+O225+P225</f>
        <v>0</v>
      </c>
      <c r="R225" s="242">
        <f>+R173+R199</f>
        <v>0</v>
      </c>
      <c r="S225" s="243">
        <f>+S173+S199</f>
        <v>0</v>
      </c>
      <c r="T225" s="171">
        <f t="shared" ref="T225:T227" si="174">+R225+S225</f>
        <v>0</v>
      </c>
      <c r="U225" s="98">
        <f>+U173+U199</f>
        <v>0</v>
      </c>
      <c r="V225" s="181">
        <f t="shared" ref="V225:V227" si="175">+T225+U225</f>
        <v>0</v>
      </c>
      <c r="W225" s="216">
        <v>0</v>
      </c>
    </row>
    <row r="226" spans="1:23">
      <c r="B226" s="206"/>
      <c r="C226" s="119"/>
      <c r="D226" s="119"/>
      <c r="E226" s="119"/>
      <c r="F226" s="119"/>
      <c r="G226" s="119"/>
      <c r="H226" s="119"/>
      <c r="I226" s="120"/>
      <c r="J226" s="92"/>
      <c r="K226" s="92"/>
      <c r="L226" s="220" t="s">
        <v>91</v>
      </c>
      <c r="M226" s="242">
        <f t="shared" si="171"/>
        <v>0</v>
      </c>
      <c r="N226" s="243">
        <f t="shared" si="171"/>
        <v>0</v>
      </c>
      <c r="O226" s="171">
        <f t="shared" si="172"/>
        <v>0</v>
      </c>
      <c r="P226" s="98">
        <f>+P174+P200</f>
        <v>0</v>
      </c>
      <c r="Q226" s="177">
        <f t="shared" si="173"/>
        <v>0</v>
      </c>
      <c r="R226" s="242">
        <f>+R200+R174</f>
        <v>0</v>
      </c>
      <c r="S226" s="243">
        <f>+S200+S174</f>
        <v>0</v>
      </c>
      <c r="T226" s="171">
        <f t="shared" si="174"/>
        <v>0</v>
      </c>
      <c r="U226" s="98">
        <f>+U174+U200</f>
        <v>0</v>
      </c>
      <c r="V226" s="181">
        <f t="shared" si="175"/>
        <v>0</v>
      </c>
      <c r="W226" s="216">
        <v>0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J227" s="92"/>
      <c r="K227" s="92"/>
      <c r="L227" s="220" t="s">
        <v>22</v>
      </c>
      <c r="M227" s="242">
        <f t="shared" si="171"/>
        <v>0</v>
      </c>
      <c r="N227" s="243">
        <f t="shared" si="171"/>
        <v>0</v>
      </c>
      <c r="O227" s="173">
        <f t="shared" si="172"/>
        <v>0</v>
      </c>
      <c r="P227" s="249">
        <f>+P175+P201</f>
        <v>0</v>
      </c>
      <c r="Q227" s="177">
        <f t="shared" si="173"/>
        <v>0</v>
      </c>
      <c r="R227" s="242">
        <f>+R175+R201</f>
        <v>0</v>
      </c>
      <c r="S227" s="243">
        <f>+S175+S201</f>
        <v>0</v>
      </c>
      <c r="T227" s="173">
        <f t="shared" si="174"/>
        <v>0</v>
      </c>
      <c r="U227" s="249">
        <f>+U175+U201</f>
        <v>0</v>
      </c>
      <c r="V227" s="181">
        <f t="shared" si="175"/>
        <v>0</v>
      </c>
      <c r="W227" s="216">
        <f>IF(Q227=0,0,((V227/Q227)-1)*100)</f>
        <v>0</v>
      </c>
    </row>
    <row r="228" spans="1:23" ht="14.25" thickTop="1" thickBot="1">
      <c r="A228" s="6"/>
      <c r="B228" s="122"/>
      <c r="C228" s="123"/>
      <c r="D228" s="123"/>
      <c r="E228" s="123"/>
      <c r="F228" s="123"/>
      <c r="G228" s="123"/>
      <c r="H228" s="123"/>
      <c r="I228" s="124"/>
      <c r="J228" s="121"/>
      <c r="K228" s="92"/>
      <c r="L228" s="203" t="s">
        <v>23</v>
      </c>
      <c r="M228" s="187">
        <f t="shared" ref="M228:V228" si="176">M225+M226+M227</f>
        <v>0</v>
      </c>
      <c r="N228" s="187">
        <f t="shared" si="176"/>
        <v>0</v>
      </c>
      <c r="O228" s="188">
        <f t="shared" si="176"/>
        <v>0</v>
      </c>
      <c r="P228" s="189">
        <f t="shared" si="176"/>
        <v>0</v>
      </c>
      <c r="Q228" s="190">
        <f t="shared" si="176"/>
        <v>0</v>
      </c>
      <c r="R228" s="187">
        <f t="shared" si="176"/>
        <v>0</v>
      </c>
      <c r="S228" s="187">
        <f t="shared" si="176"/>
        <v>0</v>
      </c>
      <c r="T228" s="191">
        <f t="shared" si="176"/>
        <v>0</v>
      </c>
      <c r="U228" s="191">
        <f t="shared" si="176"/>
        <v>0</v>
      </c>
      <c r="V228" s="191">
        <f t="shared" si="176"/>
        <v>0</v>
      </c>
      <c r="W228" s="192"/>
    </row>
    <row r="229" spans="1:23" ht="13.5" thickTop="1">
      <c r="B229" s="207"/>
      <c r="C229" s="126"/>
      <c r="D229" s="126"/>
      <c r="E229" s="126"/>
      <c r="F229" s="126"/>
      <c r="G229" s="126"/>
      <c r="H229" s="126"/>
      <c r="I229" s="127"/>
      <c r="J229" s="125"/>
      <c r="K229" s="125"/>
      <c r="L229" s="254" t="s">
        <v>25</v>
      </c>
      <c r="M229" s="255">
        <f t="shared" ref="M229:N231" si="177">+M177+M203</f>
        <v>0</v>
      </c>
      <c r="N229" s="256">
        <f t="shared" si="177"/>
        <v>0</v>
      </c>
      <c r="O229" s="174">
        <f t="shared" ref="O229:O231" si="178">+M229+N229</f>
        <v>0</v>
      </c>
      <c r="P229" s="257">
        <f>+P177+P203</f>
        <v>0</v>
      </c>
      <c r="Q229" s="179">
        <f t="shared" ref="Q229:Q231" si="179">+O229+P229</f>
        <v>0</v>
      </c>
      <c r="R229" s="255">
        <f t="shared" ref="R229:S231" si="180">+R177+R203</f>
        <v>0</v>
      </c>
      <c r="S229" s="256">
        <f t="shared" si="180"/>
        <v>0</v>
      </c>
      <c r="T229" s="174">
        <f t="shared" ref="T229:T231" si="181">+R229+S229</f>
        <v>0</v>
      </c>
      <c r="U229" s="257">
        <f>+U177+U203</f>
        <v>0</v>
      </c>
      <c r="V229" s="182">
        <f t="shared" ref="V229:V231" si="182">+T229+U229</f>
        <v>0</v>
      </c>
      <c r="W229" s="258">
        <v>0</v>
      </c>
    </row>
    <row r="230" spans="1:23" ht="13.5" customHeight="1">
      <c r="B230" s="208"/>
      <c r="C230" s="128"/>
      <c r="D230" s="128"/>
      <c r="E230" s="128"/>
      <c r="F230" s="128"/>
      <c r="G230" s="128"/>
      <c r="H230" s="128"/>
      <c r="I230" s="129"/>
      <c r="J230" s="125"/>
      <c r="K230" s="125"/>
      <c r="L230" s="254" t="s">
        <v>26</v>
      </c>
      <c r="M230" s="255">
        <f t="shared" si="177"/>
        <v>0</v>
      </c>
      <c r="N230" s="256">
        <f t="shared" si="177"/>
        <v>0</v>
      </c>
      <c r="O230" s="174">
        <f>+M230+N230</f>
        <v>0</v>
      </c>
      <c r="P230" s="259">
        <f>+P178+P204</f>
        <v>0</v>
      </c>
      <c r="Q230" s="179">
        <f>+O230+P230</f>
        <v>0</v>
      </c>
      <c r="R230" s="255">
        <f t="shared" si="180"/>
        <v>0</v>
      </c>
      <c r="S230" s="256">
        <f t="shared" si="180"/>
        <v>0</v>
      </c>
      <c r="T230" s="174">
        <f>+R230+S230</f>
        <v>0</v>
      </c>
      <c r="U230" s="259">
        <f>+U178+U204</f>
        <v>0</v>
      </c>
      <c r="V230" s="174">
        <f>+T230+U230</f>
        <v>0</v>
      </c>
      <c r="W230" s="258">
        <v>0</v>
      </c>
    </row>
    <row r="231" spans="1:23" ht="13.5" customHeight="1" thickBot="1">
      <c r="B231" s="208"/>
      <c r="C231" s="128"/>
      <c r="D231" s="128"/>
      <c r="E231" s="128"/>
      <c r="F231" s="128"/>
      <c r="G231" s="128"/>
      <c r="H231" s="128"/>
      <c r="I231" s="129"/>
      <c r="J231" s="125"/>
      <c r="K231" s="125"/>
      <c r="L231" s="254" t="s">
        <v>27</v>
      </c>
      <c r="M231" s="255">
        <f t="shared" si="177"/>
        <v>0</v>
      </c>
      <c r="N231" s="256">
        <f t="shared" si="177"/>
        <v>0</v>
      </c>
      <c r="O231" s="175">
        <f t="shared" si="178"/>
        <v>0</v>
      </c>
      <c r="P231" s="260">
        <f>+P179+P205</f>
        <v>0</v>
      </c>
      <c r="Q231" s="179">
        <f t="shared" si="179"/>
        <v>0</v>
      </c>
      <c r="R231" s="255">
        <f t="shared" si="180"/>
        <v>0</v>
      </c>
      <c r="S231" s="256">
        <f t="shared" si="180"/>
        <v>0</v>
      </c>
      <c r="T231" s="174">
        <f t="shared" si="181"/>
        <v>0</v>
      </c>
      <c r="U231" s="260">
        <f>+U179+U205</f>
        <v>0</v>
      </c>
      <c r="V231" s="182">
        <f t="shared" si="182"/>
        <v>0</v>
      </c>
      <c r="W231" s="258">
        <v>0</v>
      </c>
    </row>
    <row r="232" spans="1:23" ht="14.25" thickTop="1" thickBot="1">
      <c r="B232" s="206"/>
      <c r="C232" s="119"/>
      <c r="D232" s="119"/>
      <c r="E232" s="119"/>
      <c r="F232" s="119"/>
      <c r="G232" s="119"/>
      <c r="H232" s="119"/>
      <c r="I232" s="120"/>
      <c r="J232" s="92"/>
      <c r="K232" s="92"/>
      <c r="L232" s="202" t="s">
        <v>28</v>
      </c>
      <c r="M232" s="183">
        <f t="shared" ref="M232:V232" si="183">+M229+M230+M231</f>
        <v>0</v>
      </c>
      <c r="N232" s="184">
        <f t="shared" si="183"/>
        <v>0</v>
      </c>
      <c r="O232" s="183">
        <f t="shared" si="183"/>
        <v>0</v>
      </c>
      <c r="P232" s="183">
        <f t="shared" si="183"/>
        <v>0</v>
      </c>
      <c r="Q232" s="189">
        <f t="shared" si="183"/>
        <v>0</v>
      </c>
      <c r="R232" s="183">
        <f t="shared" si="183"/>
        <v>0</v>
      </c>
      <c r="S232" s="184">
        <f t="shared" si="183"/>
        <v>0</v>
      </c>
      <c r="T232" s="183">
        <f t="shared" si="183"/>
        <v>0</v>
      </c>
      <c r="U232" s="183">
        <f t="shared" si="183"/>
        <v>0</v>
      </c>
      <c r="V232" s="189">
        <f t="shared" si="183"/>
        <v>0</v>
      </c>
      <c r="W232" s="186">
        <v>0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J233" s="92"/>
      <c r="K233" s="92"/>
      <c r="L233" s="202" t="s">
        <v>94</v>
      </c>
      <c r="M233" s="183">
        <f t="shared" ref="M233:V233" si="184">M224+M228+M232</f>
        <v>0</v>
      </c>
      <c r="N233" s="184">
        <f t="shared" si="184"/>
        <v>0</v>
      </c>
      <c r="O233" s="183">
        <f t="shared" si="184"/>
        <v>0</v>
      </c>
      <c r="P233" s="183">
        <f t="shared" si="184"/>
        <v>0</v>
      </c>
      <c r="Q233" s="183">
        <f t="shared" si="184"/>
        <v>0</v>
      </c>
      <c r="R233" s="183">
        <f t="shared" si="184"/>
        <v>0</v>
      </c>
      <c r="S233" s="184">
        <f t="shared" si="184"/>
        <v>0</v>
      </c>
      <c r="T233" s="183">
        <f t="shared" si="184"/>
        <v>0</v>
      </c>
      <c r="U233" s="183">
        <f t="shared" si="184"/>
        <v>0</v>
      </c>
      <c r="V233" s="185">
        <f t="shared" si="184"/>
        <v>0</v>
      </c>
      <c r="W233" s="186">
        <f t="shared" ref="W233" si="185">IF(Q233=0,0,((V233/Q233)-1)*100)</f>
        <v>0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J234" s="92"/>
      <c r="K234" s="92"/>
      <c r="L234" s="202" t="s">
        <v>93</v>
      </c>
      <c r="M234" s="183">
        <f t="shared" ref="M234:V234" si="186">+M220+M224+M228+M232</f>
        <v>0</v>
      </c>
      <c r="N234" s="184">
        <f t="shared" si="186"/>
        <v>0</v>
      </c>
      <c r="O234" s="183">
        <f t="shared" si="186"/>
        <v>0</v>
      </c>
      <c r="P234" s="183">
        <f t="shared" si="186"/>
        <v>0</v>
      </c>
      <c r="Q234" s="183">
        <f t="shared" si="186"/>
        <v>0</v>
      </c>
      <c r="R234" s="183">
        <f t="shared" si="186"/>
        <v>0</v>
      </c>
      <c r="S234" s="184">
        <f t="shared" si="186"/>
        <v>0</v>
      </c>
      <c r="T234" s="183">
        <f t="shared" si="186"/>
        <v>0</v>
      </c>
      <c r="U234" s="183">
        <f t="shared" si="186"/>
        <v>0</v>
      </c>
      <c r="V234" s="185">
        <f t="shared" si="186"/>
        <v>0</v>
      </c>
      <c r="W234" s="186">
        <f t="shared" ref="W234" si="187">IF(Q234=0,0,((V234/Q234)-1)*100)</f>
        <v>0</v>
      </c>
    </row>
    <row r="235" spans="1:23" ht="13.5" thickTop="1">
      <c r="B235" s="196"/>
      <c r="C235" s="92"/>
      <c r="D235" s="92"/>
      <c r="E235" s="92"/>
      <c r="F235" s="92"/>
      <c r="G235" s="92"/>
      <c r="H235" s="92"/>
      <c r="I235" s="93"/>
      <c r="J235" s="92"/>
      <c r="K235" s="92"/>
      <c r="L235" s="199" t="s">
        <v>61</v>
      </c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3"/>
    </row>
  </sheetData>
  <sheetProtection password="CF53" sheet="1" objects="1" scenarios="1"/>
  <customSheetViews>
    <customSheetView guid="{ED529B84-E379-4C9B-A677-BE1D384436B0}" fitToPage="1">
      <selection activeCell="U207" sqref="U207"/>
      <pageMargins left="0.74803149606299213" right="0.74803149606299213" top="0.98425196850393704" bottom="0.98425196850393704" header="0.51181102362204722" footer="0.51181102362204722"/>
      <printOptions horizontalCentered="1" verticalCentered="1"/>
      <pageSetup paperSize="9" scale="66" orientation="portrait" r:id="rId1"/>
      <headerFooter alignWithMargins="0">
        <oddHeader>&amp;LMonthly Air Transport Statistic : Chiang Rai Intarnational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15" orientation="landscape" r:id="rId2"/>
  <headerFooter alignWithMargins="0">
    <oddHeader>&amp;LMonthly Air Transport Statistic : Chiang Rai Intarnational Airport</oddHeader>
    <oddFooter>&amp;LAir Transport Information Division, Corporate Strategy Department&amp;C&amp;D&amp;R&amp;T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W235"/>
  <sheetViews>
    <sheetView zoomScaleNormal="100" workbookViewId="0">
      <selection activeCell="H81" sqref="H81"/>
    </sheetView>
  </sheetViews>
  <sheetFormatPr defaultColWidth="7" defaultRowHeight="12.75"/>
  <cols>
    <col min="1" max="1" width="8.42578125" style="1" bestFit="1" customWidth="1"/>
    <col min="2" max="2" width="12.42578125" style="1" customWidth="1"/>
    <col min="3" max="3" width="11.5703125" style="1" customWidth="1"/>
    <col min="4" max="4" width="11.42578125" style="1" customWidth="1"/>
    <col min="5" max="5" width="11" style="1" customWidth="1"/>
    <col min="6" max="6" width="10.85546875" style="1" customWidth="1"/>
    <col min="7" max="7" width="11.140625" style="1" customWidth="1"/>
    <col min="8" max="8" width="11.28515625" style="1" customWidth="1"/>
    <col min="9" max="9" width="9.140625" style="5" bestFit="1" customWidth="1"/>
    <col min="10" max="11" width="7" style="1" customWidth="1"/>
    <col min="12" max="12" width="13" style="1" customWidth="1"/>
    <col min="13" max="13" width="12.85546875" style="1" customWidth="1"/>
    <col min="14" max="14" width="13.42578125" style="1" customWidth="1"/>
    <col min="15" max="15" width="14.140625" style="1" bestFit="1" customWidth="1"/>
    <col min="16" max="16" width="12.140625" style="1" customWidth="1"/>
    <col min="17" max="17" width="13.5703125" style="1" customWidth="1"/>
    <col min="18" max="18" width="13" style="1" customWidth="1"/>
    <col min="19" max="19" width="13.28515625" style="1" customWidth="1"/>
    <col min="20" max="20" width="14.140625" style="1" bestFit="1" customWidth="1"/>
    <col min="21" max="21" width="12.140625" style="1" customWidth="1"/>
    <col min="22" max="22" width="13.7109375" style="1" customWidth="1"/>
    <col min="23" max="23" width="12.140625" style="5" bestFit="1" customWidth="1"/>
    <col min="24" max="16384" width="7" style="1"/>
  </cols>
  <sheetData>
    <row r="1" spans="2:23" ht="13.5" thickBot="1"/>
    <row r="2" spans="2:23" ht="13.5" thickTop="1">
      <c r="B2" s="301" t="s">
        <v>0</v>
      </c>
      <c r="C2" s="302"/>
      <c r="D2" s="302"/>
      <c r="E2" s="302"/>
      <c r="F2" s="302"/>
      <c r="G2" s="302"/>
      <c r="H2" s="302"/>
      <c r="I2" s="303"/>
      <c r="J2" s="92"/>
      <c r="K2" s="92"/>
      <c r="L2" s="304" t="s">
        <v>1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2:23" ht="13.5" thickBot="1">
      <c r="B3" s="292" t="s">
        <v>2</v>
      </c>
      <c r="C3" s="293"/>
      <c r="D3" s="293"/>
      <c r="E3" s="293"/>
      <c r="F3" s="293"/>
      <c r="G3" s="293"/>
      <c r="H3" s="293"/>
      <c r="I3" s="294"/>
      <c r="J3" s="92"/>
      <c r="K3" s="92"/>
      <c r="L3" s="295" t="s">
        <v>3</v>
      </c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7"/>
    </row>
    <row r="4" spans="2:23" ht="14.25" thickTop="1" thickBot="1">
      <c r="B4" s="196"/>
      <c r="C4" s="92"/>
      <c r="D4" s="92"/>
      <c r="E4" s="92"/>
      <c r="F4" s="92"/>
      <c r="G4" s="92"/>
      <c r="H4" s="92"/>
      <c r="I4" s="93"/>
      <c r="J4" s="92"/>
      <c r="K4" s="92"/>
      <c r="L4" s="196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</row>
    <row r="5" spans="2:23" ht="14.25" thickTop="1" thickBot="1">
      <c r="B5" s="218"/>
      <c r="C5" s="286" t="s">
        <v>89</v>
      </c>
      <c r="D5" s="287"/>
      <c r="E5" s="288"/>
      <c r="F5" s="289" t="s">
        <v>92</v>
      </c>
      <c r="G5" s="290"/>
      <c r="H5" s="291"/>
      <c r="I5" s="219" t="s">
        <v>4</v>
      </c>
      <c r="J5" s="92"/>
      <c r="K5" s="92"/>
      <c r="L5" s="218"/>
      <c r="M5" s="298" t="s">
        <v>89</v>
      </c>
      <c r="N5" s="299"/>
      <c r="O5" s="299"/>
      <c r="P5" s="299"/>
      <c r="Q5" s="300"/>
      <c r="R5" s="298" t="s">
        <v>92</v>
      </c>
      <c r="S5" s="299"/>
      <c r="T5" s="299"/>
      <c r="U5" s="299"/>
      <c r="V5" s="300"/>
      <c r="W5" s="219" t="s">
        <v>4</v>
      </c>
    </row>
    <row r="6" spans="2:23" ht="13.5" thickTop="1">
      <c r="B6" s="220" t="s">
        <v>5</v>
      </c>
      <c r="C6" s="221"/>
      <c r="D6" s="222"/>
      <c r="E6" s="152"/>
      <c r="F6" s="221"/>
      <c r="G6" s="222"/>
      <c r="H6" s="152"/>
      <c r="I6" s="223" t="s">
        <v>6</v>
      </c>
      <c r="J6" s="92"/>
      <c r="K6" s="92"/>
      <c r="L6" s="220" t="s">
        <v>5</v>
      </c>
      <c r="M6" s="221"/>
      <c r="N6" s="224"/>
      <c r="O6" s="149"/>
      <c r="P6" s="225"/>
      <c r="Q6" s="150"/>
      <c r="R6" s="221"/>
      <c r="S6" s="224"/>
      <c r="T6" s="149"/>
      <c r="U6" s="225"/>
      <c r="V6" s="149"/>
      <c r="W6" s="223" t="s">
        <v>6</v>
      </c>
    </row>
    <row r="7" spans="2:23" ht="13.5" thickBot="1">
      <c r="B7" s="226"/>
      <c r="C7" s="227" t="s">
        <v>7</v>
      </c>
      <c r="D7" s="228" t="s">
        <v>8</v>
      </c>
      <c r="E7" s="212" t="s">
        <v>9</v>
      </c>
      <c r="F7" s="227" t="s">
        <v>7</v>
      </c>
      <c r="G7" s="228" t="s">
        <v>8</v>
      </c>
      <c r="H7" s="212" t="s">
        <v>9</v>
      </c>
      <c r="I7" s="229"/>
      <c r="J7" s="92"/>
      <c r="K7" s="92"/>
      <c r="L7" s="226"/>
      <c r="M7" s="230" t="s">
        <v>10</v>
      </c>
      <c r="N7" s="231" t="s">
        <v>11</v>
      </c>
      <c r="O7" s="151" t="s">
        <v>12</v>
      </c>
      <c r="P7" s="232" t="s">
        <v>13</v>
      </c>
      <c r="Q7" s="213" t="s">
        <v>9</v>
      </c>
      <c r="R7" s="230" t="s">
        <v>10</v>
      </c>
      <c r="S7" s="231" t="s">
        <v>11</v>
      </c>
      <c r="T7" s="151" t="s">
        <v>12</v>
      </c>
      <c r="U7" s="232" t="s">
        <v>13</v>
      </c>
      <c r="V7" s="151" t="s">
        <v>9</v>
      </c>
      <c r="W7" s="229"/>
    </row>
    <row r="8" spans="2:23" ht="6" customHeight="1" thickTop="1">
      <c r="B8" s="220"/>
      <c r="C8" s="233"/>
      <c r="D8" s="234"/>
      <c r="E8" s="95"/>
      <c r="F8" s="233"/>
      <c r="G8" s="234"/>
      <c r="H8" s="95"/>
      <c r="I8" s="235"/>
      <c r="J8" s="92"/>
      <c r="K8" s="92"/>
      <c r="L8" s="220"/>
      <c r="M8" s="236"/>
      <c r="N8" s="237"/>
      <c r="O8" s="135"/>
      <c r="P8" s="238"/>
      <c r="Q8" s="138"/>
      <c r="R8" s="236"/>
      <c r="S8" s="237"/>
      <c r="T8" s="135"/>
      <c r="U8" s="238"/>
      <c r="V8" s="140"/>
      <c r="W8" s="239"/>
    </row>
    <row r="9" spans="2:23">
      <c r="B9" s="220" t="s">
        <v>14</v>
      </c>
      <c r="C9" s="240">
        <f>+BKK!C9+DMK!C9+CNX!C9+HDY!C9+HKT!C9+CEI!C9</f>
        <v>11908</v>
      </c>
      <c r="D9" s="241">
        <f>+BKK!D9+DMK!D9+CNX!D9+HDY!D9+HKT!D9+CEI!D9</f>
        <v>11908</v>
      </c>
      <c r="E9" s="96">
        <f>C9+D9</f>
        <v>23816</v>
      </c>
      <c r="F9" s="240">
        <f>+BKK!F9+DMK!F9+CNX!F9+HDY!F9+HKT!F9+CEI!F9</f>
        <v>14226</v>
      </c>
      <c r="G9" s="241">
        <f>+BKK!G9+DMK!G9+CNX!G9+HDY!G9+HKT!G9+CEI!G9</f>
        <v>14158</v>
      </c>
      <c r="H9" s="96">
        <f>F9+G9</f>
        <v>28384</v>
      </c>
      <c r="I9" s="216">
        <f t="shared" ref="I9:I21" si="0">IF(E9=0,0,((H9/E9)-1)*100)</f>
        <v>19.180382935841457</v>
      </c>
      <c r="J9" s="92"/>
      <c r="K9" s="97"/>
      <c r="L9" s="220" t="s">
        <v>14</v>
      </c>
      <c r="M9" s="242">
        <f>+BKK!M9+DMK!M9+CNX!M9+HDY!M9+HKT!M9+CEI!M9</f>
        <v>1971335</v>
      </c>
      <c r="N9" s="243">
        <f>+BKK!N9+DMK!N9+CNX!N9+HDY!N9+HKT!N9+CEI!N9</f>
        <v>1902333</v>
      </c>
      <c r="O9" s="136">
        <f>M9+N9</f>
        <v>3873668</v>
      </c>
      <c r="P9" s="98">
        <f>+BKK!P9+DMK!P9+CNX!P9+HDY!P9+HKT!P9+CEI!P9</f>
        <v>117518</v>
      </c>
      <c r="Q9" s="139">
        <f>O9+P9</f>
        <v>3991186</v>
      </c>
      <c r="R9" s="242">
        <f>+BKK!R9+DMK!R9+CNX!R9+HDY!R9+HKT!R9+CEI!R9</f>
        <v>2219950</v>
      </c>
      <c r="S9" s="243">
        <f>+BKK!S9+DMK!S9+CNX!S9+HDY!S9+HKT!S9+CEI!S9</f>
        <v>2141665</v>
      </c>
      <c r="T9" s="136">
        <f>+R9+S9</f>
        <v>4361615</v>
      </c>
      <c r="U9" s="98">
        <f>+BKK!U9+DMK!U9+CNX!U9+HDY!U9+HKT!U9+CEI!U9</f>
        <v>107352</v>
      </c>
      <c r="V9" s="141">
        <f>T9+U9</f>
        <v>4468967</v>
      </c>
      <c r="W9" s="216">
        <f t="shared" ref="W9:W21" si="1">IF(Q9=0,0,((V9/Q9)-1)*100)</f>
        <v>11.970902884506017</v>
      </c>
    </row>
    <row r="10" spans="2:23">
      <c r="B10" s="220" t="s">
        <v>15</v>
      </c>
      <c r="C10" s="240">
        <f>+BKK!C10+DMK!C10+CNX!C10+HDY!C10+HKT!C10+CEI!C10</f>
        <v>12359</v>
      </c>
      <c r="D10" s="241">
        <f>+BKK!D10+DMK!D10+CNX!D10+HDY!D10+HKT!D10+CEI!D10</f>
        <v>12362</v>
      </c>
      <c r="E10" s="96">
        <f>C10+D10</f>
        <v>24721</v>
      </c>
      <c r="F10" s="240">
        <f>+BKK!F10+DMK!F10+CNX!F10+HDY!F10+HKT!F10+CEI!F10</f>
        <v>14457</v>
      </c>
      <c r="G10" s="241">
        <f>+BKK!G10+DMK!G10+CNX!G10+HDY!G10+HKT!G10+CEI!G10</f>
        <v>14388</v>
      </c>
      <c r="H10" s="96">
        <f>F10+G10</f>
        <v>28845</v>
      </c>
      <c r="I10" s="216">
        <f t="shared" si="0"/>
        <v>16.682173051251969</v>
      </c>
      <c r="J10" s="92"/>
      <c r="K10" s="97"/>
      <c r="L10" s="220" t="s">
        <v>15</v>
      </c>
      <c r="M10" s="242">
        <f>+BKK!M10+DMK!M10+CNX!M10+HDY!M10+HKT!M10+CEI!M10</f>
        <v>2212560</v>
      </c>
      <c r="N10" s="243">
        <f>+BKK!N10+DMK!N10+CNX!N10+HDY!N10+HKT!N10+CEI!N10</f>
        <v>2062975</v>
      </c>
      <c r="O10" s="136">
        <f>M10+N10</f>
        <v>4275535</v>
      </c>
      <c r="P10" s="98">
        <f>+BKK!P10+DMK!P10+CNX!P10+HDY!P10+HKT!P10+CEI!P10</f>
        <v>97960</v>
      </c>
      <c r="Q10" s="139">
        <f>O10+P10</f>
        <v>4373495</v>
      </c>
      <c r="R10" s="242">
        <f>+BKK!R10+DMK!R10+CNX!R10+HDY!R10+HKT!R10+CEI!R10</f>
        <v>2371093</v>
      </c>
      <c r="S10" s="243">
        <f>+BKK!S10+DMK!S10+CNX!S10+HDY!S10+HKT!S10+CEI!S10</f>
        <v>2249380</v>
      </c>
      <c r="T10" s="136">
        <f>+R10+S10</f>
        <v>4620473</v>
      </c>
      <c r="U10" s="98">
        <f>+BKK!U10+DMK!U10+CNX!U10+HDY!U10+HKT!U10+CEI!U10</f>
        <v>85749</v>
      </c>
      <c r="V10" s="141">
        <f>T10+U10</f>
        <v>4706222</v>
      </c>
      <c r="W10" s="216">
        <f t="shared" si="1"/>
        <v>7.6078056565744401</v>
      </c>
    </row>
    <row r="11" spans="2:23" ht="13.5" thickBot="1">
      <c r="B11" s="226" t="s">
        <v>16</v>
      </c>
      <c r="C11" s="244">
        <f>+BKK!C11+DMK!C11+CNX!C11+HDY!C11+HKT!C11+CEI!C11</f>
        <v>13153</v>
      </c>
      <c r="D11" s="245">
        <f>+BKK!D11+DMK!D11+CNX!D11+HDY!D11+HKT!D11+CEI!D11</f>
        <v>13169</v>
      </c>
      <c r="E11" s="96">
        <f>C11+D11</f>
        <v>26322</v>
      </c>
      <c r="F11" s="244">
        <f>+BKK!F11+DMK!F11+CNX!F11+HDY!F11+HKT!F11+CEI!F11</f>
        <v>15206</v>
      </c>
      <c r="G11" s="245">
        <f>+BKK!G11+DMK!G11+CNX!G11+HDY!G11+HKT!G11+CEI!G11</f>
        <v>15123</v>
      </c>
      <c r="H11" s="96">
        <f>F11+G11</f>
        <v>30329</v>
      </c>
      <c r="I11" s="216">
        <f t="shared" si="0"/>
        <v>15.223007370260611</v>
      </c>
      <c r="J11" s="92"/>
      <c r="K11" s="97"/>
      <c r="L11" s="226" t="s">
        <v>16</v>
      </c>
      <c r="M11" s="242">
        <f>+BKK!M11+DMK!M11+CNX!M11+HDY!M11+HKT!M11+CEI!M11</f>
        <v>2416034</v>
      </c>
      <c r="N11" s="243">
        <f>+BKK!N11+DMK!N11+CNX!N11+HDY!N11+HKT!N11+CEI!N11</f>
        <v>2215209</v>
      </c>
      <c r="O11" s="136">
        <f>M11+N11</f>
        <v>4631243</v>
      </c>
      <c r="P11" s="98">
        <f>+BKK!P11+DMK!P11+CNX!P11+HDY!P11+HKT!P11+CEI!P11</f>
        <v>102546</v>
      </c>
      <c r="Q11" s="139">
        <f>O11+P11</f>
        <v>4733789</v>
      </c>
      <c r="R11" s="242">
        <f>+BKK!R11+DMK!R11+CNX!R11+HDY!R11+HKT!R11+CEI!R11</f>
        <v>2509649</v>
      </c>
      <c r="S11" s="243">
        <f>+BKK!S11+DMK!S11+CNX!S11+HDY!S11+HKT!S11+CEI!S11</f>
        <v>2293390</v>
      </c>
      <c r="T11" s="136">
        <f>+R11+S11</f>
        <v>4803039</v>
      </c>
      <c r="U11" s="98">
        <f>+BKK!U11+DMK!U11+CNX!U11+HDY!U11+HKT!U11+CEI!U11</f>
        <v>82957</v>
      </c>
      <c r="V11" s="141">
        <f>T11+U11</f>
        <v>4885996</v>
      </c>
      <c r="W11" s="216">
        <f t="shared" si="1"/>
        <v>3.2153313128236105</v>
      </c>
    </row>
    <row r="12" spans="2:23" ht="14.25" thickTop="1" thickBot="1">
      <c r="B12" s="204" t="s">
        <v>17</v>
      </c>
      <c r="C12" s="99">
        <f>C11+C9+C10</f>
        <v>37420</v>
      </c>
      <c r="D12" s="100">
        <f>D11+D9+D10</f>
        <v>37439</v>
      </c>
      <c r="E12" s="101">
        <f>+E9+E10+E11</f>
        <v>74859</v>
      </c>
      <c r="F12" s="99">
        <f>F11+F9+F10</f>
        <v>43889</v>
      </c>
      <c r="G12" s="100">
        <f>G11+G9+G10</f>
        <v>43669</v>
      </c>
      <c r="H12" s="101">
        <f>+H9+H10+H11</f>
        <v>87558</v>
      </c>
      <c r="I12" s="102">
        <f t="shared" si="0"/>
        <v>16.963892117180301</v>
      </c>
      <c r="J12" s="92"/>
      <c r="K12" s="92"/>
      <c r="L12" s="197" t="s">
        <v>17</v>
      </c>
      <c r="M12" s="142">
        <f t="shared" ref="M12:V12" si="2">M11+M10+M9</f>
        <v>6599929</v>
      </c>
      <c r="N12" s="143">
        <f t="shared" si="2"/>
        <v>6180517</v>
      </c>
      <c r="O12" s="142">
        <f t="shared" si="2"/>
        <v>12780446</v>
      </c>
      <c r="P12" s="142">
        <f t="shared" si="2"/>
        <v>318024</v>
      </c>
      <c r="Q12" s="142">
        <f t="shared" si="2"/>
        <v>13098470</v>
      </c>
      <c r="R12" s="142">
        <f t="shared" si="2"/>
        <v>7100692</v>
      </c>
      <c r="S12" s="143">
        <f t="shared" si="2"/>
        <v>6684435</v>
      </c>
      <c r="T12" s="142">
        <f t="shared" si="2"/>
        <v>13785127</v>
      </c>
      <c r="U12" s="142">
        <f t="shared" si="2"/>
        <v>276058</v>
      </c>
      <c r="V12" s="144">
        <f t="shared" si="2"/>
        <v>14061185</v>
      </c>
      <c r="W12" s="145">
        <f t="shared" si="1"/>
        <v>7.3498278806608752</v>
      </c>
    </row>
    <row r="13" spans="2:23" ht="13.5" thickTop="1">
      <c r="B13" s="220" t="s">
        <v>18</v>
      </c>
      <c r="C13" s="240">
        <f>+BKK!C13+DMK!C13+CNX!C13+HDY!C13+HKT!C13+CEI!C13</f>
        <v>13443</v>
      </c>
      <c r="D13" s="241">
        <f>+BKK!D13+DMK!D13+CNX!D13+HDY!D13+HKT!D13+CEI!D13</f>
        <v>13393</v>
      </c>
      <c r="E13" s="96">
        <f>C13+D13</f>
        <v>26836</v>
      </c>
      <c r="F13" s="240">
        <f>+BKK!F13+DMK!F13+CNX!F13+HDY!F13+HKT!F13+CEI!F13</f>
        <v>15323</v>
      </c>
      <c r="G13" s="241">
        <f>+BKK!G13+DMK!G13+CNX!G13+HDY!G13+HKT!G13+CEI!G13</f>
        <v>15278</v>
      </c>
      <c r="H13" s="96">
        <f>F13+G13</f>
        <v>30601</v>
      </c>
      <c r="I13" s="216">
        <f t="shared" si="0"/>
        <v>14.029661648531832</v>
      </c>
      <c r="J13" s="92"/>
      <c r="K13" s="92"/>
      <c r="L13" s="220" t="s">
        <v>18</v>
      </c>
      <c r="M13" s="242">
        <f>+BKK!M13+DMK!M13+CNX!M13+HDY!M13+HKT!M13+CEI!M13</f>
        <v>2345067</v>
      </c>
      <c r="N13" s="243">
        <f>+BKK!N13+DMK!N13+CNX!N13+HDY!N13+HKT!N13+CEI!N13</f>
        <v>2365488</v>
      </c>
      <c r="O13" s="136">
        <f>M13+N13</f>
        <v>4710555</v>
      </c>
      <c r="P13" s="98">
        <f>+BKK!P13+DMK!P13+CNX!P13+HDY!P13+HKT!P13+CEI!P13</f>
        <v>98602</v>
      </c>
      <c r="Q13" s="139">
        <f>O13+P13</f>
        <v>4809157</v>
      </c>
      <c r="R13" s="242">
        <f>+BKK!R13+DMK!R13+CNX!R13+HDY!R13+HKT!R13+CEI!R13</f>
        <v>2361750</v>
      </c>
      <c r="S13" s="243">
        <f>+BKK!S13+DMK!S13+CNX!S13+HDY!S13+HKT!S13+CEI!S13</f>
        <v>2360980</v>
      </c>
      <c r="T13" s="136">
        <f>R13+S13</f>
        <v>4722730</v>
      </c>
      <c r="U13" s="98">
        <f>+BKK!U13+DMK!U13+CNX!U13+HDY!U13+HKT!U13+CEI!U13</f>
        <v>85142</v>
      </c>
      <c r="V13" s="141">
        <f>T13+U13</f>
        <v>4807872</v>
      </c>
      <c r="W13" s="216">
        <f t="shared" si="1"/>
        <v>-2.6719859634438681E-2</v>
      </c>
    </row>
    <row r="14" spans="2:23">
      <c r="B14" s="220" t="s">
        <v>19</v>
      </c>
      <c r="C14" s="242">
        <f>+BKK!C14+DMK!C14+CNX!C14+HDY!C14+HKT!C14+CEI!C14</f>
        <v>12858</v>
      </c>
      <c r="D14" s="246">
        <f>+BKK!D14+DMK!D14+CNX!D14+HDY!D14+HKT!D14+CEI!D14</f>
        <v>12786</v>
      </c>
      <c r="E14" s="96">
        <f>C14+D14</f>
        <v>25644</v>
      </c>
      <c r="F14" s="242">
        <f>+BKK!F14+DMK!F14+CNX!F14+HDY!F14+HKT!F14+CEI!F14</f>
        <v>13487</v>
      </c>
      <c r="G14" s="246">
        <f>+BKK!G14+DMK!G14+CNX!G14+HDY!G14+HKT!G14+CEI!G14</f>
        <v>13439</v>
      </c>
      <c r="H14" s="103">
        <f>F14+G14</f>
        <v>26926</v>
      </c>
      <c r="I14" s="216">
        <f t="shared" si="0"/>
        <v>4.9992200904695139</v>
      </c>
      <c r="J14" s="92"/>
      <c r="K14" s="92"/>
      <c r="L14" s="220" t="s">
        <v>19</v>
      </c>
      <c r="M14" s="242">
        <f>+BKK!M14+DMK!M14+CNX!M14+HDY!M14+HKT!M14+CEI!M14</f>
        <v>2261152</v>
      </c>
      <c r="N14" s="243">
        <f>+BKK!N14+DMK!N14+CNX!N14+HDY!N14+HKT!N14+CEI!N14</f>
        <v>2315817</v>
      </c>
      <c r="O14" s="136">
        <f>M14+N14</f>
        <v>4576969</v>
      </c>
      <c r="P14" s="98">
        <f>+BKK!P14+DMK!P14+CNX!P14+HDY!P14+HKT!P14+CEI!P14</f>
        <v>91426</v>
      </c>
      <c r="Q14" s="139">
        <f>O14+P14</f>
        <v>4668395</v>
      </c>
      <c r="R14" s="242">
        <f>+BKK!R14+DMK!R14+CNX!R14+HDY!R14+HKT!R14+CEI!R14</f>
        <v>2030983</v>
      </c>
      <c r="S14" s="243">
        <f>+BKK!S14+DMK!S14+CNX!S14+HDY!S14+HKT!S14+CEI!S14</f>
        <v>2175343</v>
      </c>
      <c r="T14" s="136">
        <f>R14+S14</f>
        <v>4206326</v>
      </c>
      <c r="U14" s="98">
        <f>+BKK!U14+DMK!U14+CNX!U14+HDY!U14+HKT!U14+CEI!U14</f>
        <v>77064</v>
      </c>
      <c r="V14" s="141">
        <f>T14+U14</f>
        <v>4283390</v>
      </c>
      <c r="W14" s="216">
        <f t="shared" si="1"/>
        <v>-8.2470527879496043</v>
      </c>
    </row>
    <row r="15" spans="2:23" ht="13.5" thickBot="1">
      <c r="B15" s="220" t="s">
        <v>20</v>
      </c>
      <c r="C15" s="242">
        <f>+BKK!C15+DMK!C15+CNX!C15+HDY!C15+HKT!C15+CEI!C15</f>
        <v>13559</v>
      </c>
      <c r="D15" s="246">
        <f>+BKK!D15+DMK!D15+CNX!D15+HDY!D15+HKT!D15+CEI!D15</f>
        <v>13477</v>
      </c>
      <c r="E15" s="96">
        <f>+D15+C15</f>
        <v>27036</v>
      </c>
      <c r="F15" s="242">
        <f>+BKK!F15+DMK!F15+CNX!F15+HDY!F15+HKT!F15+CEI!F15</f>
        <v>13868</v>
      </c>
      <c r="G15" s="246">
        <f>+BKK!G15+DMK!G15+CNX!G15+HDY!G15+HKT!G15+CEI!G15</f>
        <v>13846</v>
      </c>
      <c r="H15" s="103">
        <f>+G15+F15</f>
        <v>27714</v>
      </c>
      <c r="I15" s="216">
        <f t="shared" si="0"/>
        <v>2.5077674212161671</v>
      </c>
      <c r="J15" s="104"/>
      <c r="K15" s="92"/>
      <c r="L15" s="220" t="s">
        <v>20</v>
      </c>
      <c r="M15" s="242">
        <f>+BKK!M15+DMK!M15+CNX!M15+HDY!M15+HKT!M15+CEI!M15</f>
        <v>2404380</v>
      </c>
      <c r="N15" s="243">
        <f>+BKK!N15+DMK!N15+CNX!N15+HDY!N15+HKT!N15+CEI!N15</f>
        <v>2515262</v>
      </c>
      <c r="O15" s="136">
        <f>M15+N15</f>
        <v>4919642</v>
      </c>
      <c r="P15" s="98">
        <f>+BKK!P15+DMK!P15+CNX!P15+HDY!P15+HKT!P15+CEI!P15</f>
        <v>99105</v>
      </c>
      <c r="Q15" s="139">
        <f>O15+P15</f>
        <v>5018747</v>
      </c>
      <c r="R15" s="242">
        <f>+BKK!R15+DMK!R15+CNX!R15+HDY!R15+HKT!R15+CEI!R15</f>
        <v>2090482</v>
      </c>
      <c r="S15" s="243">
        <f>+BKK!S15+DMK!S15+CNX!S15+HDY!S15+HKT!S15+CEI!S15</f>
        <v>2294234</v>
      </c>
      <c r="T15" s="136">
        <f>R15+S15</f>
        <v>4384716</v>
      </c>
      <c r="U15" s="98">
        <f>+BKK!U15+DMK!U15+CNX!U15+HDY!U15+HKT!U15+CEI!U15</f>
        <v>84826</v>
      </c>
      <c r="V15" s="141">
        <f>T15+U15</f>
        <v>4469542</v>
      </c>
      <c r="W15" s="216">
        <f t="shared" si="1"/>
        <v>-10.943070053142744</v>
      </c>
    </row>
    <row r="16" spans="2:23" ht="14.25" thickTop="1" thickBot="1">
      <c r="B16" s="204" t="s">
        <v>90</v>
      </c>
      <c r="C16" s="99">
        <f>+C13+C14+C15</f>
        <v>39860</v>
      </c>
      <c r="D16" s="100">
        <f t="shared" ref="D16:H16" si="3">+D13+D14+D15</f>
        <v>39656</v>
      </c>
      <c r="E16" s="101">
        <f t="shared" si="3"/>
        <v>79516</v>
      </c>
      <c r="F16" s="99">
        <f t="shared" si="3"/>
        <v>42678</v>
      </c>
      <c r="G16" s="100">
        <f t="shared" si="3"/>
        <v>42563</v>
      </c>
      <c r="H16" s="101">
        <f t="shared" si="3"/>
        <v>85241</v>
      </c>
      <c r="I16" s="102">
        <f>IF(E16=0,0,((H16/E16)-1)*100)</f>
        <v>7.1998088435031971</v>
      </c>
      <c r="J16" s="92"/>
      <c r="K16" s="92"/>
      <c r="L16" s="197" t="s">
        <v>90</v>
      </c>
      <c r="M16" s="142">
        <f t="shared" ref="M16:V16" si="4">+M13+M14+M15</f>
        <v>7010599</v>
      </c>
      <c r="N16" s="143">
        <f t="shared" si="4"/>
        <v>7196567</v>
      </c>
      <c r="O16" s="142">
        <f t="shared" si="4"/>
        <v>14207166</v>
      </c>
      <c r="P16" s="142">
        <f t="shared" si="4"/>
        <v>289133</v>
      </c>
      <c r="Q16" s="142">
        <f t="shared" si="4"/>
        <v>14496299</v>
      </c>
      <c r="R16" s="142">
        <f t="shared" si="4"/>
        <v>6483215</v>
      </c>
      <c r="S16" s="143">
        <f t="shared" si="4"/>
        <v>6830557</v>
      </c>
      <c r="T16" s="142">
        <f t="shared" si="4"/>
        <v>13313772</v>
      </c>
      <c r="U16" s="142">
        <f t="shared" si="4"/>
        <v>247032</v>
      </c>
      <c r="V16" s="144">
        <f t="shared" si="4"/>
        <v>13560804</v>
      </c>
      <c r="W16" s="145">
        <f>IF(Q16=0,0,((V16/Q16)-1)*100)</f>
        <v>-6.4533368137619114</v>
      </c>
    </row>
    <row r="17" spans="2:23" ht="13.5" thickTop="1">
      <c r="B17" s="220" t="s">
        <v>21</v>
      </c>
      <c r="C17" s="247">
        <f>+BKK!C17+DMK!C17+CNX!C17+HDY!C17+HKT!C17+CEI!C17</f>
        <v>13335</v>
      </c>
      <c r="D17" s="248">
        <f>+BKK!D17+DMK!D17+CNX!D17+HDY!D17+HKT!D17+CEI!D17</f>
        <v>13271</v>
      </c>
      <c r="E17" s="96">
        <f>C17+D17</f>
        <v>26606</v>
      </c>
      <c r="F17" s="247">
        <f>+BKK!F17+DMK!F17+CNX!F17+HDY!F17+HKT!F17+CEI!F17</f>
        <v>13623</v>
      </c>
      <c r="G17" s="248">
        <f>+BKK!G17+DMK!G17+CNX!G17+HDY!G17+HKT!G17+CEI!G17</f>
        <v>13565</v>
      </c>
      <c r="H17" s="103">
        <f>F17+G17</f>
        <v>27188</v>
      </c>
      <c r="I17" s="216">
        <f t="shared" si="0"/>
        <v>2.1874765090581061</v>
      </c>
      <c r="J17" s="92"/>
      <c r="K17" s="92"/>
      <c r="L17" s="220" t="s">
        <v>21</v>
      </c>
      <c r="M17" s="242">
        <f>+BKK!M17+DMK!M17+CNX!M17+HDY!M17+HKT!M17+CEI!M17</f>
        <v>2218651</v>
      </c>
      <c r="N17" s="243">
        <f>+BKK!N17+DMK!N17+CNX!N17+HDY!N17+HKT!N17+CEI!N17</f>
        <v>2299959</v>
      </c>
      <c r="O17" s="136">
        <f>SUM(M17:N17)</f>
        <v>4518610</v>
      </c>
      <c r="P17" s="98">
        <f>+BKK!P17+DMK!P17+CNX!P17+HDY!P17+HKT!P17+CEI!P17</f>
        <v>95346</v>
      </c>
      <c r="Q17" s="139">
        <f>+O17+P17</f>
        <v>4613956</v>
      </c>
      <c r="R17" s="242">
        <f>+BKK!R17+DMK!R17+CNX!R17+HDY!R17+HKT!R17+CEI!R17</f>
        <v>2126524</v>
      </c>
      <c r="S17" s="243">
        <f>+BKK!S17+DMK!S17+CNX!S17+HDY!S17+HKT!S17+CEI!S17</f>
        <v>2147893</v>
      </c>
      <c r="T17" s="136">
        <f>+R17+S17</f>
        <v>4274417</v>
      </c>
      <c r="U17" s="98">
        <f>+BKK!U17+DMK!U17+CNX!U17+HDY!U17+HKT!U17+CEI!U17</f>
        <v>68919</v>
      </c>
      <c r="V17" s="141">
        <f>+T17+U17</f>
        <v>4343336</v>
      </c>
      <c r="W17" s="216">
        <f t="shared" si="1"/>
        <v>-5.865248823352454</v>
      </c>
    </row>
    <row r="18" spans="2:23">
      <c r="B18" s="220" t="s">
        <v>91</v>
      </c>
      <c r="C18" s="247">
        <f>+BKK!C18+DMK!C18+CNX!C18+HDY!C18+HKT!C18+CEI!C18</f>
        <v>13314</v>
      </c>
      <c r="D18" s="248">
        <f>+BKK!D18+DMK!D18+CNX!D18+HDY!D18+HKT!D18+CEI!D18</f>
        <v>13255</v>
      </c>
      <c r="E18" s="96">
        <f>C18+D18</f>
        <v>26569</v>
      </c>
      <c r="F18" s="247">
        <f>+BKK!F18+DMK!F18+CNX!F18+HDY!F18+HKT!F18+CEI!F18</f>
        <v>13150</v>
      </c>
      <c r="G18" s="248">
        <f>+BKK!G18+DMK!G18+CNX!G18+HDY!G18+HKT!G18+CEI!G18</f>
        <v>13133</v>
      </c>
      <c r="H18" s="103">
        <f>F18+G18</f>
        <v>26283</v>
      </c>
      <c r="I18" s="216">
        <f t="shared" si="0"/>
        <v>-1.0764424705483888</v>
      </c>
      <c r="J18" s="92"/>
      <c r="K18" s="92"/>
      <c r="L18" s="220" t="s">
        <v>91</v>
      </c>
      <c r="M18" s="242">
        <f>+BKK!M18+DMK!M18+CNX!M18+HDY!M18+HKT!M18+CEI!M18</f>
        <v>2021750</v>
      </c>
      <c r="N18" s="243">
        <f>+BKK!N18+DMK!N18+CNX!N18+HDY!N18+HKT!N18+CEI!N18</f>
        <v>2096444</v>
      </c>
      <c r="O18" s="136">
        <f>SUM(M18:N18)</f>
        <v>4118194</v>
      </c>
      <c r="P18" s="98">
        <f>+BKK!P18+DMK!P18+CNX!P18+HDY!P18+HKT!P18+CEI!P18</f>
        <v>98968</v>
      </c>
      <c r="Q18" s="139">
        <f>+O18+P18</f>
        <v>4217162</v>
      </c>
      <c r="R18" s="242">
        <f>+BKK!R18+DMK!R18+CNX!R18+HDY!R18+HKT!R18+CEI!R18</f>
        <v>1800627</v>
      </c>
      <c r="S18" s="243">
        <f>+BKK!S18+DMK!S18+CNX!S18+HDY!S18+HKT!S18+CEI!S18</f>
        <v>1912739</v>
      </c>
      <c r="T18" s="136">
        <f>+R18+S18</f>
        <v>3713366</v>
      </c>
      <c r="U18" s="98">
        <f>+BKK!U18+DMK!U18+CNX!U18+HDY!U18+HKT!U18+CEI!U18</f>
        <v>78529</v>
      </c>
      <c r="V18" s="141">
        <f>+T18+U18</f>
        <v>3791895</v>
      </c>
      <c r="W18" s="216">
        <f t="shared" si="1"/>
        <v>-10.084198804788624</v>
      </c>
    </row>
    <row r="19" spans="2:23" ht="13.5" thickBot="1">
      <c r="B19" s="220" t="s">
        <v>22</v>
      </c>
      <c r="C19" s="247">
        <f>+BKK!C19+DMK!C19+CNX!C19+HDY!C19+HKT!C19+CEI!C19</f>
        <v>12876</v>
      </c>
      <c r="D19" s="248">
        <f>+BKK!D19+DMK!D19+CNX!D19+HDY!D19+HKT!D19+CEI!D19</f>
        <v>12824</v>
      </c>
      <c r="E19" s="96">
        <f>C19+D19</f>
        <v>25700</v>
      </c>
      <c r="F19" s="247">
        <f>+BKK!F19+DMK!F19+CNX!F19+HDY!F19+HKT!F19+CEI!F19</f>
        <v>11692</v>
      </c>
      <c r="G19" s="248">
        <f>+BKK!G19+DMK!G19+CNX!G19+HDY!G19+HKT!G19+CEI!G19</f>
        <v>11669</v>
      </c>
      <c r="H19" s="103">
        <f>F19+G19</f>
        <v>23361</v>
      </c>
      <c r="I19" s="216">
        <f>IF(E19=0,0,((H19/E19)-1)*100)</f>
        <v>-9.1011673151750969</v>
      </c>
      <c r="J19" s="105"/>
      <c r="K19" s="92"/>
      <c r="L19" s="220" t="s">
        <v>22</v>
      </c>
      <c r="M19" s="242">
        <f>+BKK!M19+DMK!M19+CNX!M19+HDY!M19+HKT!M19+CEI!M19</f>
        <v>2094742</v>
      </c>
      <c r="N19" s="243">
        <f>+BKK!N19+DMK!N19+CNX!N19+HDY!N19+HKT!N19+CEI!N19</f>
        <v>2019719</v>
      </c>
      <c r="O19" s="137">
        <f>SUM(M19:N19)</f>
        <v>4114461</v>
      </c>
      <c r="P19" s="249">
        <f>+BKK!P19+DMK!P19+CNX!P19+HDY!P19+HKT!P19+CEI!P19</f>
        <v>111019</v>
      </c>
      <c r="Q19" s="139">
        <f>O19+P19</f>
        <v>4225480</v>
      </c>
      <c r="R19" s="242">
        <f>+BKK!R19+DMK!R19+CNX!R19+HDY!R19+HKT!R19+CEI!R19</f>
        <v>1604935</v>
      </c>
      <c r="S19" s="243">
        <f>+BKK!S19+DMK!S19+CNX!S19+HDY!S19+HKT!S19+CEI!S19</f>
        <v>1585660</v>
      </c>
      <c r="T19" s="137">
        <f>+R19+S19</f>
        <v>3190595</v>
      </c>
      <c r="U19" s="249">
        <f>+BKK!U19+DMK!U19+CNX!U19+HDY!U19+HKT!U19+CEI!U19</f>
        <v>89356</v>
      </c>
      <c r="V19" s="141">
        <f t="shared" ref="V19" si="5">+T19+U19</f>
        <v>3279951</v>
      </c>
      <c r="W19" s="216">
        <f>IF(Q19=0,0,((V19/Q19)-1)*100)</f>
        <v>-22.376842394236874</v>
      </c>
    </row>
    <row r="20" spans="2:23" ht="15.75" customHeight="1" thickTop="1" thickBot="1">
      <c r="B20" s="205" t="s">
        <v>23</v>
      </c>
      <c r="C20" s="106">
        <f>+C17+C18+C19</f>
        <v>39525</v>
      </c>
      <c r="D20" s="107">
        <f t="shared" ref="D20:H20" si="6">+D17+D18+D19</f>
        <v>39350</v>
      </c>
      <c r="E20" s="108">
        <f t="shared" si="6"/>
        <v>78875</v>
      </c>
      <c r="F20" s="109">
        <f t="shared" si="6"/>
        <v>38465</v>
      </c>
      <c r="G20" s="110">
        <f t="shared" si="6"/>
        <v>38367</v>
      </c>
      <c r="H20" s="110">
        <f t="shared" si="6"/>
        <v>76832</v>
      </c>
      <c r="I20" s="102">
        <f t="shared" si="0"/>
        <v>-2.5901743264659216</v>
      </c>
      <c r="J20" s="111"/>
      <c r="K20" s="112"/>
      <c r="L20" s="198" t="s">
        <v>23</v>
      </c>
      <c r="M20" s="146">
        <f t="shared" ref="M20:V20" si="7">+M17+M18+M19</f>
        <v>6335143</v>
      </c>
      <c r="N20" s="146">
        <f t="shared" si="7"/>
        <v>6416122</v>
      </c>
      <c r="O20" s="147">
        <f t="shared" si="7"/>
        <v>12751265</v>
      </c>
      <c r="P20" s="147">
        <f t="shared" si="7"/>
        <v>305333</v>
      </c>
      <c r="Q20" s="147">
        <f t="shared" si="7"/>
        <v>13056598</v>
      </c>
      <c r="R20" s="146">
        <f t="shared" si="7"/>
        <v>5532086</v>
      </c>
      <c r="S20" s="146">
        <f t="shared" si="7"/>
        <v>5646292</v>
      </c>
      <c r="T20" s="147">
        <f t="shared" si="7"/>
        <v>11178378</v>
      </c>
      <c r="U20" s="147">
        <f t="shared" si="7"/>
        <v>236804</v>
      </c>
      <c r="V20" s="147">
        <f t="shared" si="7"/>
        <v>11415182</v>
      </c>
      <c r="W20" s="148">
        <f t="shared" si="1"/>
        <v>-12.57154428741698</v>
      </c>
    </row>
    <row r="21" spans="2:23" ht="13.5" thickTop="1">
      <c r="B21" s="220" t="s">
        <v>24</v>
      </c>
      <c r="C21" s="242">
        <f>+BKK!C21+DMK!C21+CNX!C21+HDY!C21+HKT!C21+CEI!C21</f>
        <v>13839</v>
      </c>
      <c r="D21" s="246">
        <f>+BKK!D21+DMK!D21+CNX!D21+HDY!D21+HKT!D21+CEI!D21</f>
        <v>13775</v>
      </c>
      <c r="E21" s="113">
        <f>C21+D21</f>
        <v>27614</v>
      </c>
      <c r="F21" s="242">
        <f>+BKK!F21+DMK!F21+CNX!F21+HDY!F21+HKT!F21+CEI!F21</f>
        <v>12390</v>
      </c>
      <c r="G21" s="246">
        <f>+BKK!G21+DMK!G21+CNX!G21+HDY!G21+HKT!G21+CEI!G21</f>
        <v>12427</v>
      </c>
      <c r="H21" s="114">
        <f>F21+G21</f>
        <v>24817</v>
      </c>
      <c r="I21" s="216">
        <f t="shared" si="0"/>
        <v>-10.128920112986162</v>
      </c>
      <c r="J21" s="92"/>
      <c r="K21" s="92"/>
      <c r="L21" s="220" t="s">
        <v>25</v>
      </c>
      <c r="M21" s="242">
        <f>+BKK!M21+DMK!M21+CNX!M21+HDY!M21+HKT!M21+CEI!M21</f>
        <v>2241921</v>
      </c>
      <c r="N21" s="243">
        <f>+BKK!N21+DMK!N21+CNX!N21+HDY!N21+HKT!N21+CEI!N21</f>
        <v>2166235</v>
      </c>
      <c r="O21" s="137">
        <f>SUM(M21:N21)</f>
        <v>4408156</v>
      </c>
      <c r="P21" s="250">
        <f>+BKK!P21+DMK!P21+CNX!P21+HDY!P21+HKT!P21+CEI!P21</f>
        <v>121438</v>
      </c>
      <c r="Q21" s="139">
        <f>O21+P21</f>
        <v>4529594</v>
      </c>
      <c r="R21" s="242">
        <f>+BKK!R21+DMK!R21+CNX!R21+HDY!R21+HKT!R21+CEI!R21</f>
        <v>1967191</v>
      </c>
      <c r="S21" s="243">
        <f>+BKK!S21+DMK!S21+CNX!S21+HDY!S21+HKT!S21+CEI!S21</f>
        <v>1830182</v>
      </c>
      <c r="T21" s="137">
        <f>+R21+S21</f>
        <v>3797373</v>
      </c>
      <c r="U21" s="250">
        <f>+BKK!U21+DMK!U21+CNX!U21+HDY!U21+HKT!U21+CEI!U21</f>
        <v>93204</v>
      </c>
      <c r="V21" s="141">
        <f>+T21+U21</f>
        <v>3890577</v>
      </c>
      <c r="W21" s="216">
        <f t="shared" si="1"/>
        <v>-14.10759993058981</v>
      </c>
    </row>
    <row r="22" spans="2:23">
      <c r="B22" s="220" t="s">
        <v>26</v>
      </c>
      <c r="C22" s="242">
        <f>+BKK!C22+DMK!C22+CNX!C22+HDY!C22+HKT!C22+CEI!C22</f>
        <v>14298</v>
      </c>
      <c r="D22" s="246">
        <f>+BKK!D22+DMK!D22+CNX!D22+HDY!D22+HKT!D22+CEI!D22</f>
        <v>14236</v>
      </c>
      <c r="E22" s="115">
        <f>C22+D22</f>
        <v>28534</v>
      </c>
      <c r="F22" s="242">
        <f>+BKK!F22+DMK!F22+CNX!F22+HDY!F22+HKT!F22+CEI!F22</f>
        <v>12841</v>
      </c>
      <c r="G22" s="246">
        <f>+BKK!G22+DMK!G22+CNX!G22+HDY!G22+HKT!G22+CEI!G22</f>
        <v>12895</v>
      </c>
      <c r="H22" s="115">
        <f>F22+G22</f>
        <v>25736</v>
      </c>
      <c r="I22" s="216">
        <f>IF(E22=0,0,((H22/E22)-1)*100)</f>
        <v>-9.8058456578117301</v>
      </c>
      <c r="J22" s="92"/>
      <c r="K22" s="92"/>
      <c r="L22" s="220" t="s">
        <v>26</v>
      </c>
      <c r="M22" s="242">
        <f>+BKK!M22+DMK!M22+CNX!M22+HDY!M22+HKT!M22+CEI!M22</f>
        <v>2304095</v>
      </c>
      <c r="N22" s="243">
        <f>+BKK!N22+DMK!N22+CNX!N22+HDY!N22+HKT!N22+CEI!N22</f>
        <v>2397755</v>
      </c>
      <c r="O22" s="137">
        <f>SUM(M22:N22)</f>
        <v>4701850</v>
      </c>
      <c r="P22" s="98">
        <f>+BKK!P22+DMK!P22+CNX!P22+HDY!P22+HKT!P22+CEI!P22</f>
        <v>116301</v>
      </c>
      <c r="Q22" s="139">
        <f>O22+P22</f>
        <v>4818151</v>
      </c>
      <c r="R22" s="242">
        <f>+BKK!R22+DMK!R22+CNX!R22+HDY!R22+HKT!R22+CEI!R22</f>
        <v>2090854</v>
      </c>
      <c r="S22" s="243">
        <f>+BKK!S22+DMK!S22+CNX!S22+HDY!S22+HKT!S22+CEI!S22</f>
        <v>2205214</v>
      </c>
      <c r="T22" s="137">
        <f>+R22+S22</f>
        <v>4296068</v>
      </c>
      <c r="U22" s="98">
        <f>+BKK!U22+DMK!U22+CNX!U22+HDY!U22+HKT!U22+CEI!U22</f>
        <v>91558</v>
      </c>
      <c r="V22" s="141">
        <f>+T22+U22</f>
        <v>4387626</v>
      </c>
      <c r="W22" s="216">
        <f>IF(Q22=0,0,((V22/Q22)-1)*100)</f>
        <v>-8.9354816816658467</v>
      </c>
    </row>
    <row r="23" spans="2:23" ht="13.5" thickBot="1">
      <c r="B23" s="220" t="s">
        <v>27</v>
      </c>
      <c r="C23" s="242">
        <f>+BKK!C23+DMK!C23+CNX!C23+HDY!C23+HKT!C23+CEI!C23</f>
        <v>13382</v>
      </c>
      <c r="D23" s="251">
        <f>+BKK!D23+DMK!D23+CNX!D23+HDY!D23+HKT!D23+CEI!D23</f>
        <v>13311</v>
      </c>
      <c r="E23" s="116">
        <f>C23+D23</f>
        <v>26693</v>
      </c>
      <c r="F23" s="242">
        <f>+BKK!F23+DMK!F23+CNX!F23+HDY!F23+HKT!F23+CEI!F23</f>
        <v>12348</v>
      </c>
      <c r="G23" s="251">
        <f>+BKK!G23+DMK!G23+CNX!G23+HDY!G23+HKT!G23+CEI!G23</f>
        <v>12260</v>
      </c>
      <c r="H23" s="116">
        <f>F23+G23</f>
        <v>24608</v>
      </c>
      <c r="I23" s="217">
        <f>IF(E23=0,0,((H23/E23)-1)*100)</f>
        <v>-7.8110366013561583</v>
      </c>
      <c r="J23" s="92"/>
      <c r="K23" s="92"/>
      <c r="L23" s="220" t="s">
        <v>27</v>
      </c>
      <c r="M23" s="242">
        <f>+BKK!M23+DMK!M23+CNX!M23+HDY!M23+HKT!M23+CEI!M23</f>
        <v>2070066</v>
      </c>
      <c r="N23" s="243">
        <f>+BKK!N23+DMK!N23+CNX!N23+HDY!N23+HKT!N23+CEI!N23</f>
        <v>2080984</v>
      </c>
      <c r="O23" s="137">
        <f>SUM(M23:N23)</f>
        <v>4151050</v>
      </c>
      <c r="P23" s="249">
        <f>+BKK!P23+DMK!P23+CNX!P23+HDY!P23+HKT!P23+CEI!P23</f>
        <v>114415</v>
      </c>
      <c r="Q23" s="139">
        <f>O23+P23</f>
        <v>4265465</v>
      </c>
      <c r="R23" s="242">
        <f>+BKK!R23+DMK!R23+CNX!R23+HDY!R23+HKT!R23+CEI!R23</f>
        <v>1897391</v>
      </c>
      <c r="S23" s="243">
        <f>+BKK!S23+DMK!S23+CNX!S23+HDY!S23+HKT!S23+CEI!S23</f>
        <v>1894942</v>
      </c>
      <c r="T23" s="137">
        <f>+R23+S23</f>
        <v>3792333</v>
      </c>
      <c r="U23" s="249">
        <f>+BKK!U23+DMK!U23+CNX!U23+HDY!U23+HKT!U23+CEI!U23</f>
        <v>87783</v>
      </c>
      <c r="V23" s="141">
        <f t="shared" ref="V23" si="8">+T23+U23</f>
        <v>3880116</v>
      </c>
      <c r="W23" s="216">
        <f t="shared" ref="W23:W24" si="9">IF(Q23=0,0,((V23/Q23)-1)*100)</f>
        <v>-9.0341615744121704</v>
      </c>
    </row>
    <row r="24" spans="2:23" ht="14.25" thickTop="1" thickBot="1">
      <c r="B24" s="204" t="s">
        <v>28</v>
      </c>
      <c r="C24" s="109">
        <f>+C21+C22+C23</f>
        <v>41519</v>
      </c>
      <c r="D24" s="117">
        <f t="shared" ref="D24:G24" si="10">+D21+D22+D23</f>
        <v>41322</v>
      </c>
      <c r="E24" s="109">
        <f t="shared" si="10"/>
        <v>82841</v>
      </c>
      <c r="F24" s="109">
        <f t="shared" si="10"/>
        <v>37579</v>
      </c>
      <c r="G24" s="117">
        <f t="shared" si="10"/>
        <v>37582</v>
      </c>
      <c r="H24" s="109">
        <f>+H21+H22+H23</f>
        <v>75161</v>
      </c>
      <c r="I24" s="102">
        <f t="shared" ref="I24" si="11">IF(E24=0,0,((H24/E24)-1)*100)</f>
        <v>-9.270771719317727</v>
      </c>
      <c r="J24" s="92"/>
      <c r="K24" s="92"/>
      <c r="L24" s="197" t="s">
        <v>28</v>
      </c>
      <c r="M24" s="142">
        <f t="shared" ref="M24:V24" si="12">+M21+M22+M23</f>
        <v>6616082</v>
      </c>
      <c r="N24" s="143">
        <f t="shared" si="12"/>
        <v>6644974</v>
      </c>
      <c r="O24" s="142">
        <f t="shared" si="12"/>
        <v>13261056</v>
      </c>
      <c r="P24" s="142">
        <f t="shared" si="12"/>
        <v>352154</v>
      </c>
      <c r="Q24" s="142">
        <f t="shared" si="12"/>
        <v>13613210</v>
      </c>
      <c r="R24" s="142">
        <f t="shared" si="12"/>
        <v>5955436</v>
      </c>
      <c r="S24" s="143">
        <f t="shared" si="12"/>
        <v>5930338</v>
      </c>
      <c r="T24" s="142">
        <f t="shared" si="12"/>
        <v>11885774</v>
      </c>
      <c r="U24" s="142">
        <f t="shared" si="12"/>
        <v>272545</v>
      </c>
      <c r="V24" s="142">
        <f t="shared" si="12"/>
        <v>12158319</v>
      </c>
      <c r="W24" s="145">
        <f t="shared" si="9"/>
        <v>-10.687347069500873</v>
      </c>
    </row>
    <row r="25" spans="2:23" ht="14.25" thickTop="1" thickBot="1">
      <c r="B25" s="204" t="s">
        <v>94</v>
      </c>
      <c r="C25" s="99">
        <f>C16+C20+C24</f>
        <v>120904</v>
      </c>
      <c r="D25" s="100">
        <f t="shared" ref="D25:H25" si="13">D16+D20+D24</f>
        <v>120328</v>
      </c>
      <c r="E25" s="101">
        <f t="shared" si="13"/>
        <v>241232</v>
      </c>
      <c r="F25" s="99">
        <f t="shared" si="13"/>
        <v>118722</v>
      </c>
      <c r="G25" s="100">
        <f t="shared" si="13"/>
        <v>118512</v>
      </c>
      <c r="H25" s="101">
        <f t="shared" si="13"/>
        <v>237234</v>
      </c>
      <c r="I25" s="102">
        <f>IF(E25=0,0,((H25/E25)-1)*100)</f>
        <v>-1.6573257279299591</v>
      </c>
      <c r="J25" s="92"/>
      <c r="K25" s="92"/>
      <c r="L25" s="197" t="s">
        <v>94</v>
      </c>
      <c r="M25" s="142">
        <f t="shared" ref="M25:V25" si="14">M16+M20+M24</f>
        <v>19961824</v>
      </c>
      <c r="N25" s="143">
        <f t="shared" si="14"/>
        <v>20257663</v>
      </c>
      <c r="O25" s="142">
        <f t="shared" si="14"/>
        <v>40219487</v>
      </c>
      <c r="P25" s="142">
        <f t="shared" si="14"/>
        <v>946620</v>
      </c>
      <c r="Q25" s="142">
        <f t="shared" si="14"/>
        <v>41166107</v>
      </c>
      <c r="R25" s="142">
        <f t="shared" si="14"/>
        <v>17970737</v>
      </c>
      <c r="S25" s="143">
        <f t="shared" si="14"/>
        <v>18407187</v>
      </c>
      <c r="T25" s="142">
        <f t="shared" si="14"/>
        <v>36377924</v>
      </c>
      <c r="U25" s="142">
        <f t="shared" si="14"/>
        <v>756381</v>
      </c>
      <c r="V25" s="144">
        <f t="shared" si="14"/>
        <v>37134305</v>
      </c>
      <c r="W25" s="145">
        <f>IF(Q25=0,0,((V25/Q25)-1)*100)</f>
        <v>-9.7939841627482487</v>
      </c>
    </row>
    <row r="26" spans="2:23" ht="14.25" thickTop="1" thickBot="1">
      <c r="B26" s="204" t="s">
        <v>93</v>
      </c>
      <c r="C26" s="99">
        <f>+C12+C16+C20+C24</f>
        <v>158324</v>
      </c>
      <c r="D26" s="100">
        <f t="shared" ref="D26:H26" si="15">+D12+D16+D20+D24</f>
        <v>157767</v>
      </c>
      <c r="E26" s="101">
        <f t="shared" si="15"/>
        <v>316091</v>
      </c>
      <c r="F26" s="99">
        <f t="shared" si="15"/>
        <v>162611</v>
      </c>
      <c r="G26" s="100">
        <f t="shared" si="15"/>
        <v>162181</v>
      </c>
      <c r="H26" s="101">
        <f t="shared" si="15"/>
        <v>324792</v>
      </c>
      <c r="I26" s="102">
        <f t="shared" ref="I26" si="16">IF(E26=0,0,((H26/E26)-1)*100)</f>
        <v>2.7526883081137932</v>
      </c>
      <c r="J26" s="92"/>
      <c r="K26" s="92"/>
      <c r="L26" s="197" t="s">
        <v>93</v>
      </c>
      <c r="M26" s="142">
        <f t="shared" ref="M26:V26" si="17">+M12+M16+M20+M24</f>
        <v>26561753</v>
      </c>
      <c r="N26" s="143">
        <f t="shared" si="17"/>
        <v>26438180</v>
      </c>
      <c r="O26" s="142">
        <f t="shared" si="17"/>
        <v>52999933</v>
      </c>
      <c r="P26" s="142">
        <f t="shared" si="17"/>
        <v>1264644</v>
      </c>
      <c r="Q26" s="142">
        <f t="shared" si="17"/>
        <v>54264577</v>
      </c>
      <c r="R26" s="142">
        <f t="shared" si="17"/>
        <v>25071429</v>
      </c>
      <c r="S26" s="143">
        <f t="shared" si="17"/>
        <v>25091622</v>
      </c>
      <c r="T26" s="142">
        <f t="shared" si="17"/>
        <v>50163051</v>
      </c>
      <c r="U26" s="142">
        <f t="shared" si="17"/>
        <v>1032439</v>
      </c>
      <c r="V26" s="144">
        <f t="shared" si="17"/>
        <v>51195490</v>
      </c>
      <c r="W26" s="145">
        <f t="shared" ref="W26" si="18">IF(Q26=0,0,((V26/Q26)-1)*100)</f>
        <v>-5.6557835141698432</v>
      </c>
    </row>
    <row r="27" spans="2:23" ht="14.25" thickTop="1" thickBot="1">
      <c r="B27" s="199" t="s">
        <v>61</v>
      </c>
      <c r="C27" s="92"/>
      <c r="D27" s="92"/>
      <c r="E27" s="92"/>
      <c r="F27" s="92"/>
      <c r="G27" s="92"/>
      <c r="H27" s="92"/>
      <c r="I27" s="93"/>
      <c r="J27" s="92"/>
      <c r="K27" s="92"/>
      <c r="L27" s="199" t="s">
        <v>61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</row>
    <row r="28" spans="2:23" ht="13.5" thickTop="1">
      <c r="B28" s="301" t="s">
        <v>29</v>
      </c>
      <c r="C28" s="302"/>
      <c r="D28" s="302"/>
      <c r="E28" s="302"/>
      <c r="F28" s="302"/>
      <c r="G28" s="302"/>
      <c r="H28" s="302"/>
      <c r="I28" s="303"/>
      <c r="J28" s="92"/>
      <c r="K28" s="92"/>
      <c r="L28" s="304" t="s">
        <v>30</v>
      </c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6"/>
    </row>
    <row r="29" spans="2:23" ht="13.5" thickBot="1">
      <c r="B29" s="292" t="s">
        <v>31</v>
      </c>
      <c r="C29" s="293"/>
      <c r="D29" s="293"/>
      <c r="E29" s="293"/>
      <c r="F29" s="293"/>
      <c r="G29" s="293"/>
      <c r="H29" s="293"/>
      <c r="I29" s="294"/>
      <c r="J29" s="92"/>
      <c r="K29" s="92"/>
      <c r="L29" s="295" t="s">
        <v>32</v>
      </c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23" ht="14.25" thickTop="1" thickBot="1">
      <c r="B30" s="196"/>
      <c r="C30" s="92"/>
      <c r="D30" s="92"/>
      <c r="E30" s="92"/>
      <c r="F30" s="92"/>
      <c r="G30" s="92"/>
      <c r="H30" s="92"/>
      <c r="I30" s="93"/>
      <c r="J30" s="92"/>
      <c r="K30" s="92"/>
      <c r="L30" s="1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3"/>
    </row>
    <row r="31" spans="2:23" ht="14.25" thickTop="1" thickBot="1">
      <c r="B31" s="218"/>
      <c r="C31" s="286" t="s">
        <v>89</v>
      </c>
      <c r="D31" s="287"/>
      <c r="E31" s="288"/>
      <c r="F31" s="289" t="s">
        <v>92</v>
      </c>
      <c r="G31" s="290"/>
      <c r="H31" s="291"/>
      <c r="I31" s="219" t="s">
        <v>4</v>
      </c>
      <c r="J31" s="92"/>
      <c r="K31" s="92"/>
      <c r="L31" s="218"/>
      <c r="M31" s="298" t="s">
        <v>89</v>
      </c>
      <c r="N31" s="299"/>
      <c r="O31" s="299"/>
      <c r="P31" s="299"/>
      <c r="Q31" s="300"/>
      <c r="R31" s="298" t="s">
        <v>92</v>
      </c>
      <c r="S31" s="299"/>
      <c r="T31" s="299"/>
      <c r="U31" s="299"/>
      <c r="V31" s="300"/>
      <c r="W31" s="219" t="s">
        <v>4</v>
      </c>
    </row>
    <row r="32" spans="2:23" ht="13.5" thickTop="1">
      <c r="B32" s="220" t="s">
        <v>5</v>
      </c>
      <c r="C32" s="221"/>
      <c r="D32" s="222"/>
      <c r="E32" s="152"/>
      <c r="F32" s="221"/>
      <c r="G32" s="222"/>
      <c r="H32" s="152"/>
      <c r="I32" s="223" t="s">
        <v>6</v>
      </c>
      <c r="J32" s="92"/>
      <c r="K32" s="92"/>
      <c r="L32" s="220" t="s">
        <v>5</v>
      </c>
      <c r="M32" s="221"/>
      <c r="N32" s="224"/>
      <c r="O32" s="149"/>
      <c r="P32" s="225"/>
      <c r="Q32" s="150"/>
      <c r="R32" s="221"/>
      <c r="S32" s="224"/>
      <c r="T32" s="149"/>
      <c r="U32" s="225"/>
      <c r="V32" s="149"/>
      <c r="W32" s="223" t="s">
        <v>6</v>
      </c>
    </row>
    <row r="33" spans="2:23" ht="13.5" thickBot="1">
      <c r="B33" s="226"/>
      <c r="C33" s="227" t="s">
        <v>7</v>
      </c>
      <c r="D33" s="228" t="s">
        <v>8</v>
      </c>
      <c r="E33" s="212" t="s">
        <v>9</v>
      </c>
      <c r="F33" s="227" t="s">
        <v>7</v>
      </c>
      <c r="G33" s="228" t="s">
        <v>8</v>
      </c>
      <c r="H33" s="212" t="s">
        <v>9</v>
      </c>
      <c r="I33" s="229"/>
      <c r="J33" s="92"/>
      <c r="K33" s="92"/>
      <c r="L33" s="226"/>
      <c r="M33" s="230" t="s">
        <v>10</v>
      </c>
      <c r="N33" s="231" t="s">
        <v>11</v>
      </c>
      <c r="O33" s="151" t="s">
        <v>12</v>
      </c>
      <c r="P33" s="232" t="s">
        <v>13</v>
      </c>
      <c r="Q33" s="213" t="s">
        <v>9</v>
      </c>
      <c r="R33" s="230" t="s">
        <v>10</v>
      </c>
      <c r="S33" s="231" t="s">
        <v>11</v>
      </c>
      <c r="T33" s="151" t="s">
        <v>12</v>
      </c>
      <c r="U33" s="232" t="s">
        <v>13</v>
      </c>
      <c r="V33" s="151" t="s">
        <v>9</v>
      </c>
      <c r="W33" s="229"/>
    </row>
    <row r="34" spans="2:23" ht="5.25" customHeight="1" thickTop="1">
      <c r="B34" s="220"/>
      <c r="C34" s="233"/>
      <c r="D34" s="234"/>
      <c r="E34" s="95"/>
      <c r="F34" s="233"/>
      <c r="G34" s="234"/>
      <c r="H34" s="95"/>
      <c r="I34" s="235"/>
      <c r="J34" s="92"/>
      <c r="K34" s="92"/>
      <c r="L34" s="220"/>
      <c r="M34" s="236"/>
      <c r="N34" s="237"/>
      <c r="O34" s="135"/>
      <c r="P34" s="238"/>
      <c r="Q34" s="138"/>
      <c r="R34" s="236"/>
      <c r="S34" s="237"/>
      <c r="T34" s="135"/>
      <c r="U34" s="238"/>
      <c r="V34" s="140"/>
      <c r="W34" s="239"/>
    </row>
    <row r="35" spans="2:23">
      <c r="B35" s="220" t="s">
        <v>14</v>
      </c>
      <c r="C35" s="240">
        <f>+BKK!C35+DMK!C35+CNX!C35+HDY!C35+HKT!C35+CEI!C35</f>
        <v>9456</v>
      </c>
      <c r="D35" s="241">
        <f>+BKK!D35+DMK!D35+CNX!D35+HDY!D35+HKT!D35+CEI!D35</f>
        <v>9446</v>
      </c>
      <c r="E35" s="96">
        <f>C35+D35</f>
        <v>18902</v>
      </c>
      <c r="F35" s="240">
        <f>+BKK!F35+DMK!F35+CNX!F35+HDY!F35+HKT!F35+CEI!F35</f>
        <v>10967</v>
      </c>
      <c r="G35" s="241">
        <f>+BKK!G35+DMK!G35+CNX!G35+HDY!G35+HKT!G35+CEI!G35</f>
        <v>11020</v>
      </c>
      <c r="H35" s="96">
        <f>F35+G35</f>
        <v>21987</v>
      </c>
      <c r="I35" s="216">
        <f t="shared" ref="I35:I47" si="19">IF(E35=0,0,((H35/E35)-1)*100)</f>
        <v>16.321024230240177</v>
      </c>
      <c r="J35" s="92"/>
      <c r="K35" s="97"/>
      <c r="L35" s="220" t="s">
        <v>14</v>
      </c>
      <c r="M35" s="242">
        <f>+BKK!M35+DMK!M35+CNX!M35+HDY!M35+HKT!M35+CEI!M35</f>
        <v>1222308</v>
      </c>
      <c r="N35" s="243">
        <f>+BKK!N35+DMK!N35+CNX!N35+HDY!N35+HKT!N35+CEI!N35</f>
        <v>1220116</v>
      </c>
      <c r="O35" s="136">
        <f>M35+N35</f>
        <v>2442424</v>
      </c>
      <c r="P35" s="98">
        <f>+BKK!P35+DMK!P35+CNX!P35+HDY!P35+HKT!P35+CEI!P35</f>
        <v>513</v>
      </c>
      <c r="Q35" s="139">
        <f>O35+P35</f>
        <v>2442937</v>
      </c>
      <c r="R35" s="242">
        <f>+BKK!R35+DMK!R35+CNX!R35+HDY!R35+HKT!R35+CEI!R35</f>
        <v>1433552</v>
      </c>
      <c r="S35" s="243">
        <f>+BKK!S35+DMK!S35+CNX!S35+HDY!S35+HKT!S35+CEI!S35</f>
        <v>1433439</v>
      </c>
      <c r="T35" s="136">
        <f>+R35+S35</f>
        <v>2866991</v>
      </c>
      <c r="U35" s="98">
        <f>+BKK!U35+DMK!U35+CNX!U35+HDY!U35+HKT!U35+CEI!U35</f>
        <v>989</v>
      </c>
      <c r="V35" s="141">
        <f>T35+U35</f>
        <v>2867980</v>
      </c>
      <c r="W35" s="216">
        <f t="shared" ref="W35:W47" si="20">IF(Q35=0,0,((V35/Q35)-1)*100)</f>
        <v>17.39885228313296</v>
      </c>
    </row>
    <row r="36" spans="2:23">
      <c r="B36" s="220" t="s">
        <v>15</v>
      </c>
      <c r="C36" s="240">
        <f>+BKK!C36+DMK!C36+CNX!C36+HDY!C36+HKT!C36+CEI!C36</f>
        <v>9460</v>
      </c>
      <c r="D36" s="241">
        <f>+BKK!D36+DMK!D36+CNX!D36+HDY!D36+HKT!D36+CEI!D36</f>
        <v>9434</v>
      </c>
      <c r="E36" s="96">
        <f>C36+D36</f>
        <v>18894</v>
      </c>
      <c r="F36" s="240">
        <f>+BKK!F36+DMK!F36+CNX!F36+HDY!F36+HKT!F36+CEI!F36</f>
        <v>11010</v>
      </c>
      <c r="G36" s="241">
        <f>+BKK!G36+DMK!G36+CNX!G36+HDY!G36+HKT!G36+CEI!G36</f>
        <v>11063</v>
      </c>
      <c r="H36" s="96">
        <f>F36+G36</f>
        <v>22073</v>
      </c>
      <c r="I36" s="216">
        <f t="shared" si="19"/>
        <v>16.825447231925473</v>
      </c>
      <c r="J36" s="92"/>
      <c r="K36" s="97"/>
      <c r="L36" s="220" t="s">
        <v>15</v>
      </c>
      <c r="M36" s="242">
        <f>+BKK!M36+DMK!M36+CNX!M36+HDY!M36+HKT!M36+CEI!M36</f>
        <v>1247597</v>
      </c>
      <c r="N36" s="243">
        <f>+BKK!N36+DMK!N36+CNX!N36+HDY!N36+HKT!N36+CEI!N36</f>
        <v>1244426</v>
      </c>
      <c r="O36" s="136">
        <f>M36+N36</f>
        <v>2492023</v>
      </c>
      <c r="P36" s="98">
        <f>+BKK!P36+DMK!P36+CNX!P36+HDY!P36+HKT!P36+CEI!P36</f>
        <v>1040</v>
      </c>
      <c r="Q36" s="139">
        <f>O36+P36</f>
        <v>2493063</v>
      </c>
      <c r="R36" s="242">
        <f>+BKK!R36+DMK!R36+CNX!R36+HDY!R36+HKT!R36+CEI!R36</f>
        <v>1429578</v>
      </c>
      <c r="S36" s="243">
        <f>+BKK!S36+DMK!S36+CNX!S36+HDY!S36+HKT!S36+CEI!S36</f>
        <v>1433264</v>
      </c>
      <c r="T36" s="136">
        <f>+R36+S36</f>
        <v>2862842</v>
      </c>
      <c r="U36" s="98">
        <f>+BKK!U36+DMK!U36+CNX!U36+HDY!U36+HKT!U36+CEI!U36</f>
        <v>2388</v>
      </c>
      <c r="V36" s="141">
        <f>T36+U36</f>
        <v>2865230</v>
      </c>
      <c r="W36" s="216">
        <f t="shared" si="20"/>
        <v>14.928102498813711</v>
      </c>
    </row>
    <row r="37" spans="2:23" ht="13.5" thickBot="1">
      <c r="B37" s="226" t="s">
        <v>16</v>
      </c>
      <c r="C37" s="244">
        <f>+BKK!C37+DMK!C37+CNX!C37+HDY!C37+HKT!C37+CEI!C37</f>
        <v>10569</v>
      </c>
      <c r="D37" s="245">
        <f>+BKK!D37+DMK!D37+CNX!D37+HDY!D37+HKT!D37+CEI!D37</f>
        <v>10527</v>
      </c>
      <c r="E37" s="96">
        <f>C37+D37</f>
        <v>21096</v>
      </c>
      <c r="F37" s="244">
        <f>+BKK!F37+DMK!F37+CNX!F37+HDY!F37+HKT!F37+CEI!F37</f>
        <v>12536</v>
      </c>
      <c r="G37" s="245">
        <f>+BKK!G37+DMK!G37+CNX!G37+HDY!G37+HKT!G37+CEI!G37</f>
        <v>12585</v>
      </c>
      <c r="H37" s="96">
        <f>F37+G37</f>
        <v>25121</v>
      </c>
      <c r="I37" s="216">
        <f t="shared" si="19"/>
        <v>19.079446340538485</v>
      </c>
      <c r="J37" s="92"/>
      <c r="K37" s="97"/>
      <c r="L37" s="226" t="s">
        <v>16</v>
      </c>
      <c r="M37" s="242">
        <f>+BKK!M37+DMK!M37+CNX!M37+HDY!M37+HKT!M37+CEI!M37</f>
        <v>1350936</v>
      </c>
      <c r="N37" s="243">
        <f>+BKK!N37+DMK!N37+CNX!N37+HDY!N37+HKT!N37+CEI!N37</f>
        <v>1402093</v>
      </c>
      <c r="O37" s="136">
        <f>M37+N37</f>
        <v>2753029</v>
      </c>
      <c r="P37" s="98">
        <f>+BKK!P37+DMK!P37+CNX!P37+HDY!P37+HKT!P37+CEI!P37</f>
        <v>1081</v>
      </c>
      <c r="Q37" s="139">
        <f>O37+P37</f>
        <v>2754110</v>
      </c>
      <c r="R37" s="242">
        <f>+BKK!R37+DMK!R37+CNX!R37+HDY!R37+HKT!R37+CEI!R37</f>
        <v>1532591</v>
      </c>
      <c r="S37" s="243">
        <f>+BKK!S37+DMK!S37+CNX!S37+HDY!S37+HKT!S37+CEI!S37</f>
        <v>1614872</v>
      </c>
      <c r="T37" s="136">
        <f>+R37+S37</f>
        <v>3147463</v>
      </c>
      <c r="U37" s="98">
        <f>+BKK!U37+DMK!U37+CNX!U37+HDY!U37+HKT!U37+CEI!U37</f>
        <v>2590</v>
      </c>
      <c r="V37" s="141">
        <f>T37+U37</f>
        <v>3150053</v>
      </c>
      <c r="W37" s="216">
        <f t="shared" si="20"/>
        <v>14.376441028136133</v>
      </c>
    </row>
    <row r="38" spans="2:23" ht="14.25" thickTop="1" thickBot="1">
      <c r="B38" s="204" t="s">
        <v>17</v>
      </c>
      <c r="C38" s="99">
        <f>C37+C35+C36</f>
        <v>29485</v>
      </c>
      <c r="D38" s="100">
        <f>D37+D35+D36</f>
        <v>29407</v>
      </c>
      <c r="E38" s="101">
        <f>+E35+E36+E37</f>
        <v>58892</v>
      </c>
      <c r="F38" s="99">
        <f>F37+F35+F36</f>
        <v>34513</v>
      </c>
      <c r="G38" s="100">
        <f>G37+G35+G36</f>
        <v>34668</v>
      </c>
      <c r="H38" s="101">
        <f>+H35+H36+H37</f>
        <v>69181</v>
      </c>
      <c r="I38" s="102">
        <f t="shared" si="19"/>
        <v>17.470963798138971</v>
      </c>
      <c r="J38" s="92"/>
      <c r="K38" s="92"/>
      <c r="L38" s="197" t="s">
        <v>17</v>
      </c>
      <c r="M38" s="142">
        <f t="shared" ref="M38:Q38" si="21">M37+M36+M35</f>
        <v>3820841</v>
      </c>
      <c r="N38" s="143">
        <f t="shared" si="21"/>
        <v>3866635</v>
      </c>
      <c r="O38" s="142">
        <f t="shared" si="21"/>
        <v>7687476</v>
      </c>
      <c r="P38" s="142">
        <f t="shared" si="21"/>
        <v>2634</v>
      </c>
      <c r="Q38" s="142">
        <f t="shared" si="21"/>
        <v>7690110</v>
      </c>
      <c r="R38" s="142">
        <f t="shared" ref="R38:V38" si="22">R37+R36+R35</f>
        <v>4395721</v>
      </c>
      <c r="S38" s="143">
        <f t="shared" si="22"/>
        <v>4481575</v>
      </c>
      <c r="T38" s="142">
        <f t="shared" si="22"/>
        <v>8877296</v>
      </c>
      <c r="U38" s="142">
        <f t="shared" si="22"/>
        <v>5967</v>
      </c>
      <c r="V38" s="144">
        <f t="shared" si="22"/>
        <v>8883263</v>
      </c>
      <c r="W38" s="145">
        <f t="shared" si="20"/>
        <v>15.515421755995696</v>
      </c>
    </row>
    <row r="39" spans="2:23" ht="13.5" thickTop="1">
      <c r="B39" s="220" t="s">
        <v>18</v>
      </c>
      <c r="C39" s="240">
        <f>+BKK!C39+DMK!C39+CNX!C39+HDY!C39+HKT!C39+CEI!C39</f>
        <v>10726</v>
      </c>
      <c r="D39" s="241">
        <f>+BKK!D39+DMK!D39+CNX!D39+HDY!D39+HKT!D39+CEI!D39</f>
        <v>10795</v>
      </c>
      <c r="E39" s="96">
        <f>C39+D39</f>
        <v>21521</v>
      </c>
      <c r="F39" s="240">
        <f>+BKK!F39+DMK!F39+CNX!F39+HDY!F39+HKT!F39+CEI!F39</f>
        <v>12943</v>
      </c>
      <c r="G39" s="241">
        <f>+BKK!G39+DMK!G39+CNX!G39+HDY!G39+HKT!G39+CEI!G39</f>
        <v>13011</v>
      </c>
      <c r="H39" s="96">
        <f>F39+G39</f>
        <v>25954</v>
      </c>
      <c r="I39" s="216">
        <f t="shared" si="19"/>
        <v>20.598485200501827</v>
      </c>
      <c r="J39" s="92"/>
      <c r="K39" s="92"/>
      <c r="L39" s="220" t="s">
        <v>18</v>
      </c>
      <c r="M39" s="242">
        <f>+BKK!M39+DMK!M39+CNX!M39+HDY!M39+HKT!M39+CEI!M39</f>
        <v>1444840</v>
      </c>
      <c r="N39" s="243">
        <f>+BKK!N39+DMK!N39+CNX!N39+HDY!N39+HKT!N39+CEI!N39</f>
        <v>1410387</v>
      </c>
      <c r="O39" s="136">
        <f>M39+N39</f>
        <v>2855227</v>
      </c>
      <c r="P39" s="98">
        <f>+BKK!P39+DMK!P39+CNX!P39+HDY!P39+HKT!P39+CEI!P39</f>
        <v>1044</v>
      </c>
      <c r="Q39" s="139">
        <f>O39+P39</f>
        <v>2856271</v>
      </c>
      <c r="R39" s="242">
        <f>+BKK!R39+DMK!R39+CNX!R39+HDY!R39+HKT!R39+CEI!R39</f>
        <v>1662634</v>
      </c>
      <c r="S39" s="243">
        <f>+BKK!S39+DMK!S39+CNX!S39+HDY!S39+HKT!S39+CEI!S39</f>
        <v>1616720</v>
      </c>
      <c r="T39" s="136">
        <f>R39+S39</f>
        <v>3279354</v>
      </c>
      <c r="U39" s="98">
        <f>+BKK!U39+DMK!U39+CNX!U39+HDY!U39+HKT!U39+CEI!U39</f>
        <v>2685</v>
      </c>
      <c r="V39" s="141">
        <f>T39+U39</f>
        <v>3282039</v>
      </c>
      <c r="W39" s="216">
        <f t="shared" si="20"/>
        <v>14.906428696716812</v>
      </c>
    </row>
    <row r="40" spans="2:23">
      <c r="B40" s="220" t="s">
        <v>19</v>
      </c>
      <c r="C40" s="242">
        <f>+BKK!C40+DMK!C40+CNX!C40+HDY!C40+HKT!C40+CEI!C40</f>
        <v>10030</v>
      </c>
      <c r="D40" s="246">
        <f>+BKK!D40+DMK!D40+CNX!D40+HDY!D40+HKT!D40+CEI!D40</f>
        <v>10102</v>
      </c>
      <c r="E40" s="96">
        <f>C40+D40</f>
        <v>20132</v>
      </c>
      <c r="F40" s="242">
        <f>+BKK!F40+DMK!F40+CNX!F40+HDY!F40+HKT!F40+CEI!F40</f>
        <v>11524</v>
      </c>
      <c r="G40" s="246">
        <f>+BKK!G40+DMK!G40+CNX!G40+HDY!G40+HKT!G40+CEI!G40</f>
        <v>11575</v>
      </c>
      <c r="H40" s="103">
        <f>F40+G40</f>
        <v>23099</v>
      </c>
      <c r="I40" s="216">
        <f>IF(E40=0,0,((H40/E40)-1)*100)</f>
        <v>14.737730975561302</v>
      </c>
      <c r="J40" s="92"/>
      <c r="K40" s="92"/>
      <c r="L40" s="220" t="s">
        <v>19</v>
      </c>
      <c r="M40" s="242">
        <f>+BKK!M40+DMK!M40+CNX!M40+HDY!M40+HKT!M40+CEI!M40</f>
        <v>1367175</v>
      </c>
      <c r="N40" s="243">
        <f>+BKK!N40+DMK!N40+CNX!N40+HDY!N40+HKT!N40+CEI!N40</f>
        <v>1359277</v>
      </c>
      <c r="O40" s="136">
        <f>M40+N40</f>
        <v>2726452</v>
      </c>
      <c r="P40" s="98">
        <f>+BKK!P40+DMK!P40+CNX!P40+HDY!P40+HKT!P40+CEI!P40</f>
        <v>1645</v>
      </c>
      <c r="Q40" s="139">
        <f>O40+P40</f>
        <v>2728097</v>
      </c>
      <c r="R40" s="242">
        <f>+BKK!R40+DMK!R40+CNX!R40+HDY!R40+HKT!R40+CEI!R40</f>
        <v>1515907</v>
      </c>
      <c r="S40" s="243">
        <f>+BKK!S40+DMK!S40+CNX!S40+HDY!S40+HKT!S40+CEI!S40</f>
        <v>1493918</v>
      </c>
      <c r="T40" s="136">
        <f>R40+S40</f>
        <v>3009825</v>
      </c>
      <c r="U40" s="98">
        <f>+BKK!U40+DMK!U40+CNX!U40+HDY!U40+HKT!U40+CEI!U40</f>
        <v>2157</v>
      </c>
      <c r="V40" s="141">
        <f>T40+U40</f>
        <v>3011982</v>
      </c>
      <c r="W40" s="216">
        <f>IF(Q40=0,0,((V40/Q40)-1)*100)</f>
        <v>10.405971635172806</v>
      </c>
    </row>
    <row r="41" spans="2:23" ht="13.5" thickBot="1">
      <c r="B41" s="220" t="s">
        <v>20</v>
      </c>
      <c r="C41" s="242">
        <f>+BKK!C41+DMK!C41+CNX!C41+HDY!C41+HKT!C41+CEI!C41</f>
        <v>10842</v>
      </c>
      <c r="D41" s="246">
        <f>+BKK!D41+DMK!D41+CNX!D41+HDY!D41+HKT!D41+CEI!D41</f>
        <v>10905</v>
      </c>
      <c r="E41" s="96">
        <f>+D41+C41</f>
        <v>21747</v>
      </c>
      <c r="F41" s="242">
        <f>+BKK!F41+DMK!F41+CNX!F41+HDY!F41+HKT!F41+CEI!F41</f>
        <v>12807</v>
      </c>
      <c r="G41" s="246">
        <f>+BKK!G41+DMK!G41+CNX!G41+HDY!G41+HKT!G41+CEI!G41</f>
        <v>12834</v>
      </c>
      <c r="H41" s="103">
        <f>+G41+F41</f>
        <v>25641</v>
      </c>
      <c r="I41" s="216">
        <f t="shared" si="19"/>
        <v>17.905918057663129</v>
      </c>
      <c r="J41" s="92"/>
      <c r="K41" s="92"/>
      <c r="L41" s="220" t="s">
        <v>20</v>
      </c>
      <c r="M41" s="242">
        <f>+BKK!M41+DMK!M41+CNX!M41+HDY!M41+HKT!M41+CEI!M41</f>
        <v>1489363</v>
      </c>
      <c r="N41" s="243">
        <f>+BKK!N41+DMK!N41+CNX!N41+HDY!N41+HKT!N41+CEI!N41</f>
        <v>1477786</v>
      </c>
      <c r="O41" s="136">
        <f>M41+N41</f>
        <v>2967149</v>
      </c>
      <c r="P41" s="98">
        <f>+BKK!P41+DMK!P41+CNX!P41+HDY!P41+HKT!P41+CEI!P41</f>
        <v>1144</v>
      </c>
      <c r="Q41" s="139">
        <f>O41+P41</f>
        <v>2968293</v>
      </c>
      <c r="R41" s="242">
        <f>+BKK!R41+DMK!R41+CNX!R41+HDY!R41+HKT!R41+CEI!R41</f>
        <v>1645792</v>
      </c>
      <c r="S41" s="243">
        <f>+BKK!S41+DMK!S41+CNX!S41+HDY!S41+HKT!S41+CEI!S41</f>
        <v>1619431</v>
      </c>
      <c r="T41" s="136">
        <f>R41+S41</f>
        <v>3265223</v>
      </c>
      <c r="U41" s="98">
        <f>+BKK!U41+DMK!U41+CNX!U41+HDY!U41+HKT!U41+CEI!U41</f>
        <v>2983</v>
      </c>
      <c r="V41" s="141">
        <f>T41+U41</f>
        <v>3268206</v>
      </c>
      <c r="W41" s="216">
        <f t="shared" si="20"/>
        <v>10.103887992189442</v>
      </c>
    </row>
    <row r="42" spans="2:23" ht="14.25" thickTop="1" thickBot="1">
      <c r="B42" s="204" t="s">
        <v>90</v>
      </c>
      <c r="C42" s="99">
        <f t="shared" ref="C42:H42" si="23">+C39+C40+C41</f>
        <v>31598</v>
      </c>
      <c r="D42" s="100">
        <f t="shared" si="23"/>
        <v>31802</v>
      </c>
      <c r="E42" s="101">
        <f t="shared" si="23"/>
        <v>63400</v>
      </c>
      <c r="F42" s="99">
        <f t="shared" si="23"/>
        <v>37274</v>
      </c>
      <c r="G42" s="100">
        <f t="shared" si="23"/>
        <v>37420</v>
      </c>
      <c r="H42" s="101">
        <f t="shared" si="23"/>
        <v>74694</v>
      </c>
      <c r="I42" s="102">
        <f t="shared" ref="I42" si="24">IF(E42=0,0,((H42/E42)-1)*100)</f>
        <v>17.813880126182969</v>
      </c>
      <c r="J42" s="92"/>
      <c r="K42" s="92"/>
      <c r="L42" s="197" t="s">
        <v>90</v>
      </c>
      <c r="M42" s="142">
        <f t="shared" ref="M42:Q42" si="25">+M39+M40+M41</f>
        <v>4301378</v>
      </c>
      <c r="N42" s="143">
        <f t="shared" si="25"/>
        <v>4247450</v>
      </c>
      <c r="O42" s="142">
        <f t="shared" si="25"/>
        <v>8548828</v>
      </c>
      <c r="P42" s="142">
        <f t="shared" si="25"/>
        <v>3833</v>
      </c>
      <c r="Q42" s="142">
        <f t="shared" si="25"/>
        <v>8552661</v>
      </c>
      <c r="R42" s="142">
        <f t="shared" ref="R42:V42" si="26">+R39+R40+R41</f>
        <v>4824333</v>
      </c>
      <c r="S42" s="143">
        <f t="shared" si="26"/>
        <v>4730069</v>
      </c>
      <c r="T42" s="142">
        <f t="shared" si="26"/>
        <v>9554402</v>
      </c>
      <c r="U42" s="142">
        <f t="shared" si="26"/>
        <v>7825</v>
      </c>
      <c r="V42" s="144">
        <f t="shared" si="26"/>
        <v>9562227</v>
      </c>
      <c r="W42" s="145">
        <f t="shared" ref="W42" si="27">IF(Q42=0,0,((V42/Q42)-1)*100)</f>
        <v>11.8041157015343</v>
      </c>
    </row>
    <row r="43" spans="2:23" ht="13.5" thickTop="1">
      <c r="B43" s="220" t="s">
        <v>33</v>
      </c>
      <c r="C43" s="247">
        <f>+BKK!C43+DMK!C43+CNX!C43+HDY!C43+HKT!C43+CEI!C43</f>
        <v>10141</v>
      </c>
      <c r="D43" s="248">
        <f>+BKK!D43+DMK!D43+CNX!D43+HDY!D43+HKT!D43+CEI!D43</f>
        <v>10215</v>
      </c>
      <c r="E43" s="96">
        <f>C43+D43</f>
        <v>20356</v>
      </c>
      <c r="F43" s="247">
        <f>+BKK!F43+DMK!F43+CNX!F43+HDY!F43+HKT!F43+CEI!F43</f>
        <v>12451</v>
      </c>
      <c r="G43" s="248">
        <f>+BKK!G43+DMK!G43+CNX!G43+HDY!G43+HKT!G43+CEI!G43</f>
        <v>12516</v>
      </c>
      <c r="H43" s="103">
        <f>F43+G43</f>
        <v>24967</v>
      </c>
      <c r="I43" s="216">
        <f t="shared" si="19"/>
        <v>22.651797995676958</v>
      </c>
      <c r="J43" s="92"/>
      <c r="K43" s="92"/>
      <c r="L43" s="220" t="s">
        <v>21</v>
      </c>
      <c r="M43" s="242">
        <f>+BKK!M43+DMK!M43+CNX!M43+HDY!M43+HKT!M43+CEI!M43</f>
        <v>1368510</v>
      </c>
      <c r="N43" s="243">
        <f>+BKK!N43+DMK!N43+CNX!N43+HDY!N43+HKT!N43+CEI!N43</f>
        <v>1356717</v>
      </c>
      <c r="O43" s="136">
        <f>SUM(M43:N43)</f>
        <v>2725227</v>
      </c>
      <c r="P43" s="98">
        <f>+BKK!P43+DMK!P43+CNX!P43+HDY!P43+HKT!P43+CEI!P43</f>
        <v>838</v>
      </c>
      <c r="Q43" s="139">
        <f>+O43+P43</f>
        <v>2726065</v>
      </c>
      <c r="R43" s="242">
        <f>+BKK!R43+DMK!R43+CNX!R43+HDY!R43+HKT!R43+CEI!R43</f>
        <v>1632447</v>
      </c>
      <c r="S43" s="243">
        <f>+BKK!S43+DMK!S43+CNX!S43+HDY!S43+HKT!S43+CEI!S43</f>
        <v>1632200</v>
      </c>
      <c r="T43" s="136">
        <f>+R43+S43</f>
        <v>3264647</v>
      </c>
      <c r="U43" s="98">
        <f>+BKK!U43+DMK!U43+CNX!U43+HDY!U43+HKT!U43+CEI!U43</f>
        <v>2536</v>
      </c>
      <c r="V43" s="141">
        <f>+T43+U43</f>
        <v>3267183</v>
      </c>
      <c r="W43" s="216">
        <f t="shared" si="20"/>
        <v>19.849783479117345</v>
      </c>
    </row>
    <row r="44" spans="2:23">
      <c r="B44" s="220" t="s">
        <v>91</v>
      </c>
      <c r="C44" s="247">
        <f>+BKK!C44+DMK!C44+CNX!C44+HDY!C44+HKT!C44+CEI!C44</f>
        <v>10124</v>
      </c>
      <c r="D44" s="248">
        <f>+BKK!D44+DMK!D44+CNX!D44+HDY!D44+HKT!D44+CEI!D44</f>
        <v>10198</v>
      </c>
      <c r="E44" s="96">
        <f>C44+D44</f>
        <v>20322</v>
      </c>
      <c r="F44" s="247">
        <f>+BKK!F44+DMK!F44+CNX!F44+HDY!F44+HKT!F44+CEI!F44</f>
        <v>12124</v>
      </c>
      <c r="G44" s="248">
        <f>+BKK!G44+DMK!G44+CNX!G44+HDY!G44+HKT!G44+CEI!G44</f>
        <v>12127</v>
      </c>
      <c r="H44" s="103">
        <f>F44+G44</f>
        <v>24251</v>
      </c>
      <c r="I44" s="216">
        <f t="shared" si="19"/>
        <v>19.333726995374477</v>
      </c>
      <c r="J44" s="92"/>
      <c r="K44" s="92"/>
      <c r="L44" s="220" t="s">
        <v>91</v>
      </c>
      <c r="M44" s="242">
        <f>+BKK!M44+DMK!M44+CNX!M44+HDY!M44+HKT!M44+CEI!M44</f>
        <v>1280164</v>
      </c>
      <c r="N44" s="243">
        <f>+BKK!N44+DMK!N44+CNX!N44+HDY!N44+HKT!N44+CEI!N44</f>
        <v>1263006</v>
      </c>
      <c r="O44" s="136">
        <f>SUM(M44:N44)</f>
        <v>2543170</v>
      </c>
      <c r="P44" s="98">
        <f>+BKK!P44+DMK!P44+CNX!P44+HDY!P44+HKT!P44+CEI!P44</f>
        <v>1026</v>
      </c>
      <c r="Q44" s="139">
        <f>+O44+P44</f>
        <v>2544196</v>
      </c>
      <c r="R44" s="242">
        <f>+BKK!R44+DMK!R44+CNX!R44+HDY!R44+HKT!R44+CEI!R44</f>
        <v>1443675</v>
      </c>
      <c r="S44" s="243">
        <f>+BKK!S44+DMK!S44+CNX!S44+HDY!S44+HKT!S44+CEI!S44</f>
        <v>1427626</v>
      </c>
      <c r="T44" s="136">
        <f>+R44+S44</f>
        <v>2871301</v>
      </c>
      <c r="U44" s="98">
        <f>+BKK!U44+DMK!U44+CNX!U44+HDY!U44+HKT!U44+CEI!U44</f>
        <v>1082</v>
      </c>
      <c r="V44" s="141">
        <f>+T44+U44</f>
        <v>2872383</v>
      </c>
      <c r="W44" s="216">
        <f t="shared" si="20"/>
        <v>12.899438565267761</v>
      </c>
    </row>
    <row r="45" spans="2:23" ht="13.5" thickBot="1">
      <c r="B45" s="220" t="s">
        <v>22</v>
      </c>
      <c r="C45" s="247">
        <f>+BKK!C45+DMK!C45+CNX!C45+HDY!C45+HKT!C45+CEI!C45</f>
        <v>9787</v>
      </c>
      <c r="D45" s="248">
        <f>+BKK!D45+DMK!D45+CNX!D45+HDY!D45+HKT!D45+CEI!D45</f>
        <v>9846</v>
      </c>
      <c r="E45" s="96">
        <f>C45+D45</f>
        <v>19633</v>
      </c>
      <c r="F45" s="247">
        <f>+BKK!F45+DMK!F45+CNX!F45+HDY!F45+HKT!F45+CEI!F45</f>
        <v>10897</v>
      </c>
      <c r="G45" s="248">
        <f>+BKK!G45+DMK!G45+CNX!G45+HDY!G45+HKT!G45+CEI!G45</f>
        <v>10931</v>
      </c>
      <c r="H45" s="103">
        <f>F45+G45</f>
        <v>21828</v>
      </c>
      <c r="I45" s="216">
        <f t="shared" si="19"/>
        <v>11.180155860031583</v>
      </c>
      <c r="J45" s="92"/>
      <c r="K45" s="92"/>
      <c r="L45" s="220" t="s">
        <v>22</v>
      </c>
      <c r="M45" s="242">
        <f>+BKK!M45+DMK!M45+CNX!M45+HDY!M45+HKT!M45+CEI!M45</f>
        <v>1154614</v>
      </c>
      <c r="N45" s="243">
        <f>+BKK!N45+DMK!N45+CNX!N45+HDY!N45+HKT!N45+CEI!N45</f>
        <v>1157325</v>
      </c>
      <c r="O45" s="137">
        <f>SUM(M45:N45)</f>
        <v>2311939</v>
      </c>
      <c r="P45" s="249">
        <f>+BKK!P45+DMK!P45+CNX!P45+HDY!P45+HKT!P45+CEI!P45</f>
        <v>1473</v>
      </c>
      <c r="Q45" s="139">
        <f>O45+P45</f>
        <v>2313412</v>
      </c>
      <c r="R45" s="242">
        <f>+BKK!R45+DMK!R45+CNX!R45+HDY!R45+HKT!R45+CEI!R45</f>
        <v>1277495</v>
      </c>
      <c r="S45" s="243">
        <f>+BKK!S45+DMK!S45+CNX!S45+HDY!S45+HKT!S45+CEI!S45</f>
        <v>1280020</v>
      </c>
      <c r="T45" s="137">
        <f>+R45+S45</f>
        <v>2557515</v>
      </c>
      <c r="U45" s="249">
        <f>+BKK!U45+DMK!U45+CNX!U45+HDY!U45+HKT!U45+CEI!U45</f>
        <v>810</v>
      </c>
      <c r="V45" s="141">
        <f t="shared" ref="V45" si="28">+T45+U45</f>
        <v>2558325</v>
      </c>
      <c r="W45" s="216">
        <f t="shared" si="20"/>
        <v>10.586657283700429</v>
      </c>
    </row>
    <row r="46" spans="2:23" ht="16.5" thickTop="1" thickBot="1">
      <c r="B46" s="205" t="s">
        <v>23</v>
      </c>
      <c r="C46" s="106">
        <f t="shared" ref="C46:H46" si="29">+C43+C44+C45</f>
        <v>30052</v>
      </c>
      <c r="D46" s="107">
        <f t="shared" si="29"/>
        <v>30259</v>
      </c>
      <c r="E46" s="108">
        <f t="shared" si="29"/>
        <v>60311</v>
      </c>
      <c r="F46" s="109">
        <f t="shared" si="29"/>
        <v>35472</v>
      </c>
      <c r="G46" s="110">
        <f t="shared" si="29"/>
        <v>35574</v>
      </c>
      <c r="H46" s="110">
        <f t="shared" si="29"/>
        <v>71046</v>
      </c>
      <c r="I46" s="102">
        <f t="shared" si="19"/>
        <v>17.799406410107601</v>
      </c>
      <c r="J46" s="111"/>
      <c r="K46" s="112"/>
      <c r="L46" s="198" t="s">
        <v>23</v>
      </c>
      <c r="M46" s="146">
        <f t="shared" ref="M46:V46" si="30">+M43+M44+M45</f>
        <v>3803288</v>
      </c>
      <c r="N46" s="146">
        <f t="shared" si="30"/>
        <v>3777048</v>
      </c>
      <c r="O46" s="147">
        <f t="shared" si="30"/>
        <v>7580336</v>
      </c>
      <c r="P46" s="147">
        <f t="shared" si="30"/>
        <v>3337</v>
      </c>
      <c r="Q46" s="147">
        <f t="shared" si="30"/>
        <v>7583673</v>
      </c>
      <c r="R46" s="146">
        <f t="shared" si="30"/>
        <v>4353617</v>
      </c>
      <c r="S46" s="146">
        <f t="shared" si="30"/>
        <v>4339846</v>
      </c>
      <c r="T46" s="147">
        <f t="shared" si="30"/>
        <v>8693463</v>
      </c>
      <c r="U46" s="147">
        <f t="shared" si="30"/>
        <v>4428</v>
      </c>
      <c r="V46" s="147">
        <f t="shared" si="30"/>
        <v>8697891</v>
      </c>
      <c r="W46" s="148">
        <f t="shared" si="20"/>
        <v>14.692326528319466</v>
      </c>
    </row>
    <row r="47" spans="2:23" ht="13.5" thickTop="1">
      <c r="B47" s="220" t="s">
        <v>24</v>
      </c>
      <c r="C47" s="242">
        <f>+BKK!C47+DMK!C47+CNX!C47+HDY!C47+HKT!C47+CEI!C47</f>
        <v>10045</v>
      </c>
      <c r="D47" s="246">
        <f>+BKK!D47+DMK!D47+CNX!D47+HDY!D47+HKT!D47+CEI!D47</f>
        <v>10104</v>
      </c>
      <c r="E47" s="113">
        <f>C47+D47</f>
        <v>20149</v>
      </c>
      <c r="F47" s="242">
        <f>+BKK!F47+DMK!F47+CNX!F47+HDY!F47+HKT!F47+CEI!F47</f>
        <v>11488</v>
      </c>
      <c r="G47" s="246">
        <f>+BKK!G47+DMK!G47+CNX!G47+HDY!G47+HKT!G47+CEI!G47</f>
        <v>11440</v>
      </c>
      <c r="H47" s="114">
        <f>F47+G47</f>
        <v>22928</v>
      </c>
      <c r="I47" s="216">
        <f t="shared" si="19"/>
        <v>13.79224775423098</v>
      </c>
      <c r="J47" s="92"/>
      <c r="K47" s="92"/>
      <c r="L47" s="220" t="s">
        <v>25</v>
      </c>
      <c r="M47" s="242">
        <f>+BKK!M47+DMK!M47+CNX!M47+HDY!M47+HKT!M47+CEI!M47</f>
        <v>1304339</v>
      </c>
      <c r="N47" s="243">
        <f>+BKK!N47+DMK!N47+CNX!N47+HDY!N47+HKT!N47+CEI!N47</f>
        <v>1313478</v>
      </c>
      <c r="O47" s="137">
        <f>SUM(M47:N47)</f>
        <v>2617817</v>
      </c>
      <c r="P47" s="250">
        <f>+BKK!P47+DMK!P47+CNX!P47+HDY!P47+HKT!P47+CEI!P47</f>
        <v>1799</v>
      </c>
      <c r="Q47" s="139">
        <f>O47+P47</f>
        <v>2619616</v>
      </c>
      <c r="R47" s="242">
        <f>+BKK!R47+DMK!R47+CNX!R47+HDY!R47+HKT!R47+CEI!R47</f>
        <v>1517212</v>
      </c>
      <c r="S47" s="243">
        <f>+BKK!S47+DMK!S47+CNX!S47+HDY!S47+HKT!S47+CEI!S47</f>
        <v>1527008</v>
      </c>
      <c r="T47" s="137">
        <f>+R47+S47</f>
        <v>3044220</v>
      </c>
      <c r="U47" s="250">
        <f>+BKK!U47+DMK!U47+CNX!U47+HDY!U47+HKT!U47+CEI!U47</f>
        <v>1478</v>
      </c>
      <c r="V47" s="141">
        <f>+T47+U47</f>
        <v>3045698</v>
      </c>
      <c r="W47" s="216">
        <f t="shared" si="20"/>
        <v>16.265055641742919</v>
      </c>
    </row>
    <row r="48" spans="2:23">
      <c r="B48" s="220" t="s">
        <v>26</v>
      </c>
      <c r="C48" s="242">
        <f>+BKK!C48+DMK!C48+CNX!C48+HDY!C48+HKT!C48+CEI!C48</f>
        <v>10372</v>
      </c>
      <c r="D48" s="246">
        <f>+BKK!D48+DMK!D48+CNX!D48+HDY!D48+HKT!D48+CEI!D48</f>
        <v>10426</v>
      </c>
      <c r="E48" s="115">
        <f>C48+D48</f>
        <v>20798</v>
      </c>
      <c r="F48" s="242">
        <f>+BKK!F48+DMK!F48+CNX!F48+HDY!F48+HKT!F48+CEI!F48</f>
        <v>12141</v>
      </c>
      <c r="G48" s="246">
        <f>+BKK!G48+DMK!G48+CNX!G48+HDY!G48+HKT!G48+CEI!G48</f>
        <v>12093</v>
      </c>
      <c r="H48" s="115">
        <f>F48+G48</f>
        <v>24234</v>
      </c>
      <c r="I48" s="216">
        <f>IF(E48=0,0,((H48/E48)-1)*100)</f>
        <v>16.520819309548983</v>
      </c>
      <c r="J48" s="92"/>
      <c r="K48" s="92"/>
      <c r="L48" s="220" t="s">
        <v>26</v>
      </c>
      <c r="M48" s="242">
        <f>+BKK!M48+DMK!M48+CNX!M48+HDY!M48+HKT!M48+CEI!M48</f>
        <v>1437554</v>
      </c>
      <c r="N48" s="243">
        <f>+BKK!N48+DMK!N48+CNX!N48+HDY!N48+HKT!N48+CEI!N48</f>
        <v>1417878</v>
      </c>
      <c r="O48" s="137">
        <f>SUM(M48:N48)</f>
        <v>2855432</v>
      </c>
      <c r="P48" s="98">
        <f>+BKK!P48+DMK!P48+CNX!P48+HDY!P48+HKT!P48+CEI!P48</f>
        <v>3291</v>
      </c>
      <c r="Q48" s="139">
        <f>O48+P48</f>
        <v>2858723</v>
      </c>
      <c r="R48" s="242">
        <f>+BKK!R48+DMK!R48+CNX!R48+HDY!R48+HKT!R48+CEI!R48</f>
        <v>1694699</v>
      </c>
      <c r="S48" s="243">
        <f>+BKK!S48+DMK!S48+CNX!S48+HDY!S48+HKT!S48+CEI!S48</f>
        <v>1665706</v>
      </c>
      <c r="T48" s="137">
        <f>+R48+S48</f>
        <v>3360405</v>
      </c>
      <c r="U48" s="98">
        <f>+BKK!U48+DMK!U48+CNX!U48+HDY!U48+HKT!U48+CEI!U48</f>
        <v>1676</v>
      </c>
      <c r="V48" s="141">
        <f>+T48+U48</f>
        <v>3362081</v>
      </c>
      <c r="W48" s="216">
        <f>IF(Q48=0,0,((V48/Q48)-1)*100)</f>
        <v>17.607792010628522</v>
      </c>
    </row>
    <row r="49" spans="2:23" ht="13.5" thickBot="1">
      <c r="B49" s="220" t="s">
        <v>27</v>
      </c>
      <c r="C49" s="242">
        <f>+BKK!C49+DMK!C49+CNX!C49+HDY!C49+HKT!C49+CEI!C49</f>
        <v>9855</v>
      </c>
      <c r="D49" s="251">
        <f>+BKK!D49+DMK!D49+CNX!D49+HDY!D49+HKT!D49+CEI!D49</f>
        <v>9927</v>
      </c>
      <c r="E49" s="116">
        <f>C49+D49</f>
        <v>19782</v>
      </c>
      <c r="F49" s="242">
        <f>+BKK!F49+DMK!F49+CNX!F49+HDY!F49+HKT!F49+CEI!F49</f>
        <v>11496</v>
      </c>
      <c r="G49" s="251">
        <f>+BKK!G49+DMK!G49+CNX!G49+HDY!G49+HKT!G49+CEI!G49</f>
        <v>11566</v>
      </c>
      <c r="H49" s="116">
        <f>F49+G49</f>
        <v>23062</v>
      </c>
      <c r="I49" s="217">
        <f t="shared" ref="I49:I50" si="31">IF(E49=0,0,((H49/E49)-1)*100)</f>
        <v>16.580729956526131</v>
      </c>
      <c r="J49" s="92"/>
      <c r="K49" s="92"/>
      <c r="L49" s="220" t="s">
        <v>27</v>
      </c>
      <c r="M49" s="242">
        <f>+BKK!M49+DMK!M49+CNX!M49+HDY!M49+HKT!M49+CEI!M49</f>
        <v>1283047</v>
      </c>
      <c r="N49" s="243">
        <f>+BKK!N49+DMK!N49+CNX!N49+HDY!N49+HKT!N49+CEI!N49</f>
        <v>1281016</v>
      </c>
      <c r="O49" s="137">
        <f>SUM(M49:N49)</f>
        <v>2564063</v>
      </c>
      <c r="P49" s="249">
        <f>+BKK!P49+DMK!P49+CNX!P49+HDY!P49+HKT!P49+CEI!P49</f>
        <v>1539</v>
      </c>
      <c r="Q49" s="139">
        <f>O49+P49</f>
        <v>2565602</v>
      </c>
      <c r="R49" s="242">
        <f>+BKK!R49+DMK!R49+CNX!R49+HDY!R49+HKT!R49+CEI!R49</f>
        <v>1409179</v>
      </c>
      <c r="S49" s="243">
        <f>+BKK!S49+DMK!S49+CNX!S49+HDY!S49+HKT!S49+CEI!S49</f>
        <v>1415107</v>
      </c>
      <c r="T49" s="137">
        <f>+R49+S49</f>
        <v>2824286</v>
      </c>
      <c r="U49" s="249">
        <f>+BKK!U49+DMK!U49+CNX!U49+HDY!U49+HKT!U49+CEI!U49</f>
        <v>1480</v>
      </c>
      <c r="V49" s="141">
        <f t="shared" ref="V49" si="32">+T49+U49</f>
        <v>2825766</v>
      </c>
      <c r="W49" s="216">
        <f t="shared" ref="W49:W50" si="33">IF(Q49=0,0,((V49/Q49)-1)*100)</f>
        <v>10.140466058258447</v>
      </c>
    </row>
    <row r="50" spans="2:23" ht="14.25" thickTop="1" thickBot="1">
      <c r="B50" s="204" t="s">
        <v>28</v>
      </c>
      <c r="C50" s="109">
        <f t="shared" ref="C50:H50" si="34">+C47+C48+C49</f>
        <v>30272</v>
      </c>
      <c r="D50" s="117">
        <f t="shared" si="34"/>
        <v>30457</v>
      </c>
      <c r="E50" s="109">
        <f t="shared" si="34"/>
        <v>60729</v>
      </c>
      <c r="F50" s="109">
        <f t="shared" si="34"/>
        <v>35125</v>
      </c>
      <c r="G50" s="117">
        <f t="shared" si="34"/>
        <v>35099</v>
      </c>
      <c r="H50" s="109">
        <f t="shared" si="34"/>
        <v>70224</v>
      </c>
      <c r="I50" s="102">
        <f t="shared" si="31"/>
        <v>15.635034332855803</v>
      </c>
      <c r="J50" s="92"/>
      <c r="K50" s="92"/>
      <c r="L50" s="197" t="s">
        <v>28</v>
      </c>
      <c r="M50" s="142">
        <f t="shared" ref="M50:V50" si="35">+M47+M48+M49</f>
        <v>4024940</v>
      </c>
      <c r="N50" s="143">
        <f t="shared" si="35"/>
        <v>4012372</v>
      </c>
      <c r="O50" s="142">
        <f t="shared" si="35"/>
        <v>8037312</v>
      </c>
      <c r="P50" s="142">
        <f t="shared" si="35"/>
        <v>6629</v>
      </c>
      <c r="Q50" s="142">
        <f t="shared" si="35"/>
        <v>8043941</v>
      </c>
      <c r="R50" s="142">
        <f t="shared" si="35"/>
        <v>4621090</v>
      </c>
      <c r="S50" s="143">
        <f t="shared" si="35"/>
        <v>4607821</v>
      </c>
      <c r="T50" s="142">
        <f t="shared" si="35"/>
        <v>9228911</v>
      </c>
      <c r="U50" s="142">
        <f t="shared" si="35"/>
        <v>4634</v>
      </c>
      <c r="V50" s="142">
        <f t="shared" si="35"/>
        <v>9233545</v>
      </c>
      <c r="W50" s="145">
        <f t="shared" si="33"/>
        <v>14.788820554501836</v>
      </c>
    </row>
    <row r="51" spans="2:23" ht="14.25" thickTop="1" thickBot="1">
      <c r="B51" s="204" t="s">
        <v>94</v>
      </c>
      <c r="C51" s="99">
        <f t="shared" ref="C51:H51" si="36">C42+C46+C50</f>
        <v>91922</v>
      </c>
      <c r="D51" s="100">
        <f t="shared" si="36"/>
        <v>92518</v>
      </c>
      <c r="E51" s="101">
        <f t="shared" si="36"/>
        <v>184440</v>
      </c>
      <c r="F51" s="99">
        <f t="shared" si="36"/>
        <v>107871</v>
      </c>
      <c r="G51" s="100">
        <f t="shared" si="36"/>
        <v>108093</v>
      </c>
      <c r="H51" s="101">
        <f t="shared" si="36"/>
        <v>215964</v>
      </c>
      <c r="I51" s="102">
        <f>IF(E51=0,0,((H51/E51)-1)*100)</f>
        <v>17.091737150292772</v>
      </c>
      <c r="J51" s="92"/>
      <c r="K51" s="92"/>
      <c r="L51" s="197" t="s">
        <v>94</v>
      </c>
      <c r="M51" s="142">
        <f t="shared" ref="M51:V51" si="37">M42+M46+M50</f>
        <v>12129606</v>
      </c>
      <c r="N51" s="143">
        <f t="shared" si="37"/>
        <v>12036870</v>
      </c>
      <c r="O51" s="142">
        <f t="shared" si="37"/>
        <v>24166476</v>
      </c>
      <c r="P51" s="142">
        <f t="shared" si="37"/>
        <v>13799</v>
      </c>
      <c r="Q51" s="142">
        <f t="shared" si="37"/>
        <v>24180275</v>
      </c>
      <c r="R51" s="142">
        <f t="shared" si="37"/>
        <v>13799040</v>
      </c>
      <c r="S51" s="143">
        <f t="shared" si="37"/>
        <v>13677736</v>
      </c>
      <c r="T51" s="142">
        <f t="shared" si="37"/>
        <v>27476776</v>
      </c>
      <c r="U51" s="142">
        <f t="shared" si="37"/>
        <v>16887</v>
      </c>
      <c r="V51" s="144">
        <f t="shared" si="37"/>
        <v>27493663</v>
      </c>
      <c r="W51" s="145">
        <f>IF(Q51=0,0,((V51/Q51)-1)*100)</f>
        <v>13.702854909631924</v>
      </c>
    </row>
    <row r="52" spans="2:23" ht="14.25" thickTop="1" thickBot="1">
      <c r="B52" s="204" t="s">
        <v>93</v>
      </c>
      <c r="C52" s="99">
        <f t="shared" ref="C52:H52" si="38">+C38+C42+C46+C50</f>
        <v>121407</v>
      </c>
      <c r="D52" s="100">
        <f t="shared" si="38"/>
        <v>121925</v>
      </c>
      <c r="E52" s="101">
        <f t="shared" si="38"/>
        <v>243332</v>
      </c>
      <c r="F52" s="99">
        <f t="shared" si="38"/>
        <v>142384</v>
      </c>
      <c r="G52" s="100">
        <f t="shared" si="38"/>
        <v>142761</v>
      </c>
      <c r="H52" s="101">
        <f t="shared" si="38"/>
        <v>285145</v>
      </c>
      <c r="I52" s="102">
        <f t="shared" ref="I52" si="39">IF(E52=0,0,((H52/E52)-1)*100)</f>
        <v>17.183518813801712</v>
      </c>
      <c r="J52" s="92"/>
      <c r="K52" s="92"/>
      <c r="L52" s="197" t="s">
        <v>93</v>
      </c>
      <c r="M52" s="142">
        <f t="shared" ref="M52:V52" si="40">+M38+M42+M46+M50</f>
        <v>15950447</v>
      </c>
      <c r="N52" s="143">
        <f t="shared" si="40"/>
        <v>15903505</v>
      </c>
      <c r="O52" s="142">
        <f t="shared" si="40"/>
        <v>31853952</v>
      </c>
      <c r="P52" s="142">
        <f t="shared" si="40"/>
        <v>16433</v>
      </c>
      <c r="Q52" s="142">
        <f t="shared" si="40"/>
        <v>31870385</v>
      </c>
      <c r="R52" s="142">
        <f t="shared" si="40"/>
        <v>18194761</v>
      </c>
      <c r="S52" s="143">
        <f t="shared" si="40"/>
        <v>18159311</v>
      </c>
      <c r="T52" s="142">
        <f t="shared" si="40"/>
        <v>36354072</v>
      </c>
      <c r="U52" s="142">
        <f t="shared" si="40"/>
        <v>22854</v>
      </c>
      <c r="V52" s="144">
        <f t="shared" si="40"/>
        <v>36376926</v>
      </c>
      <c r="W52" s="145">
        <f t="shared" ref="W52" si="41">IF(Q52=0,0,((V52/Q52)-1)*100)</f>
        <v>14.140215124479983</v>
      </c>
    </row>
    <row r="53" spans="2:23" ht="14.25" thickTop="1" thickBot="1">
      <c r="B53" s="199" t="s">
        <v>61</v>
      </c>
      <c r="C53" s="92"/>
      <c r="D53" s="92"/>
      <c r="E53" s="92"/>
      <c r="F53" s="92"/>
      <c r="G53" s="92"/>
      <c r="H53" s="92"/>
      <c r="I53" s="93"/>
      <c r="J53" s="92"/>
      <c r="K53" s="92"/>
      <c r="L53" s="199" t="s">
        <v>61</v>
      </c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3"/>
    </row>
    <row r="54" spans="2:23" ht="13.5" thickTop="1">
      <c r="B54" s="301" t="s">
        <v>34</v>
      </c>
      <c r="C54" s="302"/>
      <c r="D54" s="302"/>
      <c r="E54" s="302"/>
      <c r="F54" s="302"/>
      <c r="G54" s="302"/>
      <c r="H54" s="302"/>
      <c r="I54" s="303"/>
      <c r="J54" s="92"/>
      <c r="K54" s="92"/>
      <c r="L54" s="304" t="s">
        <v>35</v>
      </c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6"/>
    </row>
    <row r="55" spans="2:23" ht="13.5" thickBot="1">
      <c r="B55" s="292" t="s">
        <v>36</v>
      </c>
      <c r="C55" s="293"/>
      <c r="D55" s="293"/>
      <c r="E55" s="293"/>
      <c r="F55" s="293"/>
      <c r="G55" s="293"/>
      <c r="H55" s="293"/>
      <c r="I55" s="294"/>
      <c r="J55" s="92"/>
      <c r="K55" s="92"/>
      <c r="L55" s="295" t="s">
        <v>37</v>
      </c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7"/>
    </row>
    <row r="56" spans="2:23" ht="14.25" thickTop="1" thickBot="1">
      <c r="B56" s="196"/>
      <c r="C56" s="92"/>
      <c r="D56" s="92"/>
      <c r="E56" s="92"/>
      <c r="F56" s="92"/>
      <c r="G56" s="92"/>
      <c r="H56" s="92"/>
      <c r="I56" s="93"/>
      <c r="J56" s="92"/>
      <c r="K56" s="92"/>
      <c r="L56" s="1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3"/>
    </row>
    <row r="57" spans="2:23" ht="14.25" thickTop="1" thickBot="1">
      <c r="B57" s="218"/>
      <c r="C57" s="286" t="s">
        <v>89</v>
      </c>
      <c r="D57" s="287"/>
      <c r="E57" s="288"/>
      <c r="F57" s="289" t="s">
        <v>92</v>
      </c>
      <c r="G57" s="290"/>
      <c r="H57" s="291"/>
      <c r="I57" s="219" t="s">
        <v>4</v>
      </c>
      <c r="J57" s="92"/>
      <c r="K57" s="92"/>
      <c r="L57" s="218"/>
      <c r="M57" s="298" t="s">
        <v>89</v>
      </c>
      <c r="N57" s="299"/>
      <c r="O57" s="299"/>
      <c r="P57" s="299"/>
      <c r="Q57" s="300"/>
      <c r="R57" s="298" t="s">
        <v>92</v>
      </c>
      <c r="S57" s="299"/>
      <c r="T57" s="299"/>
      <c r="U57" s="299"/>
      <c r="V57" s="300"/>
      <c r="W57" s="219" t="s">
        <v>4</v>
      </c>
    </row>
    <row r="58" spans="2:23" ht="13.5" thickTop="1">
      <c r="B58" s="220" t="s">
        <v>5</v>
      </c>
      <c r="C58" s="221"/>
      <c r="D58" s="222"/>
      <c r="E58" s="152"/>
      <c r="F58" s="221"/>
      <c r="G58" s="222"/>
      <c r="H58" s="152"/>
      <c r="I58" s="223" t="s">
        <v>6</v>
      </c>
      <c r="J58" s="92"/>
      <c r="K58" s="92"/>
      <c r="L58" s="220" t="s">
        <v>5</v>
      </c>
      <c r="M58" s="221"/>
      <c r="N58" s="224"/>
      <c r="O58" s="149"/>
      <c r="P58" s="225"/>
      <c r="Q58" s="150"/>
      <c r="R58" s="221"/>
      <c r="S58" s="224"/>
      <c r="T58" s="149"/>
      <c r="U58" s="225"/>
      <c r="V58" s="149"/>
      <c r="W58" s="223" t="s">
        <v>6</v>
      </c>
    </row>
    <row r="59" spans="2:23" ht="13.5" thickBot="1">
      <c r="B59" s="226" t="s">
        <v>38</v>
      </c>
      <c r="C59" s="227" t="s">
        <v>7</v>
      </c>
      <c r="D59" s="228" t="s">
        <v>8</v>
      </c>
      <c r="E59" s="212" t="s">
        <v>9</v>
      </c>
      <c r="F59" s="227" t="s">
        <v>7</v>
      </c>
      <c r="G59" s="228" t="s">
        <v>8</v>
      </c>
      <c r="H59" s="212" t="s">
        <v>9</v>
      </c>
      <c r="I59" s="229"/>
      <c r="J59" s="92"/>
      <c r="K59" s="92"/>
      <c r="L59" s="226"/>
      <c r="M59" s="230" t="s">
        <v>10</v>
      </c>
      <c r="N59" s="231" t="s">
        <v>11</v>
      </c>
      <c r="O59" s="151" t="s">
        <v>12</v>
      </c>
      <c r="P59" s="232" t="s">
        <v>13</v>
      </c>
      <c r="Q59" s="213" t="s">
        <v>9</v>
      </c>
      <c r="R59" s="230" t="s">
        <v>10</v>
      </c>
      <c r="S59" s="231" t="s">
        <v>11</v>
      </c>
      <c r="T59" s="151" t="s">
        <v>12</v>
      </c>
      <c r="U59" s="232" t="s">
        <v>13</v>
      </c>
      <c r="V59" s="151" t="s">
        <v>9</v>
      </c>
      <c r="W59" s="229"/>
    </row>
    <row r="60" spans="2:23" ht="5.25" customHeight="1" thickTop="1">
      <c r="B60" s="220"/>
      <c r="C60" s="233"/>
      <c r="D60" s="234"/>
      <c r="E60" s="95"/>
      <c r="F60" s="233"/>
      <c r="G60" s="234"/>
      <c r="H60" s="95"/>
      <c r="I60" s="235"/>
      <c r="J60" s="92"/>
      <c r="K60" s="92"/>
      <c r="L60" s="220"/>
      <c r="M60" s="236"/>
      <c r="N60" s="237"/>
      <c r="O60" s="135"/>
      <c r="P60" s="238"/>
      <c r="Q60" s="138"/>
      <c r="R60" s="236"/>
      <c r="S60" s="237"/>
      <c r="T60" s="135"/>
      <c r="U60" s="238"/>
      <c r="V60" s="140"/>
      <c r="W60" s="239"/>
    </row>
    <row r="61" spans="2:23">
      <c r="B61" s="220" t="s">
        <v>14</v>
      </c>
      <c r="C61" s="240">
        <f t="shared" ref="C61:D63" si="42">+C9+C35</f>
        <v>21364</v>
      </c>
      <c r="D61" s="241">
        <f t="shared" si="42"/>
        <v>21354</v>
      </c>
      <c r="E61" s="96">
        <f>+C61+D61</f>
        <v>42718</v>
      </c>
      <c r="F61" s="240">
        <f t="shared" ref="F61:G63" si="43">+F9+F35</f>
        <v>25193</v>
      </c>
      <c r="G61" s="241">
        <f t="shared" si="43"/>
        <v>25178</v>
      </c>
      <c r="H61" s="96">
        <f>+F61+G61</f>
        <v>50371</v>
      </c>
      <c r="I61" s="216">
        <f t="shared" ref="I61:I73" si="44">IF(E61=0,0,((H61/E61)-1)*100)</f>
        <v>17.91516456762956</v>
      </c>
      <c r="J61" s="92"/>
      <c r="K61" s="97"/>
      <c r="L61" s="220" t="s">
        <v>14</v>
      </c>
      <c r="M61" s="242">
        <f t="shared" ref="M61:N63" si="45">+M9+M35</f>
        <v>3193643</v>
      </c>
      <c r="N61" s="243">
        <f t="shared" si="45"/>
        <v>3122449</v>
      </c>
      <c r="O61" s="136">
        <f>+M61+N61</f>
        <v>6316092</v>
      </c>
      <c r="P61" s="98">
        <f>+P9+P35</f>
        <v>118031</v>
      </c>
      <c r="Q61" s="139">
        <f>+O61+P61</f>
        <v>6434123</v>
      </c>
      <c r="R61" s="242">
        <f t="shared" ref="R61:S63" si="46">+R9+R35</f>
        <v>3653502</v>
      </c>
      <c r="S61" s="243">
        <f t="shared" si="46"/>
        <v>3575104</v>
      </c>
      <c r="T61" s="136">
        <f>+R61+S61</f>
        <v>7228606</v>
      </c>
      <c r="U61" s="98">
        <f>+U9+U35</f>
        <v>108341</v>
      </c>
      <c r="V61" s="141">
        <f>+T61+U61</f>
        <v>7336947</v>
      </c>
      <c r="W61" s="216">
        <f t="shared" ref="W61:W73" si="47">IF(Q61=0,0,((V61/Q61)-1)*100)</f>
        <v>14.031811328443666</v>
      </c>
    </row>
    <row r="62" spans="2:23">
      <c r="B62" s="220" t="s">
        <v>15</v>
      </c>
      <c r="C62" s="240">
        <f t="shared" si="42"/>
        <v>21819</v>
      </c>
      <c r="D62" s="241">
        <f t="shared" si="42"/>
        <v>21796</v>
      </c>
      <c r="E62" s="96">
        <f>+C62+D62</f>
        <v>43615</v>
      </c>
      <c r="F62" s="240">
        <f t="shared" si="43"/>
        <v>25467</v>
      </c>
      <c r="G62" s="241">
        <f t="shared" si="43"/>
        <v>25451</v>
      </c>
      <c r="H62" s="96">
        <f>+F62+G62</f>
        <v>50918</v>
      </c>
      <c r="I62" s="216">
        <f t="shared" si="44"/>
        <v>16.744239367190183</v>
      </c>
      <c r="J62" s="92"/>
      <c r="K62" s="97"/>
      <c r="L62" s="220" t="s">
        <v>15</v>
      </c>
      <c r="M62" s="242">
        <f t="shared" si="45"/>
        <v>3460157</v>
      </c>
      <c r="N62" s="243">
        <f t="shared" si="45"/>
        <v>3307401</v>
      </c>
      <c r="O62" s="136">
        <f t="shared" ref="O62:O63" si="48">+M62+N62</f>
        <v>6767558</v>
      </c>
      <c r="P62" s="98">
        <f>+P10+P36</f>
        <v>99000</v>
      </c>
      <c r="Q62" s="139">
        <f t="shared" ref="Q62:Q63" si="49">+O62+P62</f>
        <v>6866558</v>
      </c>
      <c r="R62" s="242">
        <f t="shared" si="46"/>
        <v>3800671</v>
      </c>
      <c r="S62" s="243">
        <f t="shared" si="46"/>
        <v>3682644</v>
      </c>
      <c r="T62" s="136">
        <f t="shared" ref="T62:T63" si="50">+R62+S62</f>
        <v>7483315</v>
      </c>
      <c r="U62" s="98">
        <f>+U10+U36</f>
        <v>88137</v>
      </c>
      <c r="V62" s="141">
        <f t="shared" ref="V62:V63" si="51">+T62+U62</f>
        <v>7571452</v>
      </c>
      <c r="W62" s="216">
        <f t="shared" si="47"/>
        <v>10.265609057696734</v>
      </c>
    </row>
    <row r="63" spans="2:23" ht="13.5" thickBot="1">
      <c r="B63" s="226" t="s">
        <v>16</v>
      </c>
      <c r="C63" s="244">
        <f t="shared" si="42"/>
        <v>23722</v>
      </c>
      <c r="D63" s="245">
        <f t="shared" si="42"/>
        <v>23696</v>
      </c>
      <c r="E63" s="96">
        <f>+C63+D63</f>
        <v>47418</v>
      </c>
      <c r="F63" s="244">
        <f t="shared" si="43"/>
        <v>27742</v>
      </c>
      <c r="G63" s="245">
        <f t="shared" si="43"/>
        <v>27708</v>
      </c>
      <c r="H63" s="96">
        <f>+F63+G63</f>
        <v>55450</v>
      </c>
      <c r="I63" s="216">
        <f t="shared" si="44"/>
        <v>16.938715255810031</v>
      </c>
      <c r="J63" s="92"/>
      <c r="K63" s="97"/>
      <c r="L63" s="226" t="s">
        <v>16</v>
      </c>
      <c r="M63" s="242">
        <f t="shared" si="45"/>
        <v>3766970</v>
      </c>
      <c r="N63" s="243">
        <f t="shared" si="45"/>
        <v>3617302</v>
      </c>
      <c r="O63" s="136">
        <f t="shared" si="48"/>
        <v>7384272</v>
      </c>
      <c r="P63" s="98">
        <f>+P11+P37</f>
        <v>103627</v>
      </c>
      <c r="Q63" s="139">
        <f t="shared" si="49"/>
        <v>7487899</v>
      </c>
      <c r="R63" s="242">
        <f t="shared" si="46"/>
        <v>4042240</v>
      </c>
      <c r="S63" s="243">
        <f t="shared" si="46"/>
        <v>3908262</v>
      </c>
      <c r="T63" s="136">
        <f t="shared" si="50"/>
        <v>7950502</v>
      </c>
      <c r="U63" s="98">
        <f>+U11+U37</f>
        <v>85547</v>
      </c>
      <c r="V63" s="141">
        <f t="shared" si="51"/>
        <v>8036049</v>
      </c>
      <c r="W63" s="216">
        <f t="shared" si="47"/>
        <v>7.3204780139262127</v>
      </c>
    </row>
    <row r="64" spans="2:23" ht="14.25" thickTop="1" thickBot="1">
      <c r="B64" s="204" t="s">
        <v>17</v>
      </c>
      <c r="C64" s="99">
        <f>C63+C61+C62</f>
        <v>66905</v>
      </c>
      <c r="D64" s="100">
        <f>D63+D61+D62</f>
        <v>66846</v>
      </c>
      <c r="E64" s="101">
        <f>+E61+E62+E63</f>
        <v>133751</v>
      </c>
      <c r="F64" s="99">
        <f>F63+F61+F62</f>
        <v>78402</v>
      </c>
      <c r="G64" s="100">
        <f>G63+G61+G62</f>
        <v>78337</v>
      </c>
      <c r="H64" s="101">
        <f>+H61+H62+H63</f>
        <v>156739</v>
      </c>
      <c r="I64" s="102">
        <f>IF(E64=0,0,((H64/E64)-1)*100)</f>
        <v>17.187161217486224</v>
      </c>
      <c r="J64" s="92"/>
      <c r="K64" s="92"/>
      <c r="L64" s="197" t="s">
        <v>17</v>
      </c>
      <c r="M64" s="142">
        <f t="shared" ref="M64:U64" si="52">+M61+M62+M63</f>
        <v>10420770</v>
      </c>
      <c r="N64" s="143">
        <f t="shared" si="52"/>
        <v>10047152</v>
      </c>
      <c r="O64" s="142">
        <f t="shared" si="52"/>
        <v>20467922</v>
      </c>
      <c r="P64" s="142">
        <f t="shared" si="52"/>
        <v>320658</v>
      </c>
      <c r="Q64" s="142">
        <f t="shared" si="52"/>
        <v>20788580</v>
      </c>
      <c r="R64" s="142">
        <f t="shared" si="52"/>
        <v>11496413</v>
      </c>
      <c r="S64" s="143">
        <f t="shared" si="52"/>
        <v>11166010</v>
      </c>
      <c r="T64" s="142">
        <f t="shared" ref="T64" si="53">+T61+T62+T63</f>
        <v>22662423</v>
      </c>
      <c r="U64" s="142">
        <f t="shared" si="52"/>
        <v>282025</v>
      </c>
      <c r="V64" s="144">
        <f t="shared" ref="V64" si="54">+V61+V62+V63</f>
        <v>22944448</v>
      </c>
      <c r="W64" s="145">
        <f>IF(Q64=0,0,((V64/Q64)-1)*100)</f>
        <v>10.370443772494319</v>
      </c>
    </row>
    <row r="65" spans="2:23" ht="13.5" thickTop="1">
      <c r="B65" s="220" t="s">
        <v>18</v>
      </c>
      <c r="C65" s="240">
        <f t="shared" ref="C65:D67" si="55">+C13+C39</f>
        <v>24169</v>
      </c>
      <c r="D65" s="241">
        <f t="shared" si="55"/>
        <v>24188</v>
      </c>
      <c r="E65" s="96">
        <f>+C65+D65</f>
        <v>48357</v>
      </c>
      <c r="F65" s="240">
        <f t="shared" ref="F65:G67" si="56">+F13+F39</f>
        <v>28266</v>
      </c>
      <c r="G65" s="241">
        <f t="shared" si="56"/>
        <v>28289</v>
      </c>
      <c r="H65" s="96">
        <f>+F65+G65</f>
        <v>56555</v>
      </c>
      <c r="I65" s="216">
        <f t="shared" si="44"/>
        <v>16.953078147941358</v>
      </c>
      <c r="J65" s="92"/>
      <c r="K65" s="92"/>
      <c r="L65" s="220" t="s">
        <v>18</v>
      </c>
      <c r="M65" s="242">
        <f t="shared" ref="M65:N67" si="57">+M13+M39</f>
        <v>3789907</v>
      </c>
      <c r="N65" s="243">
        <f t="shared" si="57"/>
        <v>3775875</v>
      </c>
      <c r="O65" s="136">
        <f t="shared" ref="O65:O67" si="58">+M65+N65</f>
        <v>7565782</v>
      </c>
      <c r="P65" s="98">
        <f>+P13+P39</f>
        <v>99646</v>
      </c>
      <c r="Q65" s="139">
        <f t="shared" ref="Q65:Q67" si="59">+O65+P65</f>
        <v>7665428</v>
      </c>
      <c r="R65" s="242">
        <f t="shared" ref="R65:S67" si="60">+R13+R39</f>
        <v>4024384</v>
      </c>
      <c r="S65" s="243">
        <f t="shared" si="60"/>
        <v>3977700</v>
      </c>
      <c r="T65" s="136">
        <f t="shared" ref="T65:T67" si="61">+R65+S65</f>
        <v>8002084</v>
      </c>
      <c r="U65" s="98">
        <f>+U13+U39</f>
        <v>87827</v>
      </c>
      <c r="V65" s="141">
        <f t="shared" ref="V65:V67" si="62">+T65+U65</f>
        <v>8089911</v>
      </c>
      <c r="W65" s="216">
        <f t="shared" si="47"/>
        <v>5.5376294709180041</v>
      </c>
    </row>
    <row r="66" spans="2:23">
      <c r="B66" s="220" t="s">
        <v>19</v>
      </c>
      <c r="C66" s="242">
        <f t="shared" si="55"/>
        <v>22888</v>
      </c>
      <c r="D66" s="246">
        <f t="shared" si="55"/>
        <v>22888</v>
      </c>
      <c r="E66" s="96">
        <f>+C66+D66</f>
        <v>45776</v>
      </c>
      <c r="F66" s="242">
        <f t="shared" si="56"/>
        <v>25011</v>
      </c>
      <c r="G66" s="246">
        <f t="shared" si="56"/>
        <v>25014</v>
      </c>
      <c r="H66" s="96">
        <f>+F66+G66</f>
        <v>50025</v>
      </c>
      <c r="I66" s="216">
        <f t="shared" si="44"/>
        <v>9.2821565886053836</v>
      </c>
      <c r="J66" s="92"/>
      <c r="K66" s="92"/>
      <c r="L66" s="220" t="s">
        <v>19</v>
      </c>
      <c r="M66" s="242">
        <f t="shared" si="57"/>
        <v>3628327</v>
      </c>
      <c r="N66" s="243">
        <f t="shared" si="57"/>
        <v>3675094</v>
      </c>
      <c r="O66" s="136">
        <f t="shared" si="58"/>
        <v>7303421</v>
      </c>
      <c r="P66" s="98">
        <f>+P14+P40</f>
        <v>93071</v>
      </c>
      <c r="Q66" s="139">
        <f t="shared" si="59"/>
        <v>7396492</v>
      </c>
      <c r="R66" s="242">
        <f t="shared" si="60"/>
        <v>3546890</v>
      </c>
      <c r="S66" s="243">
        <f t="shared" si="60"/>
        <v>3669261</v>
      </c>
      <c r="T66" s="136">
        <f t="shared" si="61"/>
        <v>7216151</v>
      </c>
      <c r="U66" s="98">
        <f>+U14+U40</f>
        <v>79221</v>
      </c>
      <c r="V66" s="141">
        <f t="shared" si="62"/>
        <v>7295372</v>
      </c>
      <c r="W66" s="216">
        <f t="shared" si="47"/>
        <v>-1.3671345821776093</v>
      </c>
    </row>
    <row r="67" spans="2:23" ht="13.5" thickBot="1">
      <c r="B67" s="220" t="s">
        <v>20</v>
      </c>
      <c r="C67" s="242">
        <f t="shared" si="55"/>
        <v>24401</v>
      </c>
      <c r="D67" s="246">
        <f t="shared" si="55"/>
        <v>24382</v>
      </c>
      <c r="E67" s="96">
        <f>+C67+D67</f>
        <v>48783</v>
      </c>
      <c r="F67" s="242">
        <f t="shared" si="56"/>
        <v>26675</v>
      </c>
      <c r="G67" s="246">
        <f t="shared" si="56"/>
        <v>26680</v>
      </c>
      <c r="H67" s="96">
        <f>+F67+G67</f>
        <v>53355</v>
      </c>
      <c r="I67" s="216">
        <f t="shared" si="44"/>
        <v>9.3721173359571974</v>
      </c>
      <c r="J67" s="92"/>
      <c r="K67" s="92"/>
      <c r="L67" s="220" t="s">
        <v>20</v>
      </c>
      <c r="M67" s="242">
        <f t="shared" si="57"/>
        <v>3893743</v>
      </c>
      <c r="N67" s="243">
        <f t="shared" si="57"/>
        <v>3993048</v>
      </c>
      <c r="O67" s="136">
        <f t="shared" si="58"/>
        <v>7886791</v>
      </c>
      <c r="P67" s="98">
        <f>+P15+P41</f>
        <v>100249</v>
      </c>
      <c r="Q67" s="139">
        <f t="shared" si="59"/>
        <v>7987040</v>
      </c>
      <c r="R67" s="242">
        <f t="shared" si="60"/>
        <v>3736274</v>
      </c>
      <c r="S67" s="243">
        <f t="shared" si="60"/>
        <v>3913665</v>
      </c>
      <c r="T67" s="136">
        <f t="shared" si="61"/>
        <v>7649939</v>
      </c>
      <c r="U67" s="98">
        <f>+U15+U41</f>
        <v>87809</v>
      </c>
      <c r="V67" s="141">
        <f t="shared" si="62"/>
        <v>7737748</v>
      </c>
      <c r="W67" s="216">
        <f t="shared" si="47"/>
        <v>-3.1212063542939594</v>
      </c>
    </row>
    <row r="68" spans="2:23" ht="14.25" thickTop="1" thickBot="1">
      <c r="B68" s="204" t="s">
        <v>90</v>
      </c>
      <c r="C68" s="99">
        <f t="shared" ref="C68:H68" si="63">+C65+C66+C67</f>
        <v>71458</v>
      </c>
      <c r="D68" s="100">
        <f t="shared" si="63"/>
        <v>71458</v>
      </c>
      <c r="E68" s="101">
        <f t="shared" si="63"/>
        <v>142916</v>
      </c>
      <c r="F68" s="99">
        <f t="shared" si="63"/>
        <v>79952</v>
      </c>
      <c r="G68" s="100">
        <f t="shared" si="63"/>
        <v>79983</v>
      </c>
      <c r="H68" s="101">
        <f t="shared" si="63"/>
        <v>159935</v>
      </c>
      <c r="I68" s="102">
        <f>IF(E68=0,0,((H68/E68)-1)*100)</f>
        <v>11.90839374177839</v>
      </c>
      <c r="J68" s="92"/>
      <c r="K68" s="92"/>
      <c r="L68" s="197" t="s">
        <v>90</v>
      </c>
      <c r="M68" s="142">
        <f t="shared" ref="M68:V68" si="64">+M65+M66+M67</f>
        <v>11311977</v>
      </c>
      <c r="N68" s="143">
        <f t="shared" si="64"/>
        <v>11444017</v>
      </c>
      <c r="O68" s="142">
        <f t="shared" si="64"/>
        <v>22755994</v>
      </c>
      <c r="P68" s="142">
        <f t="shared" si="64"/>
        <v>292966</v>
      </c>
      <c r="Q68" s="142">
        <f t="shared" si="64"/>
        <v>23048960</v>
      </c>
      <c r="R68" s="142">
        <f t="shared" si="64"/>
        <v>11307548</v>
      </c>
      <c r="S68" s="143">
        <f t="shared" si="64"/>
        <v>11560626</v>
      </c>
      <c r="T68" s="142">
        <f t="shared" si="64"/>
        <v>22868174</v>
      </c>
      <c r="U68" s="142">
        <f t="shared" si="64"/>
        <v>254857</v>
      </c>
      <c r="V68" s="144">
        <f t="shared" si="64"/>
        <v>23123031</v>
      </c>
      <c r="W68" s="145">
        <f>IF(Q68=0,0,((V68/Q68)-1)*100)</f>
        <v>0.32136374048981065</v>
      </c>
    </row>
    <row r="69" spans="2:23" ht="13.5" thickTop="1">
      <c r="B69" s="220" t="s">
        <v>21</v>
      </c>
      <c r="C69" s="247">
        <f t="shared" ref="C69:D71" si="65">+C17+C43</f>
        <v>23476</v>
      </c>
      <c r="D69" s="248">
        <f t="shared" si="65"/>
        <v>23486</v>
      </c>
      <c r="E69" s="96">
        <f>+C69+D69</f>
        <v>46962</v>
      </c>
      <c r="F69" s="247">
        <f t="shared" ref="F69:G71" si="66">+F17+F43</f>
        <v>26074</v>
      </c>
      <c r="G69" s="248">
        <f t="shared" si="66"/>
        <v>26081</v>
      </c>
      <c r="H69" s="96">
        <f>+F69+G69</f>
        <v>52155</v>
      </c>
      <c r="I69" s="216">
        <f t="shared" si="44"/>
        <v>11.057876581065539</v>
      </c>
      <c r="J69" s="92"/>
      <c r="K69" s="92"/>
      <c r="L69" s="220" t="s">
        <v>21</v>
      </c>
      <c r="M69" s="242">
        <f t="shared" ref="M69:N71" si="67">+M17+M43</f>
        <v>3587161</v>
      </c>
      <c r="N69" s="243">
        <f t="shared" si="67"/>
        <v>3656676</v>
      </c>
      <c r="O69" s="136">
        <f t="shared" ref="O69:O71" si="68">+M69+N69</f>
        <v>7243837</v>
      </c>
      <c r="P69" s="98">
        <f>+P17+P43</f>
        <v>96184</v>
      </c>
      <c r="Q69" s="139">
        <f t="shared" ref="Q69:Q71" si="69">+O69+P69</f>
        <v>7340021</v>
      </c>
      <c r="R69" s="242">
        <f t="shared" ref="R69:S71" si="70">+R17+R43</f>
        <v>3758971</v>
      </c>
      <c r="S69" s="243">
        <f t="shared" si="70"/>
        <v>3780093</v>
      </c>
      <c r="T69" s="136">
        <f t="shared" ref="T69:T71" si="71">+R69+S69</f>
        <v>7539064</v>
      </c>
      <c r="U69" s="98">
        <f>+U17+U43</f>
        <v>71455</v>
      </c>
      <c r="V69" s="141">
        <f t="shared" ref="V69:V71" si="72">+T69+U69</f>
        <v>7610519</v>
      </c>
      <c r="W69" s="216">
        <f t="shared" si="47"/>
        <v>3.6852483119598656</v>
      </c>
    </row>
    <row r="70" spans="2:23">
      <c r="B70" s="220" t="s">
        <v>91</v>
      </c>
      <c r="C70" s="247">
        <f t="shared" si="65"/>
        <v>23438</v>
      </c>
      <c r="D70" s="248">
        <f t="shared" si="65"/>
        <v>23453</v>
      </c>
      <c r="E70" s="96">
        <f>+C70+D70</f>
        <v>46891</v>
      </c>
      <c r="F70" s="247">
        <f t="shared" si="66"/>
        <v>25274</v>
      </c>
      <c r="G70" s="248">
        <f t="shared" si="66"/>
        <v>25260</v>
      </c>
      <c r="H70" s="96">
        <f>+F70+G70</f>
        <v>50534</v>
      </c>
      <c r="I70" s="216">
        <f t="shared" si="44"/>
        <v>7.7690814868524916</v>
      </c>
      <c r="J70" s="92"/>
      <c r="K70" s="92"/>
      <c r="L70" s="220" t="s">
        <v>91</v>
      </c>
      <c r="M70" s="242">
        <f t="shared" si="67"/>
        <v>3301914</v>
      </c>
      <c r="N70" s="243">
        <f t="shared" si="67"/>
        <v>3359450</v>
      </c>
      <c r="O70" s="136">
        <f>+M70+N70</f>
        <v>6661364</v>
      </c>
      <c r="P70" s="98">
        <f>+P18+P44</f>
        <v>99994</v>
      </c>
      <c r="Q70" s="139">
        <f t="shared" si="69"/>
        <v>6761358</v>
      </c>
      <c r="R70" s="242">
        <f t="shared" si="70"/>
        <v>3244302</v>
      </c>
      <c r="S70" s="243">
        <f t="shared" si="70"/>
        <v>3340365</v>
      </c>
      <c r="T70" s="136">
        <f t="shared" si="71"/>
        <v>6584667</v>
      </c>
      <c r="U70" s="98">
        <f>+U18+U44</f>
        <v>79611</v>
      </c>
      <c r="V70" s="141">
        <f t="shared" si="72"/>
        <v>6664278</v>
      </c>
      <c r="W70" s="216">
        <f t="shared" si="47"/>
        <v>-1.4358062389241977</v>
      </c>
    </row>
    <row r="71" spans="2:23" ht="13.5" thickBot="1">
      <c r="B71" s="220" t="s">
        <v>22</v>
      </c>
      <c r="C71" s="247">
        <f t="shared" si="65"/>
        <v>22663</v>
      </c>
      <c r="D71" s="248">
        <f t="shared" si="65"/>
        <v>22670</v>
      </c>
      <c r="E71" s="96">
        <f>+C71+D71</f>
        <v>45333</v>
      </c>
      <c r="F71" s="247">
        <f t="shared" si="66"/>
        <v>22589</v>
      </c>
      <c r="G71" s="248">
        <f t="shared" si="66"/>
        <v>22600</v>
      </c>
      <c r="H71" s="96">
        <f>+F71+G71</f>
        <v>45189</v>
      </c>
      <c r="I71" s="216">
        <f t="shared" si="44"/>
        <v>-0.31764939448084561</v>
      </c>
      <c r="J71" s="92"/>
      <c r="K71" s="92"/>
      <c r="L71" s="220" t="s">
        <v>22</v>
      </c>
      <c r="M71" s="242">
        <f t="shared" si="67"/>
        <v>3249356</v>
      </c>
      <c r="N71" s="243">
        <f t="shared" si="67"/>
        <v>3177044</v>
      </c>
      <c r="O71" s="137">
        <f t="shared" si="68"/>
        <v>6426400</v>
      </c>
      <c r="P71" s="249">
        <f>+P19+P45</f>
        <v>112492</v>
      </c>
      <c r="Q71" s="139">
        <f t="shared" si="69"/>
        <v>6538892</v>
      </c>
      <c r="R71" s="242">
        <f t="shared" si="70"/>
        <v>2882430</v>
      </c>
      <c r="S71" s="243">
        <f t="shared" si="70"/>
        <v>2865680</v>
      </c>
      <c r="T71" s="137">
        <f t="shared" si="71"/>
        <v>5748110</v>
      </c>
      <c r="U71" s="249">
        <f>+U19+U45</f>
        <v>90166</v>
      </c>
      <c r="V71" s="141">
        <f t="shared" si="72"/>
        <v>5838276</v>
      </c>
      <c r="W71" s="216">
        <f t="shared" si="47"/>
        <v>-10.714598130692476</v>
      </c>
    </row>
    <row r="72" spans="2:23" ht="16.5" thickTop="1" thickBot="1">
      <c r="B72" s="205" t="s">
        <v>23</v>
      </c>
      <c r="C72" s="106">
        <f t="shared" ref="C72:H72" si="73">+C69+C70+C71</f>
        <v>69577</v>
      </c>
      <c r="D72" s="107">
        <f t="shared" si="73"/>
        <v>69609</v>
      </c>
      <c r="E72" s="108">
        <f t="shared" si="73"/>
        <v>139186</v>
      </c>
      <c r="F72" s="109">
        <f t="shared" si="73"/>
        <v>73937</v>
      </c>
      <c r="G72" s="110">
        <f t="shared" si="73"/>
        <v>73941</v>
      </c>
      <c r="H72" s="108">
        <f t="shared" si="73"/>
        <v>147878</v>
      </c>
      <c r="I72" s="102">
        <f t="shared" si="44"/>
        <v>6.2448809506703284</v>
      </c>
      <c r="J72" s="111"/>
      <c r="K72" s="112"/>
      <c r="L72" s="198" t="s">
        <v>23</v>
      </c>
      <c r="M72" s="146">
        <f t="shared" ref="M72:V72" si="74">+M69+M70+M71</f>
        <v>10138431</v>
      </c>
      <c r="N72" s="146">
        <f t="shared" si="74"/>
        <v>10193170</v>
      </c>
      <c r="O72" s="147">
        <f t="shared" si="74"/>
        <v>20331601</v>
      </c>
      <c r="P72" s="147">
        <f t="shared" si="74"/>
        <v>308670</v>
      </c>
      <c r="Q72" s="147">
        <f t="shared" si="74"/>
        <v>20640271</v>
      </c>
      <c r="R72" s="146">
        <f t="shared" si="74"/>
        <v>9885703</v>
      </c>
      <c r="S72" s="146">
        <f t="shared" si="74"/>
        <v>9986138</v>
      </c>
      <c r="T72" s="147">
        <f t="shared" si="74"/>
        <v>19871841</v>
      </c>
      <c r="U72" s="147">
        <f t="shared" si="74"/>
        <v>241232</v>
      </c>
      <c r="V72" s="147">
        <f t="shared" si="74"/>
        <v>20113073</v>
      </c>
      <c r="W72" s="148">
        <f t="shared" si="47"/>
        <v>-2.5542203394519403</v>
      </c>
    </row>
    <row r="73" spans="2:23" ht="13.5" thickTop="1">
      <c r="B73" s="220" t="s">
        <v>25</v>
      </c>
      <c r="C73" s="242">
        <f t="shared" ref="C73:D75" si="75">+C21+C47</f>
        <v>23884</v>
      </c>
      <c r="D73" s="246">
        <f t="shared" si="75"/>
        <v>23879</v>
      </c>
      <c r="E73" s="113">
        <f>+C73+D73</f>
        <v>47763</v>
      </c>
      <c r="F73" s="242">
        <f t="shared" ref="F73:G75" si="76">+F21+F47</f>
        <v>23878</v>
      </c>
      <c r="G73" s="246">
        <f t="shared" si="76"/>
        <v>23867</v>
      </c>
      <c r="H73" s="113">
        <f>+F73+G73</f>
        <v>47745</v>
      </c>
      <c r="I73" s="216">
        <f t="shared" si="44"/>
        <v>-3.7686074995291197E-2</v>
      </c>
      <c r="J73" s="92"/>
      <c r="K73" s="92"/>
      <c r="L73" s="220" t="s">
        <v>25</v>
      </c>
      <c r="M73" s="242">
        <f t="shared" ref="M73:N75" si="77">+M21+M47</f>
        <v>3546260</v>
      </c>
      <c r="N73" s="243">
        <f t="shared" si="77"/>
        <v>3479713</v>
      </c>
      <c r="O73" s="137">
        <f t="shared" ref="O73:O75" si="78">+M73+N73</f>
        <v>7025973</v>
      </c>
      <c r="P73" s="250">
        <f>+P21+P47</f>
        <v>123237</v>
      </c>
      <c r="Q73" s="139">
        <f t="shared" ref="Q73:Q75" si="79">+O73+P73</f>
        <v>7149210</v>
      </c>
      <c r="R73" s="242">
        <f t="shared" ref="R73:S75" si="80">+R21+R47</f>
        <v>3484403</v>
      </c>
      <c r="S73" s="243">
        <f t="shared" si="80"/>
        <v>3357190</v>
      </c>
      <c r="T73" s="137">
        <f t="shared" ref="T73:T75" si="81">+R73+S73</f>
        <v>6841593</v>
      </c>
      <c r="U73" s="250">
        <f>+U21+U47</f>
        <v>94682</v>
      </c>
      <c r="V73" s="141">
        <f t="shared" ref="V73:V75" si="82">+T73+U73</f>
        <v>6936275</v>
      </c>
      <c r="W73" s="216">
        <f t="shared" si="47"/>
        <v>-2.9784409745971963</v>
      </c>
    </row>
    <row r="74" spans="2:23">
      <c r="B74" s="220" t="s">
        <v>26</v>
      </c>
      <c r="C74" s="242">
        <f t="shared" si="75"/>
        <v>24670</v>
      </c>
      <c r="D74" s="246">
        <f t="shared" si="75"/>
        <v>24662</v>
      </c>
      <c r="E74" s="115">
        <f>+C74+D74</f>
        <v>49332</v>
      </c>
      <c r="F74" s="242">
        <f t="shared" si="76"/>
        <v>24982</v>
      </c>
      <c r="G74" s="246">
        <f t="shared" si="76"/>
        <v>24988</v>
      </c>
      <c r="H74" s="115">
        <f>+F74+G74</f>
        <v>49970</v>
      </c>
      <c r="I74" s="216">
        <f>IF(E74=0,0,((H74/E74)-1)*100)</f>
        <v>1.2932781967080142</v>
      </c>
      <c r="J74" s="92"/>
      <c r="K74" s="92"/>
      <c r="L74" s="220" t="s">
        <v>26</v>
      </c>
      <c r="M74" s="242">
        <f t="shared" si="77"/>
        <v>3741649</v>
      </c>
      <c r="N74" s="243">
        <f t="shared" si="77"/>
        <v>3815633</v>
      </c>
      <c r="O74" s="137">
        <f>+M74+N74</f>
        <v>7557282</v>
      </c>
      <c r="P74" s="98">
        <f>+P22+P48</f>
        <v>119592</v>
      </c>
      <c r="Q74" s="139">
        <f>+O74+P74</f>
        <v>7676874</v>
      </c>
      <c r="R74" s="242">
        <f t="shared" si="80"/>
        <v>3785553</v>
      </c>
      <c r="S74" s="243">
        <f t="shared" si="80"/>
        <v>3870920</v>
      </c>
      <c r="T74" s="137">
        <f>+R74+S74</f>
        <v>7656473</v>
      </c>
      <c r="U74" s="98">
        <f>+U22+U48</f>
        <v>93234</v>
      </c>
      <c r="V74" s="141">
        <f>+T74+U74</f>
        <v>7749707</v>
      </c>
      <c r="W74" s="216">
        <f>IF(Q74=0,0,((V74/Q74)-1)*100)</f>
        <v>0.94873251794935776</v>
      </c>
    </row>
    <row r="75" spans="2:23" ht="13.5" thickBot="1">
      <c r="B75" s="220" t="s">
        <v>27</v>
      </c>
      <c r="C75" s="242">
        <f t="shared" si="75"/>
        <v>23237</v>
      </c>
      <c r="D75" s="251">
        <f t="shared" si="75"/>
        <v>23238</v>
      </c>
      <c r="E75" s="116">
        <f>+C75+D75</f>
        <v>46475</v>
      </c>
      <c r="F75" s="242">
        <f t="shared" si="76"/>
        <v>23844</v>
      </c>
      <c r="G75" s="251">
        <f t="shared" si="76"/>
        <v>23826</v>
      </c>
      <c r="H75" s="116">
        <f>+F75+G75</f>
        <v>47670</v>
      </c>
      <c r="I75" s="217">
        <f t="shared" ref="I75:I76" si="83">IF(E75=0,0,((H75/E75)-1)*100)</f>
        <v>2.571274878967178</v>
      </c>
      <c r="J75" s="92"/>
      <c r="K75" s="92"/>
      <c r="L75" s="220" t="s">
        <v>27</v>
      </c>
      <c r="M75" s="242">
        <f t="shared" si="77"/>
        <v>3353113</v>
      </c>
      <c r="N75" s="243">
        <f t="shared" si="77"/>
        <v>3362000</v>
      </c>
      <c r="O75" s="137">
        <f t="shared" si="78"/>
        <v>6715113</v>
      </c>
      <c r="P75" s="249">
        <f>+P23+P49</f>
        <v>115954</v>
      </c>
      <c r="Q75" s="139">
        <f t="shared" si="79"/>
        <v>6831067</v>
      </c>
      <c r="R75" s="242">
        <f t="shared" si="80"/>
        <v>3306570</v>
      </c>
      <c r="S75" s="243">
        <f t="shared" si="80"/>
        <v>3310049</v>
      </c>
      <c r="T75" s="137">
        <f t="shared" si="81"/>
        <v>6616619</v>
      </c>
      <c r="U75" s="249">
        <f>+U23+U49</f>
        <v>89263</v>
      </c>
      <c r="V75" s="141">
        <f t="shared" si="82"/>
        <v>6705882</v>
      </c>
      <c r="W75" s="216">
        <f t="shared" ref="W75:W76" si="84">IF(Q75=0,0,((V75/Q75)-1)*100)</f>
        <v>-1.8325834016852727</v>
      </c>
    </row>
    <row r="76" spans="2:23" ht="14.25" thickTop="1" thickBot="1">
      <c r="B76" s="204" t="s">
        <v>28</v>
      </c>
      <c r="C76" s="109">
        <f t="shared" ref="C76:H76" si="85">+C73+C74+C75</f>
        <v>71791</v>
      </c>
      <c r="D76" s="117">
        <f t="shared" si="85"/>
        <v>71779</v>
      </c>
      <c r="E76" s="109">
        <f t="shared" si="85"/>
        <v>143570</v>
      </c>
      <c r="F76" s="109">
        <f t="shared" si="85"/>
        <v>72704</v>
      </c>
      <c r="G76" s="117">
        <f t="shared" si="85"/>
        <v>72681</v>
      </c>
      <c r="H76" s="109">
        <f t="shared" si="85"/>
        <v>145385</v>
      </c>
      <c r="I76" s="102">
        <f t="shared" si="83"/>
        <v>1.2641916834993383</v>
      </c>
      <c r="J76" s="92"/>
      <c r="K76" s="92"/>
      <c r="L76" s="197" t="s">
        <v>28</v>
      </c>
      <c r="M76" s="142">
        <f t="shared" ref="M76:V76" si="86">+M73+M74+M75</f>
        <v>10641022</v>
      </c>
      <c r="N76" s="143">
        <f t="shared" si="86"/>
        <v>10657346</v>
      </c>
      <c r="O76" s="142">
        <f t="shared" si="86"/>
        <v>21298368</v>
      </c>
      <c r="P76" s="142">
        <f t="shared" si="86"/>
        <v>358783</v>
      </c>
      <c r="Q76" s="142">
        <f t="shared" si="86"/>
        <v>21657151</v>
      </c>
      <c r="R76" s="142">
        <f t="shared" si="86"/>
        <v>10576526</v>
      </c>
      <c r="S76" s="143">
        <f t="shared" si="86"/>
        <v>10538159</v>
      </c>
      <c r="T76" s="142">
        <f t="shared" si="86"/>
        <v>21114685</v>
      </c>
      <c r="U76" s="142">
        <f t="shared" si="86"/>
        <v>277179</v>
      </c>
      <c r="V76" s="142">
        <f t="shared" si="86"/>
        <v>21391864</v>
      </c>
      <c r="W76" s="145">
        <f t="shared" si="84"/>
        <v>-1.2249395130504492</v>
      </c>
    </row>
    <row r="77" spans="2:23" ht="14.25" thickTop="1" thickBot="1">
      <c r="B77" s="204" t="s">
        <v>94</v>
      </c>
      <c r="C77" s="99">
        <f t="shared" ref="C77:H77" si="87">C68+C72+C76</f>
        <v>212826</v>
      </c>
      <c r="D77" s="100">
        <f t="shared" si="87"/>
        <v>212846</v>
      </c>
      <c r="E77" s="101">
        <f t="shared" si="87"/>
        <v>425672</v>
      </c>
      <c r="F77" s="99">
        <f t="shared" si="87"/>
        <v>226593</v>
      </c>
      <c r="G77" s="100">
        <f t="shared" si="87"/>
        <v>226605</v>
      </c>
      <c r="H77" s="101">
        <f t="shared" si="87"/>
        <v>453198</v>
      </c>
      <c r="I77" s="102">
        <f>IF(E77=0,0,((H77/E77)-1)*100)</f>
        <v>6.4664812343776523</v>
      </c>
      <c r="J77" s="92"/>
      <c r="K77" s="92"/>
      <c r="L77" s="197" t="s">
        <v>94</v>
      </c>
      <c r="M77" s="142">
        <f t="shared" ref="M77:V77" si="88">M68+M72+M76</f>
        <v>32091430</v>
      </c>
      <c r="N77" s="143">
        <f t="shared" si="88"/>
        <v>32294533</v>
      </c>
      <c r="O77" s="142">
        <f t="shared" si="88"/>
        <v>64385963</v>
      </c>
      <c r="P77" s="142">
        <f t="shared" si="88"/>
        <v>960419</v>
      </c>
      <c r="Q77" s="142">
        <f t="shared" si="88"/>
        <v>65346382</v>
      </c>
      <c r="R77" s="142">
        <f t="shared" si="88"/>
        <v>31769777</v>
      </c>
      <c r="S77" s="143">
        <f t="shared" si="88"/>
        <v>32084923</v>
      </c>
      <c r="T77" s="142">
        <f t="shared" si="88"/>
        <v>63854700</v>
      </c>
      <c r="U77" s="142">
        <f t="shared" si="88"/>
        <v>773268</v>
      </c>
      <c r="V77" s="144">
        <f t="shared" si="88"/>
        <v>64627968</v>
      </c>
      <c r="W77" s="145">
        <f>IF(Q77=0,0,((V77/Q77)-1)*100)</f>
        <v>-1.0993936894624134</v>
      </c>
    </row>
    <row r="78" spans="2:23" ht="14.25" thickTop="1" thickBot="1">
      <c r="B78" s="204" t="s">
        <v>93</v>
      </c>
      <c r="C78" s="99">
        <f t="shared" ref="C78:H78" si="89">+C64+C68+C72+C76</f>
        <v>279731</v>
      </c>
      <c r="D78" s="100">
        <f t="shared" si="89"/>
        <v>279692</v>
      </c>
      <c r="E78" s="101">
        <f t="shared" si="89"/>
        <v>559423</v>
      </c>
      <c r="F78" s="99">
        <f t="shared" si="89"/>
        <v>304995</v>
      </c>
      <c r="G78" s="100">
        <f t="shared" si="89"/>
        <v>304942</v>
      </c>
      <c r="H78" s="101">
        <f t="shared" si="89"/>
        <v>609937</v>
      </c>
      <c r="I78" s="102">
        <f>IF(E78=0,0,((H78/E78)-1)*100)</f>
        <v>9.0296609184820742</v>
      </c>
      <c r="J78" s="92"/>
      <c r="K78" s="92"/>
      <c r="L78" s="197" t="s">
        <v>93</v>
      </c>
      <c r="M78" s="142">
        <f t="shared" ref="M78:V78" si="90">+M64+M68+M72+M76</f>
        <v>42512200</v>
      </c>
      <c r="N78" s="143">
        <f t="shared" si="90"/>
        <v>42341685</v>
      </c>
      <c r="O78" s="142">
        <f t="shared" si="90"/>
        <v>84853885</v>
      </c>
      <c r="P78" s="142">
        <f t="shared" si="90"/>
        <v>1281077</v>
      </c>
      <c r="Q78" s="142">
        <f t="shared" si="90"/>
        <v>86134962</v>
      </c>
      <c r="R78" s="142">
        <f t="shared" si="90"/>
        <v>43266190</v>
      </c>
      <c r="S78" s="143">
        <f t="shared" si="90"/>
        <v>43250933</v>
      </c>
      <c r="T78" s="142">
        <f t="shared" si="90"/>
        <v>86517123</v>
      </c>
      <c r="U78" s="142">
        <f t="shared" si="90"/>
        <v>1055293</v>
      </c>
      <c r="V78" s="144">
        <f t="shared" si="90"/>
        <v>87572416</v>
      </c>
      <c r="W78" s="145">
        <f>IF(Q78=0,0,((V78/Q78)-1)*100)</f>
        <v>1.6688391875066877</v>
      </c>
    </row>
    <row r="79" spans="2:23" ht="14.25" thickTop="1" thickBot="1">
      <c r="B79" s="199" t="s">
        <v>61</v>
      </c>
      <c r="C79" s="92"/>
      <c r="D79" s="92"/>
      <c r="E79" s="92"/>
      <c r="F79" s="92"/>
      <c r="G79" s="92"/>
      <c r="H79" s="92"/>
      <c r="I79" s="93"/>
      <c r="J79" s="92"/>
      <c r="K79" s="92"/>
      <c r="L79" s="199" t="s">
        <v>61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</row>
    <row r="80" spans="2:23" ht="13.5" thickTop="1">
      <c r="B80" s="196"/>
      <c r="C80" s="92"/>
      <c r="D80" s="92"/>
      <c r="E80" s="92"/>
      <c r="F80" s="92"/>
      <c r="G80" s="92"/>
      <c r="H80" s="92"/>
      <c r="I80" s="93"/>
      <c r="J80" s="92"/>
      <c r="K80" s="92"/>
      <c r="L80" s="280" t="s">
        <v>39</v>
      </c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2"/>
    </row>
    <row r="81" spans="1:23" ht="13.5" thickBot="1">
      <c r="B81" s="196"/>
      <c r="C81" s="92"/>
      <c r="D81" s="92"/>
      <c r="E81" s="92"/>
      <c r="F81" s="92"/>
      <c r="G81" s="92"/>
      <c r="H81" s="92"/>
      <c r="I81" s="93"/>
      <c r="J81" s="92"/>
      <c r="K81" s="92"/>
      <c r="L81" s="283" t="s">
        <v>40</v>
      </c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5"/>
    </row>
    <row r="82" spans="1:23" ht="14.25" thickTop="1" thickBot="1">
      <c r="B82" s="196"/>
      <c r="C82" s="92"/>
      <c r="D82" s="92"/>
      <c r="E82" s="92"/>
      <c r="F82" s="92"/>
      <c r="G82" s="92"/>
      <c r="H82" s="92"/>
      <c r="I82" s="93"/>
      <c r="J82" s="92"/>
      <c r="K82" s="92"/>
      <c r="L82" s="1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118" t="s">
        <v>41</v>
      </c>
    </row>
    <row r="83" spans="1:23" ht="14.25" thickTop="1" thickBot="1">
      <c r="B83" s="196"/>
      <c r="C83" s="92"/>
      <c r="D83" s="92"/>
      <c r="E83" s="92"/>
      <c r="F83" s="92"/>
      <c r="G83" s="92"/>
      <c r="H83" s="92"/>
      <c r="I83" s="93"/>
      <c r="J83" s="92"/>
      <c r="K83" s="92"/>
      <c r="L83" s="218"/>
      <c r="M83" s="277" t="s">
        <v>89</v>
      </c>
      <c r="N83" s="278"/>
      <c r="O83" s="278"/>
      <c r="P83" s="278"/>
      <c r="Q83" s="279"/>
      <c r="R83" s="277" t="s">
        <v>92</v>
      </c>
      <c r="S83" s="278"/>
      <c r="T83" s="278"/>
      <c r="U83" s="278"/>
      <c r="V83" s="279"/>
      <c r="W83" s="219" t="s">
        <v>4</v>
      </c>
    </row>
    <row r="84" spans="1:23" ht="13.5" thickTop="1">
      <c r="B84" s="196"/>
      <c r="C84" s="92"/>
      <c r="D84" s="92"/>
      <c r="E84" s="92"/>
      <c r="F84" s="92"/>
      <c r="G84" s="92"/>
      <c r="H84" s="92"/>
      <c r="I84" s="93"/>
      <c r="J84" s="92"/>
      <c r="K84" s="92"/>
      <c r="L84" s="220" t="s">
        <v>5</v>
      </c>
      <c r="M84" s="221"/>
      <c r="N84" s="224"/>
      <c r="O84" s="167"/>
      <c r="P84" s="225"/>
      <c r="Q84" s="168"/>
      <c r="R84" s="221"/>
      <c r="S84" s="224"/>
      <c r="T84" s="167"/>
      <c r="U84" s="225"/>
      <c r="V84" s="168"/>
      <c r="W84" s="223" t="s">
        <v>6</v>
      </c>
    </row>
    <row r="85" spans="1:23" ht="13.5" thickBot="1">
      <c r="B85" s="196"/>
      <c r="C85" s="92"/>
      <c r="D85" s="92"/>
      <c r="E85" s="92"/>
      <c r="F85" s="92"/>
      <c r="G85" s="92"/>
      <c r="H85" s="92"/>
      <c r="I85" s="93"/>
      <c r="J85" s="92"/>
      <c r="K85" s="92"/>
      <c r="L85" s="226"/>
      <c r="M85" s="230" t="s">
        <v>42</v>
      </c>
      <c r="N85" s="231" t="s">
        <v>43</v>
      </c>
      <c r="O85" s="169" t="s">
        <v>44</v>
      </c>
      <c r="P85" s="232" t="s">
        <v>13</v>
      </c>
      <c r="Q85" s="214" t="s">
        <v>9</v>
      </c>
      <c r="R85" s="230" t="s">
        <v>42</v>
      </c>
      <c r="S85" s="231" t="s">
        <v>43</v>
      </c>
      <c r="T85" s="169" t="s">
        <v>44</v>
      </c>
      <c r="U85" s="232" t="s">
        <v>13</v>
      </c>
      <c r="V85" s="214" t="s">
        <v>9</v>
      </c>
      <c r="W85" s="229"/>
    </row>
    <row r="86" spans="1:23" ht="4.5" customHeight="1" thickTop="1">
      <c r="B86" s="196"/>
      <c r="C86" s="92"/>
      <c r="D86" s="92"/>
      <c r="E86" s="92"/>
      <c r="F86" s="92"/>
      <c r="G86" s="92"/>
      <c r="H86" s="92"/>
      <c r="I86" s="93"/>
      <c r="J86" s="92"/>
      <c r="K86" s="92"/>
      <c r="L86" s="220"/>
      <c r="M86" s="236"/>
      <c r="N86" s="237"/>
      <c r="O86" s="153"/>
      <c r="P86" s="238"/>
      <c r="Q86" s="156"/>
      <c r="R86" s="236"/>
      <c r="S86" s="237"/>
      <c r="T86" s="153"/>
      <c r="U86" s="238"/>
      <c r="V86" s="158"/>
      <c r="W86" s="239"/>
    </row>
    <row r="87" spans="1:23">
      <c r="A87" s="3"/>
      <c r="B87" s="206"/>
      <c r="C87" s="119"/>
      <c r="D87" s="119"/>
      <c r="E87" s="119"/>
      <c r="F87" s="119"/>
      <c r="G87" s="119"/>
      <c r="H87" s="119"/>
      <c r="I87" s="120"/>
      <c r="J87" s="119"/>
      <c r="K87" s="92"/>
      <c r="L87" s="220" t="s">
        <v>14</v>
      </c>
      <c r="M87" s="242">
        <f>+BKK!M87+DMK!M87+CNX!M87+HDY!M87+HKT!M87+CEI!M87</f>
        <v>48794</v>
      </c>
      <c r="N87" s="243">
        <f>+BKK!N87+DMK!N87+CNX!N87+HDY!N87+HKT!N87+CEI!N87</f>
        <v>57014</v>
      </c>
      <c r="O87" s="154">
        <f>M87+N87</f>
        <v>105808</v>
      </c>
      <c r="P87" s="98">
        <f>+BKK!P87+DMK!P87+CNX!P87+HDY!P87+HKT!P87+CEI!P87</f>
        <v>2765</v>
      </c>
      <c r="Q87" s="157">
        <f>O87+P87</f>
        <v>108573</v>
      </c>
      <c r="R87" s="242">
        <f>+BKK!R87+DMK!R87+CNX!R87+HDY!R87+HKT!R87+CEI!R87</f>
        <v>48830</v>
      </c>
      <c r="S87" s="243">
        <f>+BKK!S87+DMK!S87+CNX!S87+HDY!S87+HKT!S87+CEI!S87</f>
        <v>58482</v>
      </c>
      <c r="T87" s="154">
        <f>R87+S87</f>
        <v>107312</v>
      </c>
      <c r="U87" s="98">
        <f>+BKK!U87+DMK!U87+CNX!U87+HDY!U87+HKT!U87+CEI!U87</f>
        <v>4385</v>
      </c>
      <c r="V87" s="159">
        <f>T87+U87</f>
        <v>111697</v>
      </c>
      <c r="W87" s="216">
        <f t="shared" ref="W87:W99" si="91">IF(Q87=0,0,((V87/Q87)-1)*100)</f>
        <v>2.8773267755335175</v>
      </c>
    </row>
    <row r="88" spans="1:23">
      <c r="A88" s="3"/>
      <c r="B88" s="206"/>
      <c r="C88" s="119"/>
      <c r="D88" s="119"/>
      <c r="E88" s="119"/>
      <c r="F88" s="119"/>
      <c r="G88" s="119"/>
      <c r="H88" s="119"/>
      <c r="I88" s="120"/>
      <c r="J88" s="119"/>
      <c r="K88" s="92"/>
      <c r="L88" s="220" t="s">
        <v>15</v>
      </c>
      <c r="M88" s="242">
        <f>+BKK!M88+DMK!M88+CNX!M88+HDY!M88+HKT!M88+CEI!M88</f>
        <v>47270</v>
      </c>
      <c r="N88" s="243">
        <f>+BKK!N88+DMK!N88+CNX!N88+HDY!N88+HKT!N88+CEI!N88</f>
        <v>57508</v>
      </c>
      <c r="O88" s="154">
        <f>M88+N88</f>
        <v>104778</v>
      </c>
      <c r="P88" s="98">
        <f>+BKK!P88+DMK!P88+CNX!P88+HDY!P88+HKT!P88+CEI!P88</f>
        <v>2702</v>
      </c>
      <c r="Q88" s="157">
        <f>O88+P88</f>
        <v>107480</v>
      </c>
      <c r="R88" s="242">
        <f>+BKK!R88+DMK!R88+CNX!R88+HDY!R88+HKT!R88+CEI!R88</f>
        <v>49877</v>
      </c>
      <c r="S88" s="243">
        <f>+BKK!S88+DMK!S88+CNX!S88+HDY!S88+HKT!S88+CEI!S88</f>
        <v>60660</v>
      </c>
      <c r="T88" s="154">
        <f>R88+S88</f>
        <v>110537</v>
      </c>
      <c r="U88" s="98">
        <f>+BKK!U88+DMK!U88+CNX!U88+HDY!U88+HKT!U88+CEI!U88</f>
        <v>4506</v>
      </c>
      <c r="V88" s="159">
        <f>T88+U88</f>
        <v>115043</v>
      </c>
      <c r="W88" s="216">
        <f t="shared" si="91"/>
        <v>7.0366579828805342</v>
      </c>
    </row>
    <row r="89" spans="1:23" ht="13.5" thickBot="1">
      <c r="A89" s="3"/>
      <c r="B89" s="206"/>
      <c r="C89" s="119"/>
      <c r="D89" s="119"/>
      <c r="E89" s="119"/>
      <c r="F89" s="119"/>
      <c r="G89" s="119"/>
      <c r="H89" s="119"/>
      <c r="I89" s="120"/>
      <c r="J89" s="119"/>
      <c r="K89" s="92"/>
      <c r="L89" s="226" t="s">
        <v>16</v>
      </c>
      <c r="M89" s="242">
        <f>+BKK!M89+DMK!M89+CNX!M89+HDY!M89+HKT!M89+CEI!M89</f>
        <v>46478</v>
      </c>
      <c r="N89" s="243">
        <f>+BKK!N89+DMK!N89+CNX!N89+HDY!N89+HKT!N89+CEI!N89</f>
        <v>57364</v>
      </c>
      <c r="O89" s="154">
        <f>M89+N89</f>
        <v>103842</v>
      </c>
      <c r="P89" s="98">
        <f>+BKK!P89+DMK!P89+CNX!P89+HDY!P89+HKT!P89+CEI!P89</f>
        <v>3285</v>
      </c>
      <c r="Q89" s="157">
        <f>O89+P89</f>
        <v>107127</v>
      </c>
      <c r="R89" s="242">
        <f>+BKK!R89+DMK!R89+CNX!R89+HDY!R89+HKT!R89+CEI!R89</f>
        <v>45763</v>
      </c>
      <c r="S89" s="243">
        <f>+BKK!S89+DMK!S89+CNX!S89+HDY!S89+HKT!S89+CEI!S89</f>
        <v>57177</v>
      </c>
      <c r="T89" s="154">
        <f>R89+S89</f>
        <v>102940</v>
      </c>
      <c r="U89" s="98">
        <f>+BKK!U89+DMK!U89+CNX!U89+HDY!U89+HKT!U89+CEI!U89</f>
        <v>4359</v>
      </c>
      <c r="V89" s="159">
        <f>T89+U89</f>
        <v>107299</v>
      </c>
      <c r="W89" s="216">
        <f t="shared" si="91"/>
        <v>0.16055709578350896</v>
      </c>
    </row>
    <row r="90" spans="1:23" ht="14.25" thickTop="1" thickBot="1">
      <c r="A90" s="3"/>
      <c r="B90" s="206"/>
      <c r="C90" s="119"/>
      <c r="D90" s="119"/>
      <c r="E90" s="119"/>
      <c r="F90" s="119"/>
      <c r="G90" s="119"/>
      <c r="H90" s="119"/>
      <c r="I90" s="120"/>
      <c r="J90" s="119"/>
      <c r="K90" s="92"/>
      <c r="L90" s="200" t="s">
        <v>17</v>
      </c>
      <c r="M90" s="160">
        <f t="shared" ref="M90:Q90" si="92">M89+M88+M87</f>
        <v>142542</v>
      </c>
      <c r="N90" s="161">
        <f t="shared" si="92"/>
        <v>171886</v>
      </c>
      <c r="O90" s="160">
        <f t="shared" si="92"/>
        <v>314428</v>
      </c>
      <c r="P90" s="160">
        <f t="shared" si="92"/>
        <v>8752</v>
      </c>
      <c r="Q90" s="160">
        <f t="shared" si="92"/>
        <v>323180</v>
      </c>
      <c r="R90" s="160">
        <f t="shared" ref="R90:V90" si="93">R89+R88+R87</f>
        <v>144470</v>
      </c>
      <c r="S90" s="161">
        <f t="shared" si="93"/>
        <v>176319</v>
      </c>
      <c r="T90" s="160">
        <f t="shared" si="93"/>
        <v>320789</v>
      </c>
      <c r="U90" s="160">
        <f t="shared" si="93"/>
        <v>13250</v>
      </c>
      <c r="V90" s="162">
        <f t="shared" si="93"/>
        <v>334039</v>
      </c>
      <c r="W90" s="163">
        <f t="shared" si="91"/>
        <v>3.3600470326134113</v>
      </c>
    </row>
    <row r="91" spans="1:23" ht="13.5" thickTop="1">
      <c r="A91" s="3"/>
      <c r="B91" s="206"/>
      <c r="C91" s="119"/>
      <c r="D91" s="119"/>
      <c r="E91" s="119"/>
      <c r="F91" s="119"/>
      <c r="G91" s="119"/>
      <c r="H91" s="119"/>
      <c r="I91" s="120"/>
      <c r="J91" s="119"/>
      <c r="K91" s="92"/>
      <c r="L91" s="220" t="s">
        <v>18</v>
      </c>
      <c r="M91" s="242">
        <f>+BKK!M91+DMK!M91+CNX!M91+HDY!M91+HKT!M91+CEI!M91</f>
        <v>43622</v>
      </c>
      <c r="N91" s="243">
        <f>+BKK!N91+DMK!N91+CNX!N91+HDY!N91+HKT!N91+CEI!N91</f>
        <v>51772</v>
      </c>
      <c r="O91" s="154">
        <f>M91+N91</f>
        <v>95394</v>
      </c>
      <c r="P91" s="98">
        <f>+BKK!P91+DMK!P91+CNX!P91+HDY!P91+HKT!P91+CEI!P91</f>
        <v>2933</v>
      </c>
      <c r="Q91" s="157">
        <f>O91+P91</f>
        <v>98327</v>
      </c>
      <c r="R91" s="242">
        <f>+BKK!R91+DMK!R91+CNX!R91+HDY!R91+HKT!R91+CEI!R91</f>
        <v>44074</v>
      </c>
      <c r="S91" s="243">
        <f>+BKK!S91+DMK!S91+CNX!S91+HDY!S91+HKT!S91+CEI!S91</f>
        <v>54876</v>
      </c>
      <c r="T91" s="154">
        <f>R91+S91</f>
        <v>98950</v>
      </c>
      <c r="U91" s="98">
        <f>+BKK!U91+DMK!U91+CNX!U91+HDY!U91+HKT!U91+CEI!U91</f>
        <v>3712</v>
      </c>
      <c r="V91" s="159">
        <f>T91+U91</f>
        <v>102662</v>
      </c>
      <c r="W91" s="216">
        <f t="shared" si="91"/>
        <v>4.4087585302104104</v>
      </c>
    </row>
    <row r="92" spans="1:23">
      <c r="A92" s="3"/>
      <c r="B92" s="206"/>
      <c r="C92" s="119"/>
      <c r="D92" s="119"/>
      <c r="E92" s="119"/>
      <c r="F92" s="119"/>
      <c r="G92" s="119"/>
      <c r="H92" s="119"/>
      <c r="I92" s="120"/>
      <c r="J92" s="119"/>
      <c r="K92" s="92"/>
      <c r="L92" s="220" t="s">
        <v>19</v>
      </c>
      <c r="M92" s="242">
        <f>+BKK!M92+DMK!M92+CNX!M92+HDY!M92+HKT!M92+CEI!M92</f>
        <v>40959</v>
      </c>
      <c r="N92" s="243">
        <f>+BKK!N92+DMK!N92+CNX!N92+HDY!N92+HKT!N92+CEI!N92</f>
        <v>51127</v>
      </c>
      <c r="O92" s="154">
        <f>M92+N92</f>
        <v>92086</v>
      </c>
      <c r="P92" s="98">
        <f>+BKK!P92+DMK!P92+CNX!P92+HDY!P92+HKT!P92+CEI!P92</f>
        <v>2324</v>
      </c>
      <c r="Q92" s="157">
        <f>O92+P92</f>
        <v>94410</v>
      </c>
      <c r="R92" s="242">
        <f>+BKK!R92+DMK!R92+CNX!R92+HDY!R92+HKT!R92+CEI!R92</f>
        <v>37834</v>
      </c>
      <c r="S92" s="243">
        <f>+BKK!S92+DMK!S92+CNX!S92+HDY!S92+HKT!S92+CEI!S92</f>
        <v>50641</v>
      </c>
      <c r="T92" s="154">
        <f>R92+S92</f>
        <v>88475</v>
      </c>
      <c r="U92" s="98">
        <f>+BKK!U92+DMK!U92+CNX!U92+HDY!U92+HKT!U92+CEI!U92</f>
        <v>3478</v>
      </c>
      <c r="V92" s="159">
        <f>T92+U92</f>
        <v>91953</v>
      </c>
      <c r="W92" s="216">
        <f>IF(Q92=0,0,((V92/Q92)-1)*100)</f>
        <v>-2.6024785510009529</v>
      </c>
    </row>
    <row r="93" spans="1:23" ht="13.5" thickBot="1">
      <c r="A93" s="3"/>
      <c r="B93" s="206"/>
      <c r="C93" s="119"/>
      <c r="D93" s="119"/>
      <c r="E93" s="119"/>
      <c r="F93" s="119"/>
      <c r="G93" s="119"/>
      <c r="H93" s="119"/>
      <c r="I93" s="120"/>
      <c r="J93" s="119"/>
      <c r="K93" s="92"/>
      <c r="L93" s="220" t="s">
        <v>20</v>
      </c>
      <c r="M93" s="242">
        <f>+BKK!M93+DMK!M93+CNX!M93+HDY!M93+HKT!M93+CEI!M93</f>
        <v>51905</v>
      </c>
      <c r="N93" s="243">
        <f>+BKK!N93+DMK!N93+CNX!N93+HDY!N93+HKT!N93+CEI!N93</f>
        <v>60833</v>
      </c>
      <c r="O93" s="154">
        <f>M93+N93</f>
        <v>112738</v>
      </c>
      <c r="P93" s="98">
        <f>+BKK!P93+DMK!P93+CNX!P93+HDY!P93+HKT!P93+CEI!P93</f>
        <v>3365</v>
      </c>
      <c r="Q93" s="157">
        <f>O93+P93</f>
        <v>116103</v>
      </c>
      <c r="R93" s="242">
        <f>+BKK!R93+DMK!R93+CNX!R93+HDY!R93+HKT!R93+CEI!R93</f>
        <v>50004</v>
      </c>
      <c r="S93" s="243">
        <f>+BKK!S93+DMK!S93+CNX!S93+HDY!S93+HKT!S93+CEI!S93</f>
        <v>62688</v>
      </c>
      <c r="T93" s="154">
        <f>R93+S93</f>
        <v>112692</v>
      </c>
      <c r="U93" s="98">
        <f>+BKK!U93+DMK!U93+CNX!U93+HDY!U93+HKT!U93+CEI!U93</f>
        <v>4610</v>
      </c>
      <c r="V93" s="159">
        <f>T93+U93</f>
        <v>117302</v>
      </c>
      <c r="W93" s="216">
        <f t="shared" si="91"/>
        <v>1.0327037199727718</v>
      </c>
    </row>
    <row r="94" spans="1:23" ht="14.25" thickTop="1" thickBot="1">
      <c r="A94" s="3"/>
      <c r="B94" s="206"/>
      <c r="C94" s="119"/>
      <c r="D94" s="119"/>
      <c r="E94" s="119"/>
      <c r="F94" s="119"/>
      <c r="G94" s="119"/>
      <c r="H94" s="119"/>
      <c r="I94" s="120"/>
      <c r="J94" s="119"/>
      <c r="K94" s="92"/>
      <c r="L94" s="200" t="s">
        <v>90</v>
      </c>
      <c r="M94" s="160">
        <f t="shared" ref="M94:Q94" si="94">+M91+M92+M93</f>
        <v>136486</v>
      </c>
      <c r="N94" s="161">
        <f t="shared" si="94"/>
        <v>163732</v>
      </c>
      <c r="O94" s="160">
        <f t="shared" si="94"/>
        <v>300218</v>
      </c>
      <c r="P94" s="160">
        <f t="shared" si="94"/>
        <v>8622</v>
      </c>
      <c r="Q94" s="160">
        <f t="shared" si="94"/>
        <v>308840</v>
      </c>
      <c r="R94" s="160">
        <f t="shared" ref="R94:V94" si="95">+R91+R92+R93</f>
        <v>131912</v>
      </c>
      <c r="S94" s="161">
        <f t="shared" si="95"/>
        <v>168205</v>
      </c>
      <c r="T94" s="160">
        <f t="shared" si="95"/>
        <v>300117</v>
      </c>
      <c r="U94" s="160">
        <f t="shared" si="95"/>
        <v>11800</v>
      </c>
      <c r="V94" s="162">
        <f t="shared" si="95"/>
        <v>311917</v>
      </c>
      <c r="W94" s="163">
        <f t="shared" ref="W94" si="96">IF(Q94=0,0,((V94/Q94)-1)*100)</f>
        <v>0.99630876829426285</v>
      </c>
    </row>
    <row r="95" spans="1:23" ht="13.5" thickTop="1">
      <c r="A95" s="3"/>
      <c r="B95" s="206"/>
      <c r="C95" s="119"/>
      <c r="D95" s="119"/>
      <c r="E95" s="119"/>
      <c r="F95" s="119"/>
      <c r="G95" s="119"/>
      <c r="H95" s="119"/>
      <c r="I95" s="120"/>
      <c r="J95" s="119"/>
      <c r="K95" s="92"/>
      <c r="L95" s="220" t="s">
        <v>21</v>
      </c>
      <c r="M95" s="242">
        <f>+BKK!M95+DMK!M95+CNX!M95+HDY!M95+HKT!M95+CEI!M95</f>
        <v>44814</v>
      </c>
      <c r="N95" s="243">
        <f>+BKK!N95+DMK!N95+CNX!N95+HDY!N95+HKT!N95+CEI!N95</f>
        <v>51974</v>
      </c>
      <c r="O95" s="154">
        <f>SUM(M95:N95)</f>
        <v>96788</v>
      </c>
      <c r="P95" s="98">
        <f>+BKK!P95+DMK!P95+CNX!P95+HDY!P95+HKT!P95+CEI!P95</f>
        <v>3048</v>
      </c>
      <c r="Q95" s="157">
        <f>+O95+P95</f>
        <v>99836</v>
      </c>
      <c r="R95" s="242">
        <f>+BKK!R95+DMK!R95+CNX!R95+HDY!R95+HKT!R95+CEI!R95</f>
        <v>44050</v>
      </c>
      <c r="S95" s="243">
        <f>+BKK!S95+DMK!S95+CNX!S95+HDY!S95+HKT!S95+CEI!S95</f>
        <v>55263</v>
      </c>
      <c r="T95" s="154">
        <f>SUM(R95:S95)</f>
        <v>99313</v>
      </c>
      <c r="U95" s="98">
        <f>+BKK!U95+DMK!U95+CNX!U95+HDY!U95+HKT!U95+CEI!U95</f>
        <v>4003</v>
      </c>
      <c r="V95" s="159">
        <f>+T95+U95</f>
        <v>103316</v>
      </c>
      <c r="W95" s="216">
        <f t="shared" si="91"/>
        <v>3.4857165751833064</v>
      </c>
    </row>
    <row r="96" spans="1:23">
      <c r="A96" s="3"/>
      <c r="B96" s="206"/>
      <c r="C96" s="119"/>
      <c r="D96" s="119"/>
      <c r="E96" s="119"/>
      <c r="F96" s="119"/>
      <c r="G96" s="119"/>
      <c r="H96" s="119"/>
      <c r="I96" s="120"/>
      <c r="J96" s="119"/>
      <c r="K96" s="92"/>
      <c r="L96" s="220" t="s">
        <v>91</v>
      </c>
      <c r="M96" s="242">
        <f>+BKK!M96+DMK!M96+CNX!M96+HDY!M96+HKT!M96+CEI!M96</f>
        <v>44221</v>
      </c>
      <c r="N96" s="243">
        <f>+BKK!N96+DMK!N96+CNX!N96+HDY!N96+HKT!N96+CEI!N96</f>
        <v>56226</v>
      </c>
      <c r="O96" s="154">
        <f>SUM(M96:N96)</f>
        <v>100447</v>
      </c>
      <c r="P96" s="98">
        <f>+BKK!P96+DMK!P96+CNX!P96+HDY!P96+HKT!P96+CEI!P96</f>
        <v>2879</v>
      </c>
      <c r="Q96" s="157">
        <f>O96+P96</f>
        <v>103326</v>
      </c>
      <c r="R96" s="242">
        <f>+BKK!R96+DMK!R96+CNX!R96+HDY!R96+HKT!R96+CEI!R96</f>
        <v>43513</v>
      </c>
      <c r="S96" s="243">
        <f>+BKK!S96+DMK!S96+CNX!S96+HDY!S96+HKT!S96+CEI!S96</f>
        <v>60764</v>
      </c>
      <c r="T96" s="154">
        <f>SUM(R96:S96)</f>
        <v>104277</v>
      </c>
      <c r="U96" s="98">
        <f>+BKK!U96+DMK!U96+CNX!U96+HDY!U96+HKT!U96+CEI!U96</f>
        <v>3954</v>
      </c>
      <c r="V96" s="159">
        <f>T96+U96</f>
        <v>108231</v>
      </c>
      <c r="W96" s="216">
        <f t="shared" si="91"/>
        <v>4.7471110853028353</v>
      </c>
    </row>
    <row r="97" spans="1:23" ht="13.5" thickBot="1">
      <c r="A97" s="3"/>
      <c r="B97" s="206"/>
      <c r="C97" s="119"/>
      <c r="D97" s="119"/>
      <c r="E97" s="119"/>
      <c r="F97" s="119"/>
      <c r="G97" s="119"/>
      <c r="H97" s="119"/>
      <c r="I97" s="120"/>
      <c r="J97" s="119"/>
      <c r="K97" s="92"/>
      <c r="L97" s="220" t="s">
        <v>22</v>
      </c>
      <c r="M97" s="242">
        <f>+BKK!M97+DMK!M97+CNX!M97+HDY!M97+HKT!M97+CEI!M97</f>
        <v>44821</v>
      </c>
      <c r="N97" s="243">
        <f>+BKK!N97+DMK!N97+CNX!N97+HDY!N97+HKT!N97+CEI!N97</f>
        <v>54436</v>
      </c>
      <c r="O97" s="155">
        <f>SUM(M97:N97)</f>
        <v>99257</v>
      </c>
      <c r="P97" s="249">
        <f>+BKK!P97+DMK!P97+CNX!P97+HDY!P97+HKT!P97+CEI!P97</f>
        <v>3376</v>
      </c>
      <c r="Q97" s="157">
        <f>O97+P97</f>
        <v>102633</v>
      </c>
      <c r="R97" s="242">
        <f>+BKK!R97+DMK!R97+CNX!R97+HDY!R97+HKT!R97+CEI!R97</f>
        <v>44724</v>
      </c>
      <c r="S97" s="243">
        <f>+BKK!S97+DMK!S97+CNX!S97+HDY!S97+HKT!S97+CEI!S97</f>
        <v>56566</v>
      </c>
      <c r="T97" s="155">
        <f>SUM(R97:S97)</f>
        <v>101290</v>
      </c>
      <c r="U97" s="249">
        <f>+BKK!U97+DMK!U97+CNX!U97+HDY!U97+HKT!U97+CEI!U97</f>
        <v>3713</v>
      </c>
      <c r="V97" s="159">
        <f>T97+U97</f>
        <v>105003</v>
      </c>
      <c r="W97" s="216">
        <f t="shared" si="91"/>
        <v>2.3091987957089888</v>
      </c>
    </row>
    <row r="98" spans="1:23" ht="14.25" thickTop="1" thickBot="1">
      <c r="A98" s="3"/>
      <c r="B98" s="206"/>
      <c r="C98" s="119"/>
      <c r="D98" s="119"/>
      <c r="E98" s="119"/>
      <c r="F98" s="119"/>
      <c r="G98" s="119"/>
      <c r="H98" s="119"/>
      <c r="I98" s="120"/>
      <c r="J98" s="119"/>
      <c r="K98" s="92"/>
      <c r="L98" s="201" t="s">
        <v>23</v>
      </c>
      <c r="M98" s="164">
        <f t="shared" ref="M98:V98" si="97">+M95+M96+M97</f>
        <v>133856</v>
      </c>
      <c r="N98" s="164">
        <f t="shared" si="97"/>
        <v>162636</v>
      </c>
      <c r="O98" s="165">
        <f t="shared" si="97"/>
        <v>296492</v>
      </c>
      <c r="P98" s="165">
        <f t="shared" si="97"/>
        <v>9303</v>
      </c>
      <c r="Q98" s="165">
        <f t="shared" si="97"/>
        <v>305795</v>
      </c>
      <c r="R98" s="164">
        <f t="shared" si="97"/>
        <v>132287</v>
      </c>
      <c r="S98" s="164">
        <f t="shared" si="97"/>
        <v>172593</v>
      </c>
      <c r="T98" s="165">
        <f t="shared" si="97"/>
        <v>304880</v>
      </c>
      <c r="U98" s="165">
        <f t="shared" si="97"/>
        <v>11670</v>
      </c>
      <c r="V98" s="165">
        <f t="shared" si="97"/>
        <v>316550</v>
      </c>
      <c r="W98" s="166">
        <f t="shared" si="91"/>
        <v>3.5170620840759392</v>
      </c>
    </row>
    <row r="99" spans="1:23" ht="13.5" thickTop="1">
      <c r="A99" s="3"/>
      <c r="B99" s="206"/>
      <c r="C99" s="119"/>
      <c r="D99" s="119"/>
      <c r="E99" s="119"/>
      <c r="F99" s="119"/>
      <c r="G99" s="119"/>
      <c r="H99" s="119"/>
      <c r="I99" s="120"/>
      <c r="J99" s="119"/>
      <c r="K99" s="92"/>
      <c r="L99" s="220" t="s">
        <v>25</v>
      </c>
      <c r="M99" s="242">
        <f>+BKK!M99+DMK!M99+CNX!M99+HDY!M99+HKT!M99+CEI!M99</f>
        <v>44464</v>
      </c>
      <c r="N99" s="243">
        <f>+BKK!N99+DMK!N99+CNX!N99+HDY!N99+HKT!N99+CEI!N99</f>
        <v>52798</v>
      </c>
      <c r="O99" s="155">
        <f>SUM(M99:N99)</f>
        <v>97262</v>
      </c>
      <c r="P99" s="250">
        <f>+BKK!P99+DMK!P99+CNX!P99+HDY!P99+HKT!P99+CEI!P99</f>
        <v>4067</v>
      </c>
      <c r="Q99" s="157">
        <f>O99+P99</f>
        <v>101329</v>
      </c>
      <c r="R99" s="242">
        <f>+BKK!R99+DMK!R99+CNX!R99+HDY!R99+HKT!R99+CEI!R99</f>
        <v>45734</v>
      </c>
      <c r="S99" s="243">
        <f>+BKK!S99+DMK!S99+CNX!S99+HDY!S99+HKT!S99+CEI!S99</f>
        <v>56172</v>
      </c>
      <c r="T99" s="155">
        <f>SUM(R99:S99)</f>
        <v>101906</v>
      </c>
      <c r="U99" s="250">
        <f>+BKK!U99+DMK!U99+CNX!U99+HDY!U99+HKT!U99+CEI!U99</f>
        <v>3965</v>
      </c>
      <c r="V99" s="159">
        <f>T99+U99</f>
        <v>105871</v>
      </c>
      <c r="W99" s="216">
        <f t="shared" si="91"/>
        <v>4.4824285249040363</v>
      </c>
    </row>
    <row r="100" spans="1:23">
      <c r="A100" s="3"/>
      <c r="B100" s="206"/>
      <c r="C100" s="119"/>
      <c r="D100" s="119"/>
      <c r="E100" s="119"/>
      <c r="F100" s="119"/>
      <c r="G100" s="119"/>
      <c r="H100" s="119"/>
      <c r="I100" s="120"/>
      <c r="J100" s="119"/>
      <c r="K100" s="92"/>
      <c r="L100" s="220" t="s">
        <v>26</v>
      </c>
      <c r="M100" s="242">
        <f>+BKK!M100+DMK!M100+CNX!M100+HDY!M100+HKT!M100+CEI!M100</f>
        <v>43922</v>
      </c>
      <c r="N100" s="243">
        <f>+BKK!N100+DMK!N100+CNX!N100+HDY!N100+HKT!N100+CEI!N100</f>
        <v>52713</v>
      </c>
      <c r="O100" s="155">
        <f>SUM(M100:N100)</f>
        <v>96635</v>
      </c>
      <c r="P100" s="98">
        <f>+BKK!P100+DMK!P100+CNX!P100+HDY!P100+HKT!P100+CEI!P100</f>
        <v>4659</v>
      </c>
      <c r="Q100" s="157">
        <f>O100+P100</f>
        <v>101294</v>
      </c>
      <c r="R100" s="242">
        <f>+BKK!R100+DMK!R100+CNX!R100+HDY!R100+HKT!R100+CEI!R100</f>
        <v>41536</v>
      </c>
      <c r="S100" s="243">
        <f>+BKK!S100+DMK!S100+CNX!S100+HDY!S100+HKT!S100+CEI!S100</f>
        <v>53947</v>
      </c>
      <c r="T100" s="155">
        <f>SUM(R100:S100)</f>
        <v>95483</v>
      </c>
      <c r="U100" s="98">
        <f>+BKK!U100+DMK!U100+CNX!U100+HDY!U100+HKT!U100+CEI!U100</f>
        <v>4130</v>
      </c>
      <c r="V100" s="159">
        <f>T100+U100</f>
        <v>99613</v>
      </c>
      <c r="W100" s="216">
        <f>IF(Q100=0,0,((V100/Q100)-1)*100)</f>
        <v>-1.6595257369636851</v>
      </c>
    </row>
    <row r="101" spans="1:23" ht="13.5" thickBot="1">
      <c r="A101" s="2"/>
      <c r="B101" s="206"/>
      <c r="C101" s="119"/>
      <c r="D101" s="119"/>
      <c r="E101" s="119"/>
      <c r="F101" s="119"/>
      <c r="G101" s="119"/>
      <c r="H101" s="119"/>
      <c r="I101" s="120"/>
      <c r="J101" s="94"/>
      <c r="K101" s="92"/>
      <c r="L101" s="220" t="s">
        <v>27</v>
      </c>
      <c r="M101" s="242">
        <f>+BKK!M101+DMK!M101+CNX!M101+HDY!M101+HKT!M101+CEI!M101</f>
        <v>46944</v>
      </c>
      <c r="N101" s="243">
        <f>+BKK!N101+DMK!N101+CNX!N101+HDY!N101+HKT!N101+CEI!N101</f>
        <v>56163</v>
      </c>
      <c r="O101" s="155">
        <f>SUM(M101:N101)</f>
        <v>103107</v>
      </c>
      <c r="P101" s="98">
        <f>+BKK!P101+DMK!P101+CNX!P101+HDY!P101+HKT!P101+CEI!P101</f>
        <v>4238</v>
      </c>
      <c r="Q101" s="157">
        <f>O101+P101</f>
        <v>107345</v>
      </c>
      <c r="R101" s="242">
        <f>+BKK!R101+DMK!R101+CNX!R101+HDY!R101+HKT!R101+CEI!R101</f>
        <v>38578</v>
      </c>
      <c r="S101" s="243">
        <f>+BKK!S101+DMK!S101+CNX!S101+HDY!S101+HKT!S101+CEI!S101</f>
        <v>59477</v>
      </c>
      <c r="T101" s="155">
        <f>SUM(R101:S101)</f>
        <v>98055</v>
      </c>
      <c r="U101" s="98">
        <f>+BKK!U101+DMK!U101+CNX!U101+HDY!U101+HKT!U101+CEI!U101</f>
        <v>3813</v>
      </c>
      <c r="V101" s="159">
        <f>T101+U101</f>
        <v>101868</v>
      </c>
      <c r="W101" s="216">
        <f t="shared" ref="W101:W102" si="98">IF(Q101=0,0,((V101/Q101)-1)*100)</f>
        <v>-5.1022404397037535</v>
      </c>
    </row>
    <row r="102" spans="1:23" ht="14.25" thickTop="1" thickBot="1">
      <c r="A102" s="3"/>
      <c r="B102" s="206"/>
      <c r="C102" s="119"/>
      <c r="D102" s="119"/>
      <c r="E102" s="119"/>
      <c r="F102" s="119"/>
      <c r="G102" s="119"/>
      <c r="H102" s="119"/>
      <c r="I102" s="120"/>
      <c r="J102" s="119"/>
      <c r="K102" s="92"/>
      <c r="L102" s="200" t="s">
        <v>28</v>
      </c>
      <c r="M102" s="160">
        <f t="shared" ref="M102:V102" si="99">+M99+M100+M101</f>
        <v>135330</v>
      </c>
      <c r="N102" s="161">
        <f t="shared" si="99"/>
        <v>161674</v>
      </c>
      <c r="O102" s="160">
        <f t="shared" si="99"/>
        <v>297004</v>
      </c>
      <c r="P102" s="160">
        <f t="shared" si="99"/>
        <v>12964</v>
      </c>
      <c r="Q102" s="160">
        <f t="shared" si="99"/>
        <v>309968</v>
      </c>
      <c r="R102" s="160">
        <f t="shared" si="99"/>
        <v>125848</v>
      </c>
      <c r="S102" s="161">
        <f t="shared" si="99"/>
        <v>169596</v>
      </c>
      <c r="T102" s="160">
        <f t="shared" si="99"/>
        <v>295444</v>
      </c>
      <c r="U102" s="160">
        <f t="shared" si="99"/>
        <v>11908</v>
      </c>
      <c r="V102" s="160">
        <f t="shared" si="99"/>
        <v>307352</v>
      </c>
      <c r="W102" s="163">
        <f t="shared" si="98"/>
        <v>-0.84395808599597721</v>
      </c>
    </row>
    <row r="103" spans="1:23" ht="14.25" thickTop="1" thickBot="1">
      <c r="A103" s="3"/>
      <c r="B103" s="206"/>
      <c r="C103" s="119"/>
      <c r="D103" s="119"/>
      <c r="E103" s="119"/>
      <c r="F103" s="119"/>
      <c r="G103" s="119"/>
      <c r="H103" s="119"/>
      <c r="I103" s="120"/>
      <c r="J103" s="119"/>
      <c r="K103" s="92"/>
      <c r="L103" s="200" t="s">
        <v>94</v>
      </c>
      <c r="M103" s="160">
        <f t="shared" ref="M103:V103" si="100">M94+M98+M102</f>
        <v>405672</v>
      </c>
      <c r="N103" s="161">
        <f t="shared" si="100"/>
        <v>488042</v>
      </c>
      <c r="O103" s="160">
        <f t="shared" si="100"/>
        <v>893714</v>
      </c>
      <c r="P103" s="160">
        <f t="shared" si="100"/>
        <v>30889</v>
      </c>
      <c r="Q103" s="160">
        <f t="shared" si="100"/>
        <v>924603</v>
      </c>
      <c r="R103" s="160">
        <f t="shared" si="100"/>
        <v>390047</v>
      </c>
      <c r="S103" s="161">
        <f t="shared" si="100"/>
        <v>510394</v>
      </c>
      <c r="T103" s="160">
        <f t="shared" si="100"/>
        <v>900441</v>
      </c>
      <c r="U103" s="160">
        <f t="shared" si="100"/>
        <v>35378</v>
      </c>
      <c r="V103" s="162">
        <f t="shared" si="100"/>
        <v>935819</v>
      </c>
      <c r="W103" s="163">
        <f>IF(Q103=0,0,((V103/Q103)-1)*100)</f>
        <v>1.2130611732819485</v>
      </c>
    </row>
    <row r="104" spans="1:23" ht="14.25" thickTop="1" thickBot="1">
      <c r="A104" s="3"/>
      <c r="B104" s="206"/>
      <c r="C104" s="119"/>
      <c r="D104" s="119"/>
      <c r="E104" s="119"/>
      <c r="F104" s="119"/>
      <c r="G104" s="119"/>
      <c r="H104" s="119"/>
      <c r="I104" s="120"/>
      <c r="J104" s="119"/>
      <c r="K104" s="92"/>
      <c r="L104" s="200" t="s">
        <v>93</v>
      </c>
      <c r="M104" s="160">
        <f t="shared" ref="M104:V104" si="101">+M90+M94+M98+M102</f>
        <v>548214</v>
      </c>
      <c r="N104" s="161">
        <f t="shared" si="101"/>
        <v>659928</v>
      </c>
      <c r="O104" s="160">
        <f t="shared" si="101"/>
        <v>1208142</v>
      </c>
      <c r="P104" s="160">
        <f t="shared" si="101"/>
        <v>39641</v>
      </c>
      <c r="Q104" s="160">
        <f t="shared" si="101"/>
        <v>1247783</v>
      </c>
      <c r="R104" s="160">
        <f t="shared" si="101"/>
        <v>534517</v>
      </c>
      <c r="S104" s="161">
        <f t="shared" si="101"/>
        <v>686713</v>
      </c>
      <c r="T104" s="160">
        <f t="shared" si="101"/>
        <v>1221230</v>
      </c>
      <c r="U104" s="160">
        <f t="shared" si="101"/>
        <v>48628</v>
      </c>
      <c r="V104" s="162">
        <f t="shared" si="101"/>
        <v>1269858</v>
      </c>
      <c r="W104" s="163">
        <f t="shared" ref="W104" si="102">IF(Q104=0,0,((V104/Q104)-1)*100)</f>
        <v>1.769137742700444</v>
      </c>
    </row>
    <row r="105" spans="1:23" ht="14.25" thickTop="1" thickBot="1">
      <c r="A105" s="3"/>
      <c r="B105" s="206"/>
      <c r="C105" s="119"/>
      <c r="D105" s="119"/>
      <c r="E105" s="119"/>
      <c r="F105" s="119"/>
      <c r="G105" s="119"/>
      <c r="H105" s="119"/>
      <c r="I105" s="120"/>
      <c r="J105" s="119"/>
      <c r="K105" s="92"/>
      <c r="L105" s="199" t="s">
        <v>61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</row>
    <row r="106" spans="1:23" ht="13.5" thickTop="1">
      <c r="B106" s="206"/>
      <c r="C106" s="119"/>
      <c r="D106" s="119"/>
      <c r="E106" s="119"/>
      <c r="F106" s="119"/>
      <c r="G106" s="119"/>
      <c r="H106" s="119"/>
      <c r="I106" s="120"/>
      <c r="J106" s="92"/>
      <c r="K106" s="92"/>
      <c r="L106" s="280" t="s">
        <v>45</v>
      </c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2"/>
    </row>
    <row r="107" spans="1:23" ht="13.5" thickBot="1">
      <c r="B107" s="206"/>
      <c r="C107" s="119"/>
      <c r="D107" s="119"/>
      <c r="E107" s="119"/>
      <c r="F107" s="119"/>
      <c r="G107" s="119"/>
      <c r="H107" s="119"/>
      <c r="I107" s="120"/>
      <c r="J107" s="92"/>
      <c r="K107" s="92"/>
      <c r="L107" s="283" t="s">
        <v>46</v>
      </c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5"/>
    </row>
    <row r="108" spans="1:23" ht="14.25" thickTop="1" thickBot="1">
      <c r="B108" s="206"/>
      <c r="C108" s="119"/>
      <c r="D108" s="119"/>
      <c r="E108" s="119"/>
      <c r="F108" s="119"/>
      <c r="G108" s="119"/>
      <c r="H108" s="119"/>
      <c r="I108" s="120"/>
      <c r="J108" s="92"/>
      <c r="K108" s="92"/>
      <c r="L108" s="1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118" t="s">
        <v>41</v>
      </c>
    </row>
    <row r="109" spans="1:23" ht="14.25" thickTop="1" thickBot="1">
      <c r="B109" s="206"/>
      <c r="C109" s="119"/>
      <c r="D109" s="119"/>
      <c r="E109" s="119"/>
      <c r="F109" s="119"/>
      <c r="G109" s="119"/>
      <c r="H109" s="119"/>
      <c r="I109" s="120"/>
      <c r="J109" s="92"/>
      <c r="K109" s="92"/>
      <c r="L109" s="218"/>
      <c r="M109" s="277" t="s">
        <v>89</v>
      </c>
      <c r="N109" s="278"/>
      <c r="O109" s="278"/>
      <c r="P109" s="278"/>
      <c r="Q109" s="279"/>
      <c r="R109" s="277" t="s">
        <v>92</v>
      </c>
      <c r="S109" s="278"/>
      <c r="T109" s="278"/>
      <c r="U109" s="278"/>
      <c r="V109" s="279"/>
      <c r="W109" s="219" t="s">
        <v>4</v>
      </c>
    </row>
    <row r="110" spans="1:23" ht="13.5" thickTop="1">
      <c r="B110" s="206"/>
      <c r="C110" s="119"/>
      <c r="D110" s="119"/>
      <c r="E110" s="119"/>
      <c r="F110" s="119"/>
      <c r="G110" s="119"/>
      <c r="H110" s="119"/>
      <c r="I110" s="120"/>
      <c r="J110" s="92"/>
      <c r="K110" s="92"/>
      <c r="L110" s="220" t="s">
        <v>5</v>
      </c>
      <c r="M110" s="221"/>
      <c r="N110" s="224"/>
      <c r="O110" s="167"/>
      <c r="P110" s="225"/>
      <c r="Q110" s="168"/>
      <c r="R110" s="221"/>
      <c r="S110" s="224"/>
      <c r="T110" s="167"/>
      <c r="U110" s="225"/>
      <c r="V110" s="168"/>
      <c r="W110" s="223" t="s">
        <v>6</v>
      </c>
    </row>
    <row r="111" spans="1:23" ht="13.5" thickBot="1">
      <c r="B111" s="206"/>
      <c r="C111" s="119"/>
      <c r="D111" s="119"/>
      <c r="E111" s="119"/>
      <c r="F111" s="119"/>
      <c r="G111" s="119"/>
      <c r="H111" s="119"/>
      <c r="I111" s="120"/>
      <c r="J111" s="92"/>
      <c r="K111" s="92"/>
      <c r="L111" s="226"/>
      <c r="M111" s="230" t="s">
        <v>42</v>
      </c>
      <c r="N111" s="231" t="s">
        <v>43</v>
      </c>
      <c r="O111" s="169" t="s">
        <v>44</v>
      </c>
      <c r="P111" s="232" t="s">
        <v>13</v>
      </c>
      <c r="Q111" s="214" t="s">
        <v>9</v>
      </c>
      <c r="R111" s="230" t="s">
        <v>42</v>
      </c>
      <c r="S111" s="231" t="s">
        <v>43</v>
      </c>
      <c r="T111" s="169" t="s">
        <v>44</v>
      </c>
      <c r="U111" s="232" t="s">
        <v>13</v>
      </c>
      <c r="V111" s="214" t="s">
        <v>9</v>
      </c>
      <c r="W111" s="229"/>
    </row>
    <row r="112" spans="1:23" ht="4.5" customHeight="1" thickTop="1">
      <c r="B112" s="206"/>
      <c r="C112" s="119"/>
      <c r="D112" s="119"/>
      <c r="E112" s="119"/>
      <c r="F112" s="119"/>
      <c r="G112" s="119"/>
      <c r="H112" s="119"/>
      <c r="I112" s="120"/>
      <c r="J112" s="92"/>
      <c r="K112" s="92"/>
      <c r="L112" s="220"/>
      <c r="M112" s="236"/>
      <c r="N112" s="237"/>
      <c r="O112" s="153"/>
      <c r="P112" s="238"/>
      <c r="Q112" s="156"/>
      <c r="R112" s="236"/>
      <c r="S112" s="237"/>
      <c r="T112" s="153"/>
      <c r="U112" s="238"/>
      <c r="V112" s="158"/>
      <c r="W112" s="239"/>
    </row>
    <row r="113" spans="2:23">
      <c r="B113" s="206"/>
      <c r="C113" s="119"/>
      <c r="D113" s="119"/>
      <c r="E113" s="119"/>
      <c r="F113" s="119"/>
      <c r="G113" s="119"/>
      <c r="H113" s="119"/>
      <c r="I113" s="120"/>
      <c r="J113" s="92"/>
      <c r="K113" s="92"/>
      <c r="L113" s="220" t="s">
        <v>14</v>
      </c>
      <c r="M113" s="242">
        <f>+BKK!M113+DMK!M113+CNX!M113+HDY!M113+HKT!M113+CEI!M113</f>
        <v>4376</v>
      </c>
      <c r="N113" s="243">
        <f>+BKK!N113+DMK!N113+CNX!N113+HDY!N113+HKT!N113+CEI!N113</f>
        <v>5483</v>
      </c>
      <c r="O113" s="154">
        <f>M113+N113</f>
        <v>9859</v>
      </c>
      <c r="P113" s="98">
        <f>+BKK!P113+DMK!P113+CNX!P113+HDY!P113+HKT!P113+CEI!P113</f>
        <v>0</v>
      </c>
      <c r="Q113" s="157">
        <f>O113+P113</f>
        <v>9859</v>
      </c>
      <c r="R113" s="242">
        <f>+BKK!R113+DMK!R113+CNX!R113+HDY!R113+HKT!R113+CEI!R113</f>
        <v>3941</v>
      </c>
      <c r="S113" s="243">
        <f>+BKK!S113+DMK!S113+CNX!S113+HDY!S113+HKT!S113+CEI!S113</f>
        <v>5206</v>
      </c>
      <c r="T113" s="154">
        <f>R113+S113</f>
        <v>9147</v>
      </c>
      <c r="U113" s="98">
        <f>+BKK!U113+DMK!U113+CNX!U113+HDY!U113+HKT!U113+CEI!U113</f>
        <v>0</v>
      </c>
      <c r="V113" s="159">
        <f>T113+U113</f>
        <v>9147</v>
      </c>
      <c r="W113" s="216">
        <f t="shared" ref="W113:W125" si="103">IF(Q113=0,0,((V113/Q113)-1)*100)</f>
        <v>-7.22182777157927</v>
      </c>
    </row>
    <row r="114" spans="2:23">
      <c r="B114" s="206"/>
      <c r="C114" s="119"/>
      <c r="D114" s="119"/>
      <c r="E114" s="119"/>
      <c r="F114" s="119"/>
      <c r="G114" s="119"/>
      <c r="H114" s="119"/>
      <c r="I114" s="120"/>
      <c r="J114" s="92"/>
      <c r="K114" s="92"/>
      <c r="L114" s="220" t="s">
        <v>15</v>
      </c>
      <c r="M114" s="242">
        <f>+BKK!M114+DMK!M114+CNX!M114+HDY!M114+HKT!M114+CEI!M114</f>
        <v>4808</v>
      </c>
      <c r="N114" s="243">
        <f>+BKK!N114+DMK!N114+CNX!N114+HDY!N114+HKT!N114+CEI!N114</f>
        <v>5888</v>
      </c>
      <c r="O114" s="154">
        <f>M114+N114</f>
        <v>10696</v>
      </c>
      <c r="P114" s="98">
        <f>+BKK!P114+DMK!P114+CNX!P114+HDY!P114+HKT!P114+CEI!P114</f>
        <v>0</v>
      </c>
      <c r="Q114" s="157">
        <f>O114+P114</f>
        <v>10696</v>
      </c>
      <c r="R114" s="242">
        <f>+BKK!R114+DMK!R114+CNX!R114+HDY!R114+HKT!R114+CEI!R114</f>
        <v>4047</v>
      </c>
      <c r="S114" s="243">
        <f>+BKK!S114+DMK!S114+CNX!S114+HDY!S114+HKT!S114+CEI!S114</f>
        <v>5382</v>
      </c>
      <c r="T114" s="154">
        <f>R114+S114</f>
        <v>9429</v>
      </c>
      <c r="U114" s="98">
        <f>+BKK!U114+DMK!U114+CNX!U114+HDY!U114+HKT!U114+CEI!U114</f>
        <v>14</v>
      </c>
      <c r="V114" s="159">
        <f>T114+U114</f>
        <v>9443</v>
      </c>
      <c r="W114" s="216">
        <f t="shared" si="103"/>
        <v>-11.714659685863872</v>
      </c>
    </row>
    <row r="115" spans="2:23" ht="13.5" thickBot="1">
      <c r="B115" s="206"/>
      <c r="C115" s="119"/>
      <c r="D115" s="119"/>
      <c r="E115" s="119"/>
      <c r="F115" s="119"/>
      <c r="G115" s="119"/>
      <c r="H115" s="119"/>
      <c r="I115" s="120"/>
      <c r="J115" s="92"/>
      <c r="K115" s="92"/>
      <c r="L115" s="226" t="s">
        <v>16</v>
      </c>
      <c r="M115" s="242">
        <f>+BKK!M115+DMK!M115+CNX!M115+HDY!M115+HKT!M115+CEI!M115</f>
        <v>4932</v>
      </c>
      <c r="N115" s="243">
        <f>+BKK!N115+DMK!N115+CNX!N115+HDY!N115+HKT!N115+CEI!N115</f>
        <v>5847</v>
      </c>
      <c r="O115" s="154">
        <f>M115+N115</f>
        <v>10779</v>
      </c>
      <c r="P115" s="98">
        <f>+BKK!P115+DMK!P115+CNX!P115+HDY!P115+HKT!P115+CEI!P115</f>
        <v>0</v>
      </c>
      <c r="Q115" s="157">
        <f>O115+P115</f>
        <v>10779</v>
      </c>
      <c r="R115" s="242">
        <f>+BKK!R115+DMK!R115+CNX!R115+HDY!R115+HKT!R115+CEI!R115</f>
        <v>3893</v>
      </c>
      <c r="S115" s="243">
        <f>+BKK!S115+DMK!S115+CNX!S115+HDY!S115+HKT!S115+CEI!S115</f>
        <v>5163</v>
      </c>
      <c r="T115" s="154">
        <f>R115+S115</f>
        <v>9056</v>
      </c>
      <c r="U115" s="98">
        <f>+BKK!U115+DMK!U115+CNX!U115+HDY!U115+HKT!U115+CEI!U115</f>
        <v>2</v>
      </c>
      <c r="V115" s="159">
        <f>T115+U115</f>
        <v>9058</v>
      </c>
      <c r="W115" s="216">
        <f t="shared" si="103"/>
        <v>-15.966230633639489</v>
      </c>
    </row>
    <row r="116" spans="2:23" ht="14.25" thickTop="1" thickBot="1">
      <c r="B116" s="206"/>
      <c r="C116" s="119"/>
      <c r="D116" s="119"/>
      <c r="E116" s="119"/>
      <c r="F116" s="119"/>
      <c r="G116" s="119"/>
      <c r="H116" s="119"/>
      <c r="I116" s="120"/>
      <c r="J116" s="92"/>
      <c r="K116" s="92"/>
      <c r="L116" s="200" t="s">
        <v>17</v>
      </c>
      <c r="M116" s="160">
        <f t="shared" ref="M116:V116" si="104">M115+M114+M113</f>
        <v>14116</v>
      </c>
      <c r="N116" s="161">
        <f t="shared" si="104"/>
        <v>17218</v>
      </c>
      <c r="O116" s="160">
        <f t="shared" si="104"/>
        <v>31334</v>
      </c>
      <c r="P116" s="160">
        <f t="shared" si="104"/>
        <v>0</v>
      </c>
      <c r="Q116" s="160">
        <f t="shared" si="104"/>
        <v>31334</v>
      </c>
      <c r="R116" s="160">
        <f t="shared" si="104"/>
        <v>11881</v>
      </c>
      <c r="S116" s="161">
        <f t="shared" si="104"/>
        <v>15751</v>
      </c>
      <c r="T116" s="160">
        <f t="shared" si="104"/>
        <v>27632</v>
      </c>
      <c r="U116" s="160">
        <f t="shared" si="104"/>
        <v>16</v>
      </c>
      <c r="V116" s="162">
        <f t="shared" si="104"/>
        <v>27648</v>
      </c>
      <c r="W116" s="163">
        <f t="shared" si="103"/>
        <v>-11.763579498308552</v>
      </c>
    </row>
    <row r="117" spans="2:23" ht="13.5" thickTop="1">
      <c r="B117" s="206"/>
      <c r="C117" s="119"/>
      <c r="D117" s="119"/>
      <c r="E117" s="119"/>
      <c r="F117" s="119"/>
      <c r="G117" s="119"/>
      <c r="H117" s="119"/>
      <c r="I117" s="120"/>
      <c r="J117" s="92"/>
      <c r="K117" s="92"/>
      <c r="L117" s="220" t="s">
        <v>18</v>
      </c>
      <c r="M117" s="242">
        <f>+BKK!M117+DMK!M117+CNX!M117+HDY!M117+HKT!M117+CEI!M117</f>
        <v>4670</v>
      </c>
      <c r="N117" s="243">
        <f>+BKK!N117+DMK!N117+CNX!N117+HDY!N117+HKT!N117+CEI!N117</f>
        <v>5771</v>
      </c>
      <c r="O117" s="154">
        <f>M117+N117</f>
        <v>10441</v>
      </c>
      <c r="P117" s="98">
        <f>+BKK!P117+DMK!P117+CNX!P117+HDY!P117+HKT!P117+CEI!P117</f>
        <v>0</v>
      </c>
      <c r="Q117" s="157">
        <f>O117+P117</f>
        <v>10441</v>
      </c>
      <c r="R117" s="242">
        <f>+BKK!R117+DMK!R117+CNX!R117+HDY!R117+HKT!R117+CEI!R117</f>
        <v>3822</v>
      </c>
      <c r="S117" s="243">
        <f>+BKK!S117+DMK!S117+CNX!S117+HDY!S117+HKT!S117+CEI!S117</f>
        <v>5223</v>
      </c>
      <c r="T117" s="154">
        <f>R117+S117</f>
        <v>9045</v>
      </c>
      <c r="U117" s="98">
        <f>+BKK!U117+DMK!U117+CNX!U117+HDY!U117+HKT!U117+CEI!U117</f>
        <v>5</v>
      </c>
      <c r="V117" s="159">
        <f>T117+U117</f>
        <v>9050</v>
      </c>
      <c r="W117" s="216">
        <f t="shared" si="103"/>
        <v>-13.32247868978067</v>
      </c>
    </row>
    <row r="118" spans="2:23">
      <c r="B118" s="206"/>
      <c r="C118" s="119"/>
      <c r="D118" s="119"/>
      <c r="E118" s="119"/>
      <c r="F118" s="119"/>
      <c r="G118" s="119"/>
      <c r="H118" s="119"/>
      <c r="I118" s="120"/>
      <c r="J118" s="92"/>
      <c r="K118" s="92"/>
      <c r="L118" s="220" t="s">
        <v>19</v>
      </c>
      <c r="M118" s="242">
        <f>+BKK!M118+DMK!M118+CNX!M118+HDY!M118+HKT!M118+CEI!M118</f>
        <v>4126</v>
      </c>
      <c r="N118" s="243">
        <f>+BKK!N118+DMK!N118+CNX!N118+HDY!N118+HKT!N118+CEI!N118</f>
        <v>5294</v>
      </c>
      <c r="O118" s="154">
        <f>M118+N118</f>
        <v>9420</v>
      </c>
      <c r="P118" s="98">
        <f>+BKK!P118+DMK!P118+CNX!P118+HDY!P118+HKT!P118+CEI!P118</f>
        <v>3</v>
      </c>
      <c r="Q118" s="157">
        <f>O118+P118</f>
        <v>9423</v>
      </c>
      <c r="R118" s="242">
        <f>+BKK!R118+DMK!R118+CNX!R118+HDY!R118+HKT!R118+CEI!R118</f>
        <v>3635</v>
      </c>
      <c r="S118" s="243">
        <f>+BKK!S118+DMK!S118+CNX!S118+HDY!S118+HKT!S118+CEI!S118</f>
        <v>4928</v>
      </c>
      <c r="T118" s="154">
        <f>R118+S118</f>
        <v>8563</v>
      </c>
      <c r="U118" s="98">
        <f>+BKK!U118+DMK!U118+CNX!U118+HDY!U118+HKT!U118+CEI!U118</f>
        <v>4</v>
      </c>
      <c r="V118" s="159">
        <f>T118+U118</f>
        <v>8567</v>
      </c>
      <c r="W118" s="216">
        <f>IF(Q118=0,0,((V118/Q118)-1)*100)</f>
        <v>-9.0841557890268483</v>
      </c>
    </row>
    <row r="119" spans="2:23" ht="13.5" thickBot="1">
      <c r="B119" s="206"/>
      <c r="C119" s="119"/>
      <c r="D119" s="119"/>
      <c r="E119" s="119"/>
      <c r="F119" s="119"/>
      <c r="G119" s="119"/>
      <c r="H119" s="119"/>
      <c r="I119" s="120"/>
      <c r="J119" s="92"/>
      <c r="K119" s="92"/>
      <c r="L119" s="220" t="s">
        <v>20</v>
      </c>
      <c r="M119" s="242">
        <f>+BKK!M119+DMK!M119+CNX!M119+HDY!M119+HKT!M119+CEI!M119</f>
        <v>4224</v>
      </c>
      <c r="N119" s="243">
        <f>+BKK!N119+DMK!N119+CNX!N119+HDY!N119+HKT!N119+CEI!N119</f>
        <v>5559</v>
      </c>
      <c r="O119" s="154">
        <f>M119+N119</f>
        <v>9783</v>
      </c>
      <c r="P119" s="98">
        <f>+BKK!P119+DMK!P119+CNX!P119+HDY!P119+HKT!P119+CEI!P119</f>
        <v>2</v>
      </c>
      <c r="Q119" s="157">
        <f>O119+P119</f>
        <v>9785</v>
      </c>
      <c r="R119" s="242">
        <f>+BKK!R119+DMK!R119+CNX!R119+HDY!R119+HKT!R119+CEI!R119</f>
        <v>4181</v>
      </c>
      <c r="S119" s="243">
        <f>+BKK!S119+DMK!S119+CNX!S119+HDY!S119+HKT!S119+CEI!S119</f>
        <v>5759</v>
      </c>
      <c r="T119" s="154">
        <f>R119+S119</f>
        <v>9940</v>
      </c>
      <c r="U119" s="98">
        <f>+BKK!U119+DMK!U119+CNX!U119+HDY!U119+HKT!U119+CEI!U119</f>
        <v>14</v>
      </c>
      <c r="V119" s="159">
        <f>T119+U119</f>
        <v>9954</v>
      </c>
      <c r="W119" s="216">
        <f t="shared" si="103"/>
        <v>1.7271333673990696</v>
      </c>
    </row>
    <row r="120" spans="2:23" ht="14.25" thickTop="1" thickBot="1">
      <c r="B120" s="206"/>
      <c r="C120" s="119"/>
      <c r="D120" s="119"/>
      <c r="E120" s="119"/>
      <c r="F120" s="119"/>
      <c r="G120" s="119"/>
      <c r="H120" s="119"/>
      <c r="I120" s="120"/>
      <c r="J120" s="92"/>
      <c r="K120" s="92"/>
      <c r="L120" s="200" t="s">
        <v>90</v>
      </c>
      <c r="M120" s="160">
        <f t="shared" ref="M120:V120" si="105">+M117+M118+M119</f>
        <v>13020</v>
      </c>
      <c r="N120" s="161">
        <f t="shared" si="105"/>
        <v>16624</v>
      </c>
      <c r="O120" s="160">
        <f t="shared" si="105"/>
        <v>29644</v>
      </c>
      <c r="P120" s="160">
        <f t="shared" si="105"/>
        <v>5</v>
      </c>
      <c r="Q120" s="160">
        <f t="shared" si="105"/>
        <v>29649</v>
      </c>
      <c r="R120" s="160">
        <f t="shared" si="105"/>
        <v>11638</v>
      </c>
      <c r="S120" s="161">
        <f t="shared" si="105"/>
        <v>15910</v>
      </c>
      <c r="T120" s="160">
        <f t="shared" si="105"/>
        <v>27548</v>
      </c>
      <c r="U120" s="160">
        <f t="shared" si="105"/>
        <v>23</v>
      </c>
      <c r="V120" s="162">
        <f t="shared" si="105"/>
        <v>27571</v>
      </c>
      <c r="W120" s="163">
        <f t="shared" ref="W120" si="106">IF(Q120=0,0,((V120/Q120)-1)*100)</f>
        <v>-7.0086680832405772</v>
      </c>
    </row>
    <row r="121" spans="2:23" ht="13.5" thickTop="1">
      <c r="B121" s="206"/>
      <c r="C121" s="119"/>
      <c r="D121" s="119"/>
      <c r="E121" s="119"/>
      <c r="F121" s="119"/>
      <c r="G121" s="119"/>
      <c r="H121" s="119"/>
      <c r="I121" s="120"/>
      <c r="J121" s="92"/>
      <c r="K121" s="92"/>
      <c r="L121" s="220" t="s">
        <v>21</v>
      </c>
      <c r="M121" s="242">
        <f>+BKK!M121+DMK!M121+CNX!M121+HDY!M121+HKT!M121+CEI!M121</f>
        <v>3579</v>
      </c>
      <c r="N121" s="243">
        <f>+BKK!N121+DMK!N121+CNX!N121+HDY!N121+HKT!N121+CEI!N121</f>
        <v>4800</v>
      </c>
      <c r="O121" s="154">
        <f>SUM(M121:N121)</f>
        <v>8379</v>
      </c>
      <c r="P121" s="98">
        <f>+BKK!P121+DMK!P121+CNX!P121+HDY!P121+HKT!P121+CEI!P121</f>
        <v>0</v>
      </c>
      <c r="Q121" s="157">
        <f>+O121+P121</f>
        <v>8379</v>
      </c>
      <c r="R121" s="242">
        <f>+BKK!R121+DMK!R121+CNX!R121+HDY!R121+HKT!R121+CEI!R121</f>
        <v>3313</v>
      </c>
      <c r="S121" s="243">
        <f>+BKK!S121+DMK!S121+CNX!S121+HDY!S121+HKT!S121+CEI!S121</f>
        <v>4325</v>
      </c>
      <c r="T121" s="154">
        <f>SUM(R121:S121)</f>
        <v>7638</v>
      </c>
      <c r="U121" s="98">
        <f>+BKK!U121+DMK!U121+CNX!U121+HDY!U121+HKT!U121+CEI!U121</f>
        <v>1</v>
      </c>
      <c r="V121" s="159">
        <f>+T121+U121</f>
        <v>7639</v>
      </c>
      <c r="W121" s="216">
        <f t="shared" si="103"/>
        <v>-8.8316028165652209</v>
      </c>
    </row>
    <row r="122" spans="2:23">
      <c r="B122" s="206"/>
      <c r="C122" s="119"/>
      <c r="D122" s="119"/>
      <c r="E122" s="119"/>
      <c r="F122" s="119"/>
      <c r="G122" s="119"/>
      <c r="H122" s="119"/>
      <c r="I122" s="120"/>
      <c r="J122" s="92"/>
      <c r="K122" s="92"/>
      <c r="L122" s="220" t="s">
        <v>91</v>
      </c>
      <c r="M122" s="242">
        <f>+BKK!M122+DMK!M122+CNX!M122+HDY!M122+HKT!M122+CEI!M122</f>
        <v>3587</v>
      </c>
      <c r="N122" s="243">
        <f>+BKK!N122+DMK!N122+CNX!N122+HDY!N122+HKT!N122+CEI!N122</f>
        <v>4677</v>
      </c>
      <c r="O122" s="154">
        <f>SUM(M122:N122)</f>
        <v>8264</v>
      </c>
      <c r="P122" s="98">
        <f>+BKK!P122+DMK!P122+CNX!P122+HDY!P122+HKT!P122+CEI!P122</f>
        <v>0</v>
      </c>
      <c r="Q122" s="157">
        <f>O122+P122</f>
        <v>8264</v>
      </c>
      <c r="R122" s="242">
        <f>+BKK!R122+DMK!R122+CNX!R122+HDY!R122+HKT!R122+CEI!R122</f>
        <v>3339</v>
      </c>
      <c r="S122" s="243">
        <f>+BKK!S122+DMK!S122+CNX!S122+HDY!S122+HKT!S122+CEI!S122</f>
        <v>4430</v>
      </c>
      <c r="T122" s="154">
        <f>SUM(R122:S122)</f>
        <v>7769</v>
      </c>
      <c r="U122" s="98">
        <f>+BKK!U122+DMK!U122+CNX!U122+HDY!U122+HKT!U122+CEI!U122</f>
        <v>0</v>
      </c>
      <c r="V122" s="159">
        <f>T122+U122</f>
        <v>7769</v>
      </c>
      <c r="W122" s="216">
        <f t="shared" si="103"/>
        <v>-5.9898354307841188</v>
      </c>
    </row>
    <row r="123" spans="2:23" ht="13.5" thickBot="1">
      <c r="B123" s="206"/>
      <c r="C123" s="119"/>
      <c r="D123" s="119"/>
      <c r="E123" s="119"/>
      <c r="F123" s="119"/>
      <c r="G123" s="119"/>
      <c r="H123" s="119"/>
      <c r="I123" s="120"/>
      <c r="J123" s="92"/>
      <c r="K123" s="92"/>
      <c r="L123" s="220" t="s">
        <v>22</v>
      </c>
      <c r="M123" s="242">
        <f>+BKK!M123+DMK!M123+CNX!M123+HDY!M123+HKT!M123+CEI!M123</f>
        <v>3447</v>
      </c>
      <c r="N123" s="243">
        <f>+BKK!N123+DMK!N123+CNX!N123+HDY!N123+HKT!N123+CEI!N123</f>
        <v>4585</v>
      </c>
      <c r="O123" s="155">
        <f>SUM(M123:N123)</f>
        <v>8032</v>
      </c>
      <c r="P123" s="249">
        <f>+BKK!P123+DMK!P123+CNX!P123+HDY!P123+HKT!P123+CEI!P123</f>
        <v>15</v>
      </c>
      <c r="Q123" s="157">
        <f>O123+P123</f>
        <v>8047</v>
      </c>
      <c r="R123" s="242">
        <f>+BKK!R123+DMK!R123+CNX!R123+HDY!R123+HKT!R123+CEI!R123</f>
        <v>3318</v>
      </c>
      <c r="S123" s="243">
        <f>+BKK!S123+DMK!S123+CNX!S123+HDY!S123+HKT!S123+CEI!S123</f>
        <v>4191</v>
      </c>
      <c r="T123" s="155">
        <f>SUM(R123:S123)</f>
        <v>7509</v>
      </c>
      <c r="U123" s="249">
        <f>+BKK!U123+DMK!U123+CNX!U123+HDY!U123+HKT!U123+CEI!U123</f>
        <v>0</v>
      </c>
      <c r="V123" s="159">
        <f>T123+U123</f>
        <v>7509</v>
      </c>
      <c r="W123" s="216">
        <f t="shared" si="103"/>
        <v>-6.6857213868522392</v>
      </c>
    </row>
    <row r="124" spans="2:23" ht="14.25" thickTop="1" thickBot="1">
      <c r="B124" s="206"/>
      <c r="C124" s="119"/>
      <c r="D124" s="119"/>
      <c r="E124" s="119"/>
      <c r="F124" s="119"/>
      <c r="G124" s="119"/>
      <c r="H124" s="119"/>
      <c r="I124" s="120"/>
      <c r="J124" s="92"/>
      <c r="K124" s="92"/>
      <c r="L124" s="201" t="s">
        <v>23</v>
      </c>
      <c r="M124" s="164">
        <f t="shared" ref="M124:V124" si="107">+M121+M122+M123</f>
        <v>10613</v>
      </c>
      <c r="N124" s="164">
        <f t="shared" si="107"/>
        <v>14062</v>
      </c>
      <c r="O124" s="165">
        <f t="shared" si="107"/>
        <v>24675</v>
      </c>
      <c r="P124" s="165">
        <f t="shared" si="107"/>
        <v>15</v>
      </c>
      <c r="Q124" s="165">
        <f t="shared" si="107"/>
        <v>24690</v>
      </c>
      <c r="R124" s="164">
        <f t="shared" si="107"/>
        <v>9970</v>
      </c>
      <c r="S124" s="164">
        <f t="shared" si="107"/>
        <v>12946</v>
      </c>
      <c r="T124" s="165">
        <f t="shared" si="107"/>
        <v>22916</v>
      </c>
      <c r="U124" s="165">
        <f t="shared" si="107"/>
        <v>1</v>
      </c>
      <c r="V124" s="165">
        <f t="shared" si="107"/>
        <v>22917</v>
      </c>
      <c r="W124" s="166">
        <f t="shared" si="103"/>
        <v>-7.1810449574726594</v>
      </c>
    </row>
    <row r="125" spans="2:23" ht="13.5" thickTop="1">
      <c r="B125" s="207"/>
      <c r="C125" s="126"/>
      <c r="D125" s="126"/>
      <c r="E125" s="126"/>
      <c r="F125" s="126"/>
      <c r="G125" s="126"/>
      <c r="H125" s="126"/>
      <c r="I125" s="127"/>
      <c r="J125" s="125"/>
      <c r="K125" s="125"/>
      <c r="L125" s="220" t="s">
        <v>25</v>
      </c>
      <c r="M125" s="242">
        <f>+BKK!M125+DMK!M125+CNX!M125+HDY!M125+HKT!M125+CEI!M125</f>
        <v>3529</v>
      </c>
      <c r="N125" s="243">
        <f>+BKK!N125+DMK!N125+CNX!N125+HDY!N125+HKT!N125+CEI!N125</f>
        <v>4721</v>
      </c>
      <c r="O125" s="155">
        <f>SUM(M125:N125)</f>
        <v>8250</v>
      </c>
      <c r="P125" s="250">
        <f>+BKK!P125+DMK!P125+CNX!P125+HDY!P125+HKT!P125+CEI!P125</f>
        <v>1</v>
      </c>
      <c r="Q125" s="157">
        <f>O125+P125</f>
        <v>8251</v>
      </c>
      <c r="R125" s="242">
        <f>+BKK!R125+DMK!R125+CNX!R125+HDY!R125+HKT!R125+CEI!R125</f>
        <v>3422</v>
      </c>
      <c r="S125" s="243">
        <f>+BKK!S125+DMK!S125+CNX!S125+HDY!S125+HKT!S125+CEI!S125</f>
        <v>4259</v>
      </c>
      <c r="T125" s="155">
        <f>SUM(R125:S125)</f>
        <v>7681</v>
      </c>
      <c r="U125" s="250">
        <f>+BKK!U125+DMK!U125+CNX!U125+HDY!U125+HKT!U125+CEI!U125</f>
        <v>1</v>
      </c>
      <c r="V125" s="159">
        <f>T125+U125</f>
        <v>7682</v>
      </c>
      <c r="W125" s="216">
        <f t="shared" si="103"/>
        <v>-6.8961338019633995</v>
      </c>
    </row>
    <row r="126" spans="2:23" ht="15" customHeight="1">
      <c r="B126" s="208"/>
      <c r="C126" s="128"/>
      <c r="D126" s="128"/>
      <c r="E126" s="128"/>
      <c r="F126" s="128"/>
      <c r="G126" s="128"/>
      <c r="H126" s="128"/>
      <c r="I126" s="129"/>
      <c r="J126" s="125"/>
      <c r="K126" s="125"/>
      <c r="L126" s="220" t="s">
        <v>26</v>
      </c>
      <c r="M126" s="242">
        <f>+BKK!M126+DMK!M126+CNX!M126+HDY!M126+HKT!M126+CEI!M126</f>
        <v>3566</v>
      </c>
      <c r="N126" s="243">
        <f>+BKK!N126+DMK!N126+CNX!N126+HDY!N126+HKT!N126+CEI!N126</f>
        <v>4774</v>
      </c>
      <c r="O126" s="155">
        <f>SUM(M126:N126)</f>
        <v>8340</v>
      </c>
      <c r="P126" s="98">
        <f>+BKK!P126+DMK!P126+CNX!P126+HDY!P126+HKT!P126+CEI!P126</f>
        <v>14</v>
      </c>
      <c r="Q126" s="157">
        <f>O126+P126</f>
        <v>8354</v>
      </c>
      <c r="R126" s="242">
        <f>+BKK!R126+DMK!R126+CNX!R126+HDY!R126+HKT!R126+CEI!R126</f>
        <v>2816</v>
      </c>
      <c r="S126" s="243">
        <f>+BKK!S126+DMK!S126+CNX!S126+HDY!S126+HKT!S126+CEI!S126</f>
        <v>3495</v>
      </c>
      <c r="T126" s="155">
        <f>SUM(R126:S126)</f>
        <v>6311</v>
      </c>
      <c r="U126" s="98">
        <f>+BKK!U126+DMK!U126+CNX!U126+HDY!U126+HKT!U126+CEI!U126</f>
        <v>0</v>
      </c>
      <c r="V126" s="159">
        <f>T126+U126</f>
        <v>6311</v>
      </c>
      <c r="W126" s="216">
        <f>IF(Q126=0,0,((V126/Q126)-1)*100)</f>
        <v>-24.455350730189128</v>
      </c>
    </row>
    <row r="127" spans="2:23" ht="15" customHeight="1" thickBot="1">
      <c r="B127" s="208"/>
      <c r="C127" s="128"/>
      <c r="D127" s="128"/>
      <c r="E127" s="128"/>
      <c r="F127" s="128"/>
      <c r="G127" s="128"/>
      <c r="H127" s="128"/>
      <c r="I127" s="129"/>
      <c r="J127" s="125"/>
      <c r="K127" s="125"/>
      <c r="L127" s="220" t="s">
        <v>27</v>
      </c>
      <c r="M127" s="242">
        <f>+BKK!M127+DMK!M127+CNX!M127+HDY!M127+HKT!M127+CEI!M127</f>
        <v>3549</v>
      </c>
      <c r="N127" s="243">
        <f>+BKK!N127+DMK!N127+CNX!N127+HDY!N127+HKT!N127+CEI!N127</f>
        <v>4647</v>
      </c>
      <c r="O127" s="155">
        <f>SUM(M127:N127)</f>
        <v>8196</v>
      </c>
      <c r="P127" s="98">
        <f>+BKK!P127+DMK!P127+CNX!P127+HDY!P127+HKT!P127+CEI!P127</f>
        <v>1</v>
      </c>
      <c r="Q127" s="157">
        <f>O127+P127</f>
        <v>8197</v>
      </c>
      <c r="R127" s="242">
        <f>+BKK!R127+DMK!R127+CNX!R127+HDY!R127+HKT!R127+CEI!R127</f>
        <v>3140</v>
      </c>
      <c r="S127" s="243">
        <f>+BKK!S127+DMK!S127+CNX!S127+HDY!S127+HKT!S127+CEI!S127</f>
        <v>4368</v>
      </c>
      <c r="T127" s="155">
        <f>SUM(R127:S127)</f>
        <v>7508</v>
      </c>
      <c r="U127" s="98">
        <f>+BKK!U127+DMK!U127+CNX!U127+HDY!U127+HKT!U127+CEI!U127</f>
        <v>0</v>
      </c>
      <c r="V127" s="159">
        <f>T127+U127</f>
        <v>7508</v>
      </c>
      <c r="W127" s="216">
        <f t="shared" ref="W127:W128" si="108">IF(Q127=0,0,((V127/Q127)-1)*100)</f>
        <v>-8.4055142125167741</v>
      </c>
    </row>
    <row r="128" spans="2:23" ht="14.25" thickTop="1" thickBot="1">
      <c r="B128" s="206"/>
      <c r="C128" s="119"/>
      <c r="D128" s="119"/>
      <c r="E128" s="119"/>
      <c r="F128" s="119"/>
      <c r="G128" s="119"/>
      <c r="H128" s="119"/>
      <c r="I128" s="120"/>
      <c r="J128" s="92"/>
      <c r="K128" s="92"/>
      <c r="L128" s="200" t="s">
        <v>28</v>
      </c>
      <c r="M128" s="160">
        <f t="shared" ref="M128:V128" si="109">+M125+M126+M127</f>
        <v>10644</v>
      </c>
      <c r="N128" s="161">
        <f t="shared" si="109"/>
        <v>14142</v>
      </c>
      <c r="O128" s="160">
        <f t="shared" si="109"/>
        <v>24786</v>
      </c>
      <c r="P128" s="160">
        <f t="shared" si="109"/>
        <v>16</v>
      </c>
      <c r="Q128" s="160">
        <f t="shared" si="109"/>
        <v>24802</v>
      </c>
      <c r="R128" s="160">
        <f t="shared" si="109"/>
        <v>9378</v>
      </c>
      <c r="S128" s="161">
        <f t="shared" si="109"/>
        <v>12122</v>
      </c>
      <c r="T128" s="160">
        <f t="shared" si="109"/>
        <v>21500</v>
      </c>
      <c r="U128" s="160">
        <f t="shared" si="109"/>
        <v>1</v>
      </c>
      <c r="V128" s="160">
        <f t="shared" si="109"/>
        <v>21501</v>
      </c>
      <c r="W128" s="163">
        <f t="shared" si="108"/>
        <v>-13.30941053140876</v>
      </c>
    </row>
    <row r="129" spans="2:23" ht="14.25" thickTop="1" thickBot="1">
      <c r="B129" s="206"/>
      <c r="C129" s="119"/>
      <c r="D129" s="119"/>
      <c r="E129" s="119"/>
      <c r="F129" s="119"/>
      <c r="G129" s="119"/>
      <c r="H129" s="119"/>
      <c r="I129" s="120"/>
      <c r="J129" s="92"/>
      <c r="K129" s="92"/>
      <c r="L129" s="200" t="s">
        <v>94</v>
      </c>
      <c r="M129" s="160">
        <f t="shared" ref="M129:V129" si="110">M120+M124+M128</f>
        <v>34277</v>
      </c>
      <c r="N129" s="161">
        <f t="shared" si="110"/>
        <v>44828</v>
      </c>
      <c r="O129" s="160">
        <f t="shared" si="110"/>
        <v>79105</v>
      </c>
      <c r="P129" s="160">
        <f t="shared" si="110"/>
        <v>36</v>
      </c>
      <c r="Q129" s="160">
        <f t="shared" si="110"/>
        <v>79141</v>
      </c>
      <c r="R129" s="160">
        <f t="shared" si="110"/>
        <v>30986</v>
      </c>
      <c r="S129" s="161">
        <f t="shared" si="110"/>
        <v>40978</v>
      </c>
      <c r="T129" s="160">
        <f t="shared" si="110"/>
        <v>71964</v>
      </c>
      <c r="U129" s="160">
        <f t="shared" si="110"/>
        <v>25</v>
      </c>
      <c r="V129" s="162">
        <f t="shared" si="110"/>
        <v>71989</v>
      </c>
      <c r="W129" s="163">
        <f>IF(Q129=0,0,((V129/Q129)-1)*100)</f>
        <v>-9.037035165085106</v>
      </c>
    </row>
    <row r="130" spans="2:23" ht="14.25" thickTop="1" thickBot="1">
      <c r="B130" s="206"/>
      <c r="C130" s="119"/>
      <c r="D130" s="119"/>
      <c r="E130" s="119"/>
      <c r="F130" s="119"/>
      <c r="G130" s="119"/>
      <c r="H130" s="119"/>
      <c r="I130" s="120"/>
      <c r="J130" s="92"/>
      <c r="K130" s="92"/>
      <c r="L130" s="200" t="s">
        <v>93</v>
      </c>
      <c r="M130" s="160">
        <f t="shared" ref="M130:V130" si="111">+M116+M120+M124+M128</f>
        <v>48393</v>
      </c>
      <c r="N130" s="161">
        <f t="shared" si="111"/>
        <v>62046</v>
      </c>
      <c r="O130" s="160">
        <f t="shared" si="111"/>
        <v>110439</v>
      </c>
      <c r="P130" s="160">
        <f t="shared" si="111"/>
        <v>36</v>
      </c>
      <c r="Q130" s="160">
        <f t="shared" si="111"/>
        <v>110475</v>
      </c>
      <c r="R130" s="160">
        <f t="shared" si="111"/>
        <v>42867</v>
      </c>
      <c r="S130" s="161">
        <f t="shared" si="111"/>
        <v>56729</v>
      </c>
      <c r="T130" s="160">
        <f t="shared" si="111"/>
        <v>99596</v>
      </c>
      <c r="U130" s="160">
        <f t="shared" si="111"/>
        <v>41</v>
      </c>
      <c r="V130" s="162">
        <f t="shared" si="111"/>
        <v>99637</v>
      </c>
      <c r="W130" s="163">
        <f t="shared" ref="W130" si="112">IF(Q130=0,0,((V130/Q130)-1)*100)</f>
        <v>-9.8103643358225856</v>
      </c>
    </row>
    <row r="131" spans="2:23" ht="14.25" thickTop="1" thickBot="1">
      <c r="B131" s="206"/>
      <c r="C131" s="119"/>
      <c r="D131" s="119"/>
      <c r="E131" s="119"/>
      <c r="F131" s="119"/>
      <c r="G131" s="119"/>
      <c r="H131" s="119"/>
      <c r="I131" s="120"/>
      <c r="J131" s="92"/>
      <c r="K131" s="92"/>
      <c r="L131" s="199" t="s">
        <v>61</v>
      </c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130"/>
    </row>
    <row r="132" spans="2:23" ht="13.5" thickTop="1">
      <c r="B132" s="206"/>
      <c r="C132" s="119"/>
      <c r="D132" s="119"/>
      <c r="E132" s="119"/>
      <c r="F132" s="119"/>
      <c r="G132" s="119"/>
      <c r="H132" s="119"/>
      <c r="I132" s="120"/>
      <c r="J132" s="92"/>
      <c r="K132" s="92"/>
      <c r="L132" s="280" t="s">
        <v>47</v>
      </c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2"/>
    </row>
    <row r="133" spans="2:23" ht="13.5" thickBot="1">
      <c r="B133" s="206"/>
      <c r="C133" s="119"/>
      <c r="D133" s="119"/>
      <c r="E133" s="119"/>
      <c r="F133" s="119"/>
      <c r="G133" s="119"/>
      <c r="H133" s="119"/>
      <c r="I133" s="120"/>
      <c r="J133" s="92"/>
      <c r="K133" s="92"/>
      <c r="L133" s="283" t="s">
        <v>48</v>
      </c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5"/>
    </row>
    <row r="134" spans="2:23" ht="14.25" thickTop="1" thickBot="1">
      <c r="B134" s="206"/>
      <c r="C134" s="119"/>
      <c r="D134" s="119"/>
      <c r="E134" s="119"/>
      <c r="F134" s="119"/>
      <c r="G134" s="119"/>
      <c r="H134" s="119"/>
      <c r="I134" s="120"/>
      <c r="J134" s="92"/>
      <c r="K134" s="92"/>
      <c r="L134" s="1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118" t="s">
        <v>41</v>
      </c>
    </row>
    <row r="135" spans="2:23" ht="14.25" thickTop="1" thickBot="1">
      <c r="B135" s="206"/>
      <c r="C135" s="119"/>
      <c r="D135" s="119"/>
      <c r="E135" s="119"/>
      <c r="F135" s="119"/>
      <c r="G135" s="119"/>
      <c r="H135" s="119"/>
      <c r="I135" s="120"/>
      <c r="J135" s="92"/>
      <c r="K135" s="92"/>
      <c r="L135" s="218"/>
      <c r="M135" s="277" t="s">
        <v>89</v>
      </c>
      <c r="N135" s="278"/>
      <c r="O135" s="278"/>
      <c r="P135" s="278"/>
      <c r="Q135" s="279"/>
      <c r="R135" s="277" t="s">
        <v>92</v>
      </c>
      <c r="S135" s="278"/>
      <c r="T135" s="278"/>
      <c r="U135" s="278"/>
      <c r="V135" s="279"/>
      <c r="W135" s="219" t="s">
        <v>4</v>
      </c>
    </row>
    <row r="136" spans="2:23" ht="13.5" thickTop="1">
      <c r="B136" s="206"/>
      <c r="C136" s="119"/>
      <c r="D136" s="119"/>
      <c r="E136" s="119"/>
      <c r="F136" s="119"/>
      <c r="G136" s="119"/>
      <c r="H136" s="119"/>
      <c r="I136" s="120"/>
      <c r="J136" s="92"/>
      <c r="K136" s="92"/>
      <c r="L136" s="220" t="s">
        <v>5</v>
      </c>
      <c r="M136" s="221"/>
      <c r="N136" s="224"/>
      <c r="O136" s="167"/>
      <c r="P136" s="225"/>
      <c r="Q136" s="168"/>
      <c r="R136" s="221"/>
      <c r="S136" s="224"/>
      <c r="T136" s="167"/>
      <c r="U136" s="225"/>
      <c r="V136" s="168"/>
      <c r="W136" s="223" t="s">
        <v>6</v>
      </c>
    </row>
    <row r="137" spans="2:23" ht="13.5" thickBot="1">
      <c r="B137" s="206"/>
      <c r="C137" s="119"/>
      <c r="D137" s="119"/>
      <c r="E137" s="119"/>
      <c r="F137" s="119"/>
      <c r="G137" s="119"/>
      <c r="H137" s="119"/>
      <c r="I137" s="120"/>
      <c r="J137" s="92"/>
      <c r="K137" s="92"/>
      <c r="L137" s="226"/>
      <c r="M137" s="230" t="s">
        <v>42</v>
      </c>
      <c r="N137" s="231" t="s">
        <v>43</v>
      </c>
      <c r="O137" s="169" t="s">
        <v>44</v>
      </c>
      <c r="P137" s="232" t="s">
        <v>13</v>
      </c>
      <c r="Q137" s="214" t="s">
        <v>9</v>
      </c>
      <c r="R137" s="230" t="s">
        <v>42</v>
      </c>
      <c r="S137" s="231" t="s">
        <v>43</v>
      </c>
      <c r="T137" s="169" t="s">
        <v>44</v>
      </c>
      <c r="U137" s="232" t="s">
        <v>13</v>
      </c>
      <c r="V137" s="214" t="s">
        <v>9</v>
      </c>
      <c r="W137" s="229"/>
    </row>
    <row r="138" spans="2:23" ht="4.5" customHeight="1" thickTop="1">
      <c r="B138" s="206"/>
      <c r="C138" s="119"/>
      <c r="D138" s="119"/>
      <c r="E138" s="119"/>
      <c r="F138" s="119"/>
      <c r="G138" s="119"/>
      <c r="H138" s="119"/>
      <c r="I138" s="120"/>
      <c r="J138" s="92"/>
      <c r="K138" s="92"/>
      <c r="L138" s="220"/>
      <c r="M138" s="236"/>
      <c r="N138" s="237"/>
      <c r="O138" s="153"/>
      <c r="P138" s="238"/>
      <c r="Q138" s="156"/>
      <c r="R138" s="236"/>
      <c r="S138" s="237"/>
      <c r="T138" s="153"/>
      <c r="U138" s="238"/>
      <c r="V138" s="158"/>
      <c r="W138" s="239"/>
    </row>
    <row r="139" spans="2:23">
      <c r="B139" s="206"/>
      <c r="C139" s="119"/>
      <c r="D139" s="119"/>
      <c r="E139" s="119"/>
      <c r="F139" s="119"/>
      <c r="G139" s="119"/>
      <c r="H139" s="119"/>
      <c r="I139" s="120"/>
      <c r="J139" s="92"/>
      <c r="K139" s="92"/>
      <c r="L139" s="220" t="s">
        <v>14</v>
      </c>
      <c r="M139" s="242">
        <f t="shared" ref="M139:N141" si="113">+M87+M113</f>
        <v>53170</v>
      </c>
      <c r="N139" s="243">
        <f t="shared" si="113"/>
        <v>62497</v>
      </c>
      <c r="O139" s="154">
        <f>+M139+N139</f>
        <v>115667</v>
      </c>
      <c r="P139" s="98">
        <f>+P87+P113</f>
        <v>2765</v>
      </c>
      <c r="Q139" s="157">
        <f>+O139+P139</f>
        <v>118432</v>
      </c>
      <c r="R139" s="242">
        <f t="shared" ref="R139:S141" si="114">+R87+R113</f>
        <v>52771</v>
      </c>
      <c r="S139" s="243">
        <f t="shared" si="114"/>
        <v>63688</v>
      </c>
      <c r="T139" s="154">
        <f>+R139+S139</f>
        <v>116459</v>
      </c>
      <c r="U139" s="98">
        <f>+U87+U113</f>
        <v>4385</v>
      </c>
      <c r="V139" s="159">
        <f>+T139+U139</f>
        <v>120844</v>
      </c>
      <c r="W139" s="216">
        <f t="shared" ref="W139:W151" si="115">IF(Q139=0,0,((V139/Q139)-1)*100)</f>
        <v>2.0366117265604</v>
      </c>
    </row>
    <row r="140" spans="2:23">
      <c r="B140" s="206"/>
      <c r="C140" s="119"/>
      <c r="D140" s="119"/>
      <c r="E140" s="119"/>
      <c r="F140" s="119"/>
      <c r="G140" s="119"/>
      <c r="H140" s="119"/>
      <c r="I140" s="120"/>
      <c r="J140" s="92"/>
      <c r="K140" s="92"/>
      <c r="L140" s="220" t="s">
        <v>15</v>
      </c>
      <c r="M140" s="242">
        <f t="shared" si="113"/>
        <v>52078</v>
      </c>
      <c r="N140" s="243">
        <f t="shared" si="113"/>
        <v>63396</v>
      </c>
      <c r="O140" s="154">
        <f t="shared" ref="O140:O141" si="116">+M140+N140</f>
        <v>115474</v>
      </c>
      <c r="P140" s="98">
        <f>+P88+P114</f>
        <v>2702</v>
      </c>
      <c r="Q140" s="157">
        <f t="shared" ref="Q140:Q141" si="117">+O140+P140</f>
        <v>118176</v>
      </c>
      <c r="R140" s="242">
        <f t="shared" si="114"/>
        <v>53924</v>
      </c>
      <c r="S140" s="243">
        <f t="shared" si="114"/>
        <v>66042</v>
      </c>
      <c r="T140" s="154">
        <f t="shared" ref="T140:T141" si="118">+R140+S140</f>
        <v>119966</v>
      </c>
      <c r="U140" s="98">
        <f>+U88+U114</f>
        <v>4520</v>
      </c>
      <c r="V140" s="159">
        <f t="shared" ref="V140:V141" si="119">+T140+U140</f>
        <v>124486</v>
      </c>
      <c r="W140" s="216">
        <f t="shared" si="115"/>
        <v>5.3394936366097934</v>
      </c>
    </row>
    <row r="141" spans="2:23" ht="13.5" thickBot="1">
      <c r="B141" s="206"/>
      <c r="C141" s="119"/>
      <c r="D141" s="119"/>
      <c r="E141" s="119"/>
      <c r="F141" s="119"/>
      <c r="G141" s="119"/>
      <c r="H141" s="119"/>
      <c r="I141" s="120"/>
      <c r="J141" s="92"/>
      <c r="K141" s="92"/>
      <c r="L141" s="226" t="s">
        <v>16</v>
      </c>
      <c r="M141" s="242">
        <f t="shared" si="113"/>
        <v>51410</v>
      </c>
      <c r="N141" s="243">
        <f t="shared" si="113"/>
        <v>63211</v>
      </c>
      <c r="O141" s="154">
        <f t="shared" si="116"/>
        <v>114621</v>
      </c>
      <c r="P141" s="98">
        <f>+P89+P115</f>
        <v>3285</v>
      </c>
      <c r="Q141" s="157">
        <f t="shared" si="117"/>
        <v>117906</v>
      </c>
      <c r="R141" s="242">
        <f t="shared" si="114"/>
        <v>49656</v>
      </c>
      <c r="S141" s="243">
        <f t="shared" si="114"/>
        <v>62340</v>
      </c>
      <c r="T141" s="154">
        <f t="shared" si="118"/>
        <v>111996</v>
      </c>
      <c r="U141" s="98">
        <f>+U89+U115</f>
        <v>4361</v>
      </c>
      <c r="V141" s="159">
        <f t="shared" si="119"/>
        <v>116357</v>
      </c>
      <c r="W141" s="216">
        <f t="shared" si="115"/>
        <v>-1.3137584177225881</v>
      </c>
    </row>
    <row r="142" spans="2:23" ht="14.25" thickTop="1" thickBot="1">
      <c r="B142" s="206"/>
      <c r="C142" s="119"/>
      <c r="D142" s="119"/>
      <c r="E142" s="119"/>
      <c r="F142" s="119"/>
      <c r="G142" s="119"/>
      <c r="H142" s="119"/>
      <c r="I142" s="120"/>
      <c r="J142" s="92"/>
      <c r="K142" s="92"/>
      <c r="L142" s="200" t="s">
        <v>17</v>
      </c>
      <c r="M142" s="160">
        <f t="shared" ref="M142:V142" si="120">+M139+M140+M141</f>
        <v>156658</v>
      </c>
      <c r="N142" s="161">
        <f t="shared" si="120"/>
        <v>189104</v>
      </c>
      <c r="O142" s="160">
        <f t="shared" si="120"/>
        <v>345762</v>
      </c>
      <c r="P142" s="160">
        <f t="shared" si="120"/>
        <v>8752</v>
      </c>
      <c r="Q142" s="160">
        <f t="shared" si="120"/>
        <v>354514</v>
      </c>
      <c r="R142" s="160">
        <f t="shared" si="120"/>
        <v>156351</v>
      </c>
      <c r="S142" s="161">
        <f t="shared" si="120"/>
        <v>192070</v>
      </c>
      <c r="T142" s="160">
        <f t="shared" si="120"/>
        <v>348421</v>
      </c>
      <c r="U142" s="160">
        <f t="shared" si="120"/>
        <v>13266</v>
      </c>
      <c r="V142" s="162">
        <f t="shared" si="120"/>
        <v>361687</v>
      </c>
      <c r="W142" s="163">
        <f t="shared" si="115"/>
        <v>2.0233333521384234</v>
      </c>
    </row>
    <row r="143" spans="2:23" ht="13.5" thickTop="1">
      <c r="B143" s="206"/>
      <c r="C143" s="119"/>
      <c r="D143" s="119"/>
      <c r="E143" s="119"/>
      <c r="F143" s="119"/>
      <c r="G143" s="119"/>
      <c r="H143" s="119"/>
      <c r="I143" s="120"/>
      <c r="J143" s="92"/>
      <c r="K143" s="92"/>
      <c r="L143" s="220" t="s">
        <v>18</v>
      </c>
      <c r="M143" s="242">
        <f t="shared" ref="M143:N145" si="121">+M91+M117</f>
        <v>48292</v>
      </c>
      <c r="N143" s="243">
        <f t="shared" si="121"/>
        <v>57543</v>
      </c>
      <c r="O143" s="154">
        <f t="shared" ref="O143:O145" si="122">+M143+N143</f>
        <v>105835</v>
      </c>
      <c r="P143" s="98">
        <f>+P91+P117</f>
        <v>2933</v>
      </c>
      <c r="Q143" s="157">
        <f t="shared" ref="Q143:Q145" si="123">+O143+P143</f>
        <v>108768</v>
      </c>
      <c r="R143" s="242">
        <f t="shared" ref="R143:S145" si="124">+R91+R117</f>
        <v>47896</v>
      </c>
      <c r="S143" s="243">
        <f t="shared" si="124"/>
        <v>60099</v>
      </c>
      <c r="T143" s="154">
        <f t="shared" ref="T143:T145" si="125">+R143+S143</f>
        <v>107995</v>
      </c>
      <c r="U143" s="98">
        <f>+U91+U117</f>
        <v>3717</v>
      </c>
      <c r="V143" s="159">
        <f t="shared" ref="V143:V145" si="126">+T143+U143</f>
        <v>111712</v>
      </c>
      <c r="W143" s="216">
        <f t="shared" si="115"/>
        <v>2.7066784348337647</v>
      </c>
    </row>
    <row r="144" spans="2:23">
      <c r="B144" s="206"/>
      <c r="C144" s="119"/>
      <c r="D144" s="119"/>
      <c r="E144" s="119"/>
      <c r="F144" s="119"/>
      <c r="G144" s="119"/>
      <c r="H144" s="119"/>
      <c r="I144" s="120"/>
      <c r="J144" s="92"/>
      <c r="K144" s="92"/>
      <c r="L144" s="220" t="s">
        <v>19</v>
      </c>
      <c r="M144" s="242">
        <f t="shared" si="121"/>
        <v>45085</v>
      </c>
      <c r="N144" s="243">
        <f t="shared" si="121"/>
        <v>56421</v>
      </c>
      <c r="O144" s="154">
        <f t="shared" si="122"/>
        <v>101506</v>
      </c>
      <c r="P144" s="98">
        <f>+P92+P118</f>
        <v>2327</v>
      </c>
      <c r="Q144" s="157">
        <f t="shared" si="123"/>
        <v>103833</v>
      </c>
      <c r="R144" s="242">
        <f t="shared" si="124"/>
        <v>41469</v>
      </c>
      <c r="S144" s="243">
        <f t="shared" si="124"/>
        <v>55569</v>
      </c>
      <c r="T144" s="154">
        <f t="shared" si="125"/>
        <v>97038</v>
      </c>
      <c r="U144" s="98">
        <f>+U92+U118</f>
        <v>3482</v>
      </c>
      <c r="V144" s="159">
        <f t="shared" si="126"/>
        <v>100520</v>
      </c>
      <c r="W144" s="216">
        <f t="shared" si="115"/>
        <v>-3.1907004516868454</v>
      </c>
    </row>
    <row r="145" spans="2:23" ht="13.5" thickBot="1">
      <c r="B145" s="206"/>
      <c r="C145" s="119"/>
      <c r="D145" s="119"/>
      <c r="E145" s="119"/>
      <c r="F145" s="119"/>
      <c r="G145" s="119"/>
      <c r="H145" s="119"/>
      <c r="I145" s="120"/>
      <c r="J145" s="92"/>
      <c r="K145" s="92"/>
      <c r="L145" s="220" t="s">
        <v>20</v>
      </c>
      <c r="M145" s="242">
        <f t="shared" si="121"/>
        <v>56129</v>
      </c>
      <c r="N145" s="243">
        <f t="shared" si="121"/>
        <v>66392</v>
      </c>
      <c r="O145" s="154">
        <f t="shared" si="122"/>
        <v>122521</v>
      </c>
      <c r="P145" s="98">
        <f>+P93+P119</f>
        <v>3367</v>
      </c>
      <c r="Q145" s="157">
        <f t="shared" si="123"/>
        <v>125888</v>
      </c>
      <c r="R145" s="242">
        <f t="shared" si="124"/>
        <v>54185</v>
      </c>
      <c r="S145" s="243">
        <f t="shared" si="124"/>
        <v>68447</v>
      </c>
      <c r="T145" s="154">
        <f t="shared" si="125"/>
        <v>122632</v>
      </c>
      <c r="U145" s="98">
        <f>+U93+U119</f>
        <v>4624</v>
      </c>
      <c r="V145" s="159">
        <f t="shared" si="126"/>
        <v>127256</v>
      </c>
      <c r="W145" s="216">
        <f t="shared" si="115"/>
        <v>1.0866802236908946</v>
      </c>
    </row>
    <row r="146" spans="2:23" ht="14.25" thickTop="1" thickBot="1">
      <c r="B146" s="206"/>
      <c r="C146" s="119"/>
      <c r="D146" s="119"/>
      <c r="E146" s="119"/>
      <c r="F146" s="119"/>
      <c r="G146" s="119"/>
      <c r="H146" s="119"/>
      <c r="I146" s="120"/>
      <c r="J146" s="92"/>
      <c r="K146" s="92"/>
      <c r="L146" s="200" t="s">
        <v>90</v>
      </c>
      <c r="M146" s="160">
        <f t="shared" ref="M146:V146" si="127">+M143+M144+M145</f>
        <v>149506</v>
      </c>
      <c r="N146" s="161">
        <f t="shared" si="127"/>
        <v>180356</v>
      </c>
      <c r="O146" s="160">
        <f t="shared" si="127"/>
        <v>329862</v>
      </c>
      <c r="P146" s="160">
        <f t="shared" si="127"/>
        <v>8627</v>
      </c>
      <c r="Q146" s="160">
        <f t="shared" si="127"/>
        <v>338489</v>
      </c>
      <c r="R146" s="160">
        <f t="shared" si="127"/>
        <v>143550</v>
      </c>
      <c r="S146" s="161">
        <f t="shared" si="127"/>
        <v>184115</v>
      </c>
      <c r="T146" s="160">
        <f t="shared" si="127"/>
        <v>327665</v>
      </c>
      <c r="U146" s="160">
        <f t="shared" si="127"/>
        <v>11823</v>
      </c>
      <c r="V146" s="162">
        <f t="shared" si="127"/>
        <v>339488</v>
      </c>
      <c r="W146" s="163">
        <f>IF(Q146=0,0,((V146/Q146)-1)*100)</f>
        <v>0.2951351447166628</v>
      </c>
    </row>
    <row r="147" spans="2:23" ht="13.5" thickTop="1">
      <c r="B147" s="206"/>
      <c r="C147" s="119"/>
      <c r="D147" s="119"/>
      <c r="E147" s="119"/>
      <c r="F147" s="119"/>
      <c r="G147" s="119"/>
      <c r="H147" s="119"/>
      <c r="I147" s="120"/>
      <c r="J147" s="92"/>
      <c r="K147" s="92"/>
      <c r="L147" s="220" t="s">
        <v>21</v>
      </c>
      <c r="M147" s="242">
        <f t="shared" ref="M147:N149" si="128">+M95+M121</f>
        <v>48393</v>
      </c>
      <c r="N147" s="243">
        <f t="shared" si="128"/>
        <v>56774</v>
      </c>
      <c r="O147" s="154">
        <f t="shared" ref="O147:O149" si="129">+M147+N147</f>
        <v>105167</v>
      </c>
      <c r="P147" s="98">
        <f>+P95+P121</f>
        <v>3048</v>
      </c>
      <c r="Q147" s="157">
        <f t="shared" ref="Q147:Q149" si="130">+O147+P147</f>
        <v>108215</v>
      </c>
      <c r="R147" s="242">
        <f t="shared" ref="R147:S149" si="131">+R95+R121</f>
        <v>47363</v>
      </c>
      <c r="S147" s="243">
        <f t="shared" si="131"/>
        <v>59588</v>
      </c>
      <c r="T147" s="154">
        <f t="shared" ref="T147:T149" si="132">+R147+S147</f>
        <v>106951</v>
      </c>
      <c r="U147" s="98">
        <f>+U95+U121</f>
        <v>4004</v>
      </c>
      <c r="V147" s="159">
        <f t="shared" ref="V147:V149" si="133">+T147+U147</f>
        <v>110955</v>
      </c>
      <c r="W147" s="216">
        <f t="shared" si="115"/>
        <v>2.5319964884720214</v>
      </c>
    </row>
    <row r="148" spans="2:23">
      <c r="B148" s="206"/>
      <c r="C148" s="119"/>
      <c r="D148" s="119"/>
      <c r="E148" s="119"/>
      <c r="F148" s="119"/>
      <c r="G148" s="119"/>
      <c r="H148" s="119"/>
      <c r="I148" s="120"/>
      <c r="J148" s="92"/>
      <c r="K148" s="92"/>
      <c r="L148" s="220" t="s">
        <v>91</v>
      </c>
      <c r="M148" s="242">
        <f t="shared" si="128"/>
        <v>47808</v>
      </c>
      <c r="N148" s="243">
        <f t="shared" si="128"/>
        <v>60903</v>
      </c>
      <c r="O148" s="154">
        <f t="shared" si="129"/>
        <v>108711</v>
      </c>
      <c r="P148" s="98">
        <f>+P96+P122</f>
        <v>2879</v>
      </c>
      <c r="Q148" s="157">
        <f t="shared" si="130"/>
        <v>111590</v>
      </c>
      <c r="R148" s="242">
        <f t="shared" si="131"/>
        <v>46852</v>
      </c>
      <c r="S148" s="243">
        <f t="shared" si="131"/>
        <v>65194</v>
      </c>
      <c r="T148" s="154">
        <f t="shared" si="132"/>
        <v>112046</v>
      </c>
      <c r="U148" s="98">
        <f>+U96+U122</f>
        <v>3954</v>
      </c>
      <c r="V148" s="159">
        <f t="shared" si="133"/>
        <v>116000</v>
      </c>
      <c r="W148" s="216">
        <f t="shared" si="115"/>
        <v>3.9519670221346059</v>
      </c>
    </row>
    <row r="149" spans="2:23" ht="13.5" thickBot="1">
      <c r="B149" s="206"/>
      <c r="C149" s="119"/>
      <c r="D149" s="119"/>
      <c r="E149" s="119"/>
      <c r="F149" s="119"/>
      <c r="G149" s="119"/>
      <c r="H149" s="119"/>
      <c r="I149" s="120"/>
      <c r="J149" s="92"/>
      <c r="K149" s="92"/>
      <c r="L149" s="220" t="s">
        <v>22</v>
      </c>
      <c r="M149" s="242">
        <f t="shared" si="128"/>
        <v>48268</v>
      </c>
      <c r="N149" s="243">
        <f t="shared" si="128"/>
        <v>59021</v>
      </c>
      <c r="O149" s="155">
        <f t="shared" si="129"/>
        <v>107289</v>
      </c>
      <c r="P149" s="249">
        <f>+P97+P123</f>
        <v>3391</v>
      </c>
      <c r="Q149" s="157">
        <f t="shared" si="130"/>
        <v>110680</v>
      </c>
      <c r="R149" s="242">
        <f t="shared" si="131"/>
        <v>48042</v>
      </c>
      <c r="S149" s="243">
        <f t="shared" si="131"/>
        <v>60757</v>
      </c>
      <c r="T149" s="155">
        <f t="shared" si="132"/>
        <v>108799</v>
      </c>
      <c r="U149" s="249">
        <f>+U97+U123</f>
        <v>3713</v>
      </c>
      <c r="V149" s="159">
        <f t="shared" si="133"/>
        <v>112512</v>
      </c>
      <c r="W149" s="216">
        <f t="shared" si="115"/>
        <v>1.6552222623780199</v>
      </c>
    </row>
    <row r="150" spans="2:23" ht="14.25" thickTop="1" thickBot="1">
      <c r="B150" s="206"/>
      <c r="C150" s="119"/>
      <c r="D150" s="119"/>
      <c r="E150" s="119"/>
      <c r="F150" s="119"/>
      <c r="G150" s="119"/>
      <c r="H150" s="119"/>
      <c r="I150" s="120"/>
      <c r="J150" s="119"/>
      <c r="K150" s="92"/>
      <c r="L150" s="201" t="s">
        <v>23</v>
      </c>
      <c r="M150" s="164">
        <f t="shared" ref="M150:V150" si="134">+M147+M148+M149</f>
        <v>144469</v>
      </c>
      <c r="N150" s="164">
        <f t="shared" si="134"/>
        <v>176698</v>
      </c>
      <c r="O150" s="165">
        <f t="shared" si="134"/>
        <v>321167</v>
      </c>
      <c r="P150" s="165">
        <f t="shared" si="134"/>
        <v>9318</v>
      </c>
      <c r="Q150" s="165">
        <f t="shared" si="134"/>
        <v>330485</v>
      </c>
      <c r="R150" s="164">
        <f t="shared" si="134"/>
        <v>142257</v>
      </c>
      <c r="S150" s="164">
        <f t="shared" si="134"/>
        <v>185539</v>
      </c>
      <c r="T150" s="165">
        <f t="shared" si="134"/>
        <v>327796</v>
      </c>
      <c r="U150" s="165">
        <f t="shared" si="134"/>
        <v>11671</v>
      </c>
      <c r="V150" s="165">
        <f t="shared" si="134"/>
        <v>339467</v>
      </c>
      <c r="W150" s="166">
        <f t="shared" si="115"/>
        <v>2.7178238044086811</v>
      </c>
    </row>
    <row r="151" spans="2:23" ht="13.5" thickTop="1">
      <c r="B151" s="206"/>
      <c r="C151" s="119"/>
      <c r="D151" s="119"/>
      <c r="E151" s="119"/>
      <c r="F151" s="119"/>
      <c r="G151" s="119"/>
      <c r="H151" s="119"/>
      <c r="I151" s="120"/>
      <c r="J151" s="119"/>
      <c r="K151" s="92"/>
      <c r="L151" s="220" t="s">
        <v>25</v>
      </c>
      <c r="M151" s="242">
        <f t="shared" ref="M151:N153" si="135">+M99+M125</f>
        <v>47993</v>
      </c>
      <c r="N151" s="243">
        <f t="shared" si="135"/>
        <v>57519</v>
      </c>
      <c r="O151" s="155">
        <f t="shared" ref="O151:O153" si="136">+M151+N151</f>
        <v>105512</v>
      </c>
      <c r="P151" s="250">
        <f>+P99+P125</f>
        <v>4068</v>
      </c>
      <c r="Q151" s="157">
        <f t="shared" ref="Q151:Q153" si="137">+O151+P151</f>
        <v>109580</v>
      </c>
      <c r="R151" s="242">
        <f t="shared" ref="R151:S153" si="138">+R99+R125</f>
        <v>49156</v>
      </c>
      <c r="S151" s="243">
        <f t="shared" si="138"/>
        <v>60431</v>
      </c>
      <c r="T151" s="155">
        <f t="shared" ref="T151:T153" si="139">+R151+S151</f>
        <v>109587</v>
      </c>
      <c r="U151" s="250">
        <f>+U99+U125</f>
        <v>3966</v>
      </c>
      <c r="V151" s="159">
        <f t="shared" ref="V151:V153" si="140">+T151+U151</f>
        <v>113553</v>
      </c>
      <c r="W151" s="216">
        <f t="shared" si="115"/>
        <v>3.6256616170834199</v>
      </c>
    </row>
    <row r="152" spans="2:23">
      <c r="B152" s="122"/>
      <c r="C152" s="131"/>
      <c r="D152" s="131"/>
      <c r="E152" s="123"/>
      <c r="F152" s="132"/>
      <c r="G152" s="132"/>
      <c r="H152" s="133"/>
      <c r="I152" s="134"/>
      <c r="J152" s="119"/>
      <c r="K152" s="92"/>
      <c r="L152" s="220" t="s">
        <v>26</v>
      </c>
      <c r="M152" s="242">
        <f t="shared" si="135"/>
        <v>47488</v>
      </c>
      <c r="N152" s="243">
        <f t="shared" si="135"/>
        <v>57487</v>
      </c>
      <c r="O152" s="155">
        <f>+M152+N152</f>
        <v>104975</v>
      </c>
      <c r="P152" s="98">
        <f>+P100+P126</f>
        <v>4673</v>
      </c>
      <c r="Q152" s="157">
        <f>+O152+P152</f>
        <v>109648</v>
      </c>
      <c r="R152" s="242">
        <f t="shared" si="138"/>
        <v>44352</v>
      </c>
      <c r="S152" s="243">
        <f t="shared" si="138"/>
        <v>57442</v>
      </c>
      <c r="T152" s="155">
        <f>+R152+S152</f>
        <v>101794</v>
      </c>
      <c r="U152" s="98">
        <f>+U100+U126</f>
        <v>4130</v>
      </c>
      <c r="V152" s="159">
        <f>+T152+U152</f>
        <v>105924</v>
      </c>
      <c r="W152" s="216">
        <f>IF(Q152=0,0,((V152/Q152)-1)*100)</f>
        <v>-3.396322778345251</v>
      </c>
    </row>
    <row r="153" spans="2:23" ht="16.5" customHeight="1" thickBot="1">
      <c r="B153" s="208"/>
      <c r="C153" s="128"/>
      <c r="D153" s="128"/>
      <c r="E153" s="128"/>
      <c r="F153" s="128"/>
      <c r="G153" s="128"/>
      <c r="H153" s="128"/>
      <c r="I153" s="129"/>
      <c r="J153" s="125"/>
      <c r="K153" s="125"/>
      <c r="L153" s="220" t="s">
        <v>27</v>
      </c>
      <c r="M153" s="242">
        <f t="shared" si="135"/>
        <v>50493</v>
      </c>
      <c r="N153" s="243">
        <f t="shared" si="135"/>
        <v>60810</v>
      </c>
      <c r="O153" s="155">
        <f t="shared" si="136"/>
        <v>111303</v>
      </c>
      <c r="P153" s="98">
        <f>+P101+P127</f>
        <v>4239</v>
      </c>
      <c r="Q153" s="157">
        <f t="shared" si="137"/>
        <v>115542</v>
      </c>
      <c r="R153" s="242">
        <f t="shared" si="138"/>
        <v>41718</v>
      </c>
      <c r="S153" s="243">
        <f t="shared" si="138"/>
        <v>63845</v>
      </c>
      <c r="T153" s="155">
        <f t="shared" si="139"/>
        <v>105563</v>
      </c>
      <c r="U153" s="98">
        <f>+U101+U127</f>
        <v>3813</v>
      </c>
      <c r="V153" s="159">
        <f t="shared" si="140"/>
        <v>109376</v>
      </c>
      <c r="W153" s="216">
        <f>IF(Q153=0,0,((V153/Q153)-1)*100)</f>
        <v>-5.3365875612331415</v>
      </c>
    </row>
    <row r="154" spans="2:23" ht="18" customHeight="1" thickTop="1" thickBot="1">
      <c r="B154" s="208"/>
      <c r="C154" s="128"/>
      <c r="D154" s="128"/>
      <c r="E154" s="128"/>
      <c r="F154" s="128"/>
      <c r="G154" s="128"/>
      <c r="H154" s="128"/>
      <c r="I154" s="129"/>
      <c r="J154" s="125"/>
      <c r="K154" s="125"/>
      <c r="L154" s="200" t="s">
        <v>28</v>
      </c>
      <c r="M154" s="160">
        <f t="shared" ref="M154:V154" si="141">+M151+M152+M153</f>
        <v>145974</v>
      </c>
      <c r="N154" s="161">
        <f t="shared" si="141"/>
        <v>175816</v>
      </c>
      <c r="O154" s="160">
        <f t="shared" si="141"/>
        <v>321790</v>
      </c>
      <c r="P154" s="160">
        <f t="shared" si="141"/>
        <v>12980</v>
      </c>
      <c r="Q154" s="160">
        <f t="shared" si="141"/>
        <v>334770</v>
      </c>
      <c r="R154" s="160">
        <f t="shared" si="141"/>
        <v>135226</v>
      </c>
      <c r="S154" s="161">
        <f t="shared" si="141"/>
        <v>181718</v>
      </c>
      <c r="T154" s="160">
        <f t="shared" si="141"/>
        <v>316944</v>
      </c>
      <c r="U154" s="160">
        <f t="shared" si="141"/>
        <v>11909</v>
      </c>
      <c r="V154" s="160">
        <f t="shared" si="141"/>
        <v>328853</v>
      </c>
      <c r="W154" s="163">
        <f t="shared" ref="W154" si="142">IF(Q154=0,0,((V154/Q154)-1)*100)</f>
        <v>-1.7674821519252037</v>
      </c>
    </row>
    <row r="155" spans="2:23" ht="14.25" thickTop="1" thickBot="1">
      <c r="B155" s="206"/>
      <c r="C155" s="119"/>
      <c r="D155" s="119"/>
      <c r="E155" s="119"/>
      <c r="F155" s="119"/>
      <c r="G155" s="119"/>
      <c r="H155" s="119"/>
      <c r="I155" s="120"/>
      <c r="J155" s="92"/>
      <c r="K155" s="92"/>
      <c r="L155" s="200" t="s">
        <v>94</v>
      </c>
      <c r="M155" s="160">
        <f t="shared" ref="M155:V155" si="143">M146+M150+M154</f>
        <v>439949</v>
      </c>
      <c r="N155" s="161">
        <f t="shared" si="143"/>
        <v>532870</v>
      </c>
      <c r="O155" s="160">
        <f t="shared" si="143"/>
        <v>972819</v>
      </c>
      <c r="P155" s="160">
        <f t="shared" si="143"/>
        <v>30925</v>
      </c>
      <c r="Q155" s="160">
        <f t="shared" si="143"/>
        <v>1003744</v>
      </c>
      <c r="R155" s="160">
        <f t="shared" si="143"/>
        <v>421033</v>
      </c>
      <c r="S155" s="161">
        <f t="shared" si="143"/>
        <v>551372</v>
      </c>
      <c r="T155" s="160">
        <f t="shared" si="143"/>
        <v>972405</v>
      </c>
      <c r="U155" s="160">
        <f t="shared" si="143"/>
        <v>35403</v>
      </c>
      <c r="V155" s="162">
        <f t="shared" si="143"/>
        <v>1007808</v>
      </c>
      <c r="W155" s="163">
        <f>IF(Q155=0,0,((V155/Q155)-1)*100)</f>
        <v>0.404884113877646</v>
      </c>
    </row>
    <row r="156" spans="2:23" ht="14.25" thickTop="1" thickBot="1">
      <c r="B156" s="206"/>
      <c r="C156" s="119"/>
      <c r="D156" s="119"/>
      <c r="E156" s="119"/>
      <c r="F156" s="119"/>
      <c r="G156" s="119"/>
      <c r="H156" s="119"/>
      <c r="I156" s="120"/>
      <c r="J156" s="92"/>
      <c r="K156" s="92"/>
      <c r="L156" s="200" t="s">
        <v>93</v>
      </c>
      <c r="M156" s="160">
        <f t="shared" ref="M156:V156" si="144">+M142+M146+M150+M154</f>
        <v>596607</v>
      </c>
      <c r="N156" s="161">
        <f t="shared" si="144"/>
        <v>721974</v>
      </c>
      <c r="O156" s="160">
        <f t="shared" si="144"/>
        <v>1318581</v>
      </c>
      <c r="P156" s="160">
        <f t="shared" si="144"/>
        <v>39677</v>
      </c>
      <c r="Q156" s="160">
        <f t="shared" si="144"/>
        <v>1358258</v>
      </c>
      <c r="R156" s="160">
        <f t="shared" si="144"/>
        <v>577384</v>
      </c>
      <c r="S156" s="161">
        <f t="shared" si="144"/>
        <v>743442</v>
      </c>
      <c r="T156" s="160">
        <f t="shared" si="144"/>
        <v>1320826</v>
      </c>
      <c r="U156" s="160">
        <f t="shared" si="144"/>
        <v>48669</v>
      </c>
      <c r="V156" s="162">
        <f t="shared" si="144"/>
        <v>1369495</v>
      </c>
      <c r="W156" s="163">
        <f t="shared" ref="W156" si="145">IF(Q156=0,0,((V156/Q156)-1)*100)</f>
        <v>0.82730968637769742</v>
      </c>
    </row>
    <row r="157" spans="2:23" ht="14.25" thickTop="1" thickBot="1">
      <c r="B157" s="206"/>
      <c r="C157" s="119"/>
      <c r="D157" s="119"/>
      <c r="E157" s="119"/>
      <c r="F157" s="119"/>
      <c r="G157" s="119"/>
      <c r="H157" s="119"/>
      <c r="I157" s="120"/>
      <c r="J157" s="92"/>
      <c r="K157" s="92"/>
      <c r="L157" s="199" t="s">
        <v>61</v>
      </c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3"/>
    </row>
    <row r="158" spans="2:23" ht="13.5" thickTop="1">
      <c r="B158" s="206"/>
      <c r="C158" s="119"/>
      <c r="D158" s="119"/>
      <c r="E158" s="119"/>
      <c r="F158" s="119"/>
      <c r="G158" s="119"/>
      <c r="H158" s="119"/>
      <c r="I158" s="120"/>
      <c r="J158" s="92"/>
      <c r="K158" s="92"/>
      <c r="L158" s="271" t="s">
        <v>49</v>
      </c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3"/>
    </row>
    <row r="159" spans="2:23" ht="13.5" thickBot="1">
      <c r="B159" s="206"/>
      <c r="C159" s="119"/>
      <c r="D159" s="119"/>
      <c r="E159" s="119"/>
      <c r="F159" s="119"/>
      <c r="G159" s="119"/>
      <c r="H159" s="119"/>
      <c r="I159" s="120"/>
      <c r="J159" s="92"/>
      <c r="K159" s="92"/>
      <c r="L159" s="274" t="s">
        <v>50</v>
      </c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6"/>
    </row>
    <row r="160" spans="2:23" ht="14.25" thickTop="1" thickBot="1">
      <c r="B160" s="206"/>
      <c r="C160" s="119"/>
      <c r="D160" s="119"/>
      <c r="E160" s="119"/>
      <c r="F160" s="119"/>
      <c r="G160" s="119"/>
      <c r="H160" s="119"/>
      <c r="I160" s="120"/>
      <c r="J160" s="92"/>
      <c r="K160" s="92"/>
      <c r="L160" s="1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118" t="s">
        <v>41</v>
      </c>
    </row>
    <row r="161" spans="2:23" ht="14.25" thickTop="1" thickBot="1">
      <c r="B161" s="206"/>
      <c r="C161" s="119"/>
      <c r="D161" s="119"/>
      <c r="E161" s="119"/>
      <c r="F161" s="119"/>
      <c r="G161" s="119"/>
      <c r="H161" s="119"/>
      <c r="I161" s="120"/>
      <c r="J161" s="92"/>
      <c r="K161" s="92"/>
      <c r="L161" s="218"/>
      <c r="M161" s="268" t="s">
        <v>89</v>
      </c>
      <c r="N161" s="269"/>
      <c r="O161" s="269"/>
      <c r="P161" s="269"/>
      <c r="Q161" s="270"/>
      <c r="R161" s="268" t="s">
        <v>92</v>
      </c>
      <c r="S161" s="269"/>
      <c r="T161" s="269"/>
      <c r="U161" s="269"/>
      <c r="V161" s="270"/>
      <c r="W161" s="219" t="s">
        <v>4</v>
      </c>
    </row>
    <row r="162" spans="2:23" ht="13.5" thickTop="1">
      <c r="B162" s="206"/>
      <c r="C162" s="119"/>
      <c r="D162" s="119"/>
      <c r="E162" s="119"/>
      <c r="F162" s="119"/>
      <c r="G162" s="119"/>
      <c r="H162" s="119"/>
      <c r="I162" s="120"/>
      <c r="J162" s="92"/>
      <c r="K162" s="92"/>
      <c r="L162" s="220" t="s">
        <v>5</v>
      </c>
      <c r="M162" s="221"/>
      <c r="N162" s="224"/>
      <c r="O162" s="193"/>
      <c r="P162" s="225"/>
      <c r="Q162" s="194"/>
      <c r="R162" s="221"/>
      <c r="S162" s="224"/>
      <c r="T162" s="193"/>
      <c r="U162" s="225"/>
      <c r="V162" s="194"/>
      <c r="W162" s="223" t="s">
        <v>6</v>
      </c>
    </row>
    <row r="163" spans="2:23" ht="13.5" thickBot="1">
      <c r="B163" s="206"/>
      <c r="C163" s="119"/>
      <c r="D163" s="119"/>
      <c r="E163" s="119"/>
      <c r="F163" s="119"/>
      <c r="G163" s="119"/>
      <c r="H163" s="119"/>
      <c r="I163" s="120"/>
      <c r="J163" s="92"/>
      <c r="K163" s="92"/>
      <c r="L163" s="226"/>
      <c r="M163" s="230" t="s">
        <v>42</v>
      </c>
      <c r="N163" s="231" t="s">
        <v>43</v>
      </c>
      <c r="O163" s="195" t="s">
        <v>44</v>
      </c>
      <c r="P163" s="232" t="s">
        <v>13</v>
      </c>
      <c r="Q163" s="215" t="s">
        <v>9</v>
      </c>
      <c r="R163" s="230" t="s">
        <v>42</v>
      </c>
      <c r="S163" s="231" t="s">
        <v>43</v>
      </c>
      <c r="T163" s="195" t="s">
        <v>44</v>
      </c>
      <c r="U163" s="232" t="s">
        <v>13</v>
      </c>
      <c r="V163" s="215" t="s">
        <v>9</v>
      </c>
      <c r="W163" s="229"/>
    </row>
    <row r="164" spans="2:23" ht="3.75" customHeight="1" thickTop="1">
      <c r="B164" s="206"/>
      <c r="C164" s="119"/>
      <c r="D164" s="119"/>
      <c r="E164" s="119"/>
      <c r="F164" s="119"/>
      <c r="G164" s="119"/>
      <c r="H164" s="119"/>
      <c r="I164" s="120"/>
      <c r="J164" s="92"/>
      <c r="K164" s="92"/>
      <c r="L164" s="220"/>
      <c r="M164" s="236"/>
      <c r="N164" s="237"/>
      <c r="O164" s="170"/>
      <c r="P164" s="238"/>
      <c r="Q164" s="176"/>
      <c r="R164" s="236"/>
      <c r="S164" s="237"/>
      <c r="T164" s="170"/>
      <c r="U164" s="238"/>
      <c r="V164" s="180"/>
      <c r="W164" s="239"/>
    </row>
    <row r="165" spans="2:23">
      <c r="B165" s="206"/>
      <c r="C165" s="119"/>
      <c r="D165" s="119"/>
      <c r="E165" s="119"/>
      <c r="F165" s="119"/>
      <c r="G165" s="119"/>
      <c r="H165" s="119"/>
      <c r="I165" s="120"/>
      <c r="J165" s="92"/>
      <c r="K165" s="92"/>
      <c r="L165" s="220" t="s">
        <v>14</v>
      </c>
      <c r="M165" s="242">
        <f>+BKK!M165+DMK!M165+CNX!M165+HDY!M165+HKT!M165+CEI!M165</f>
        <v>29</v>
      </c>
      <c r="N165" s="243">
        <f>+BKK!N165+DMK!N165+CNX!N165+HDY!N165+HKT!N165+CEI!N165</f>
        <v>84</v>
      </c>
      <c r="O165" s="171">
        <f>M165+N165</f>
        <v>113</v>
      </c>
      <c r="P165" s="98">
        <f>+BKK!P165+DMK!P165+CNX!P165+HDY!P165+HKT!P165+CEI!P165</f>
        <v>0</v>
      </c>
      <c r="Q165" s="177">
        <f>O165+P165</f>
        <v>113</v>
      </c>
      <c r="R165" s="242">
        <f>+BKK!R165+DMK!R165+CNX!R165+HDY!R165+HKT!R165+CEI!R165</f>
        <v>22</v>
      </c>
      <c r="S165" s="243">
        <f>+BKK!S165+DMK!S165+CNX!S165+HDY!S165+HKT!S165+CEI!S165</f>
        <v>77</v>
      </c>
      <c r="T165" s="171">
        <f>R165+S165</f>
        <v>99</v>
      </c>
      <c r="U165" s="98">
        <f>+BKK!U165+DMK!U165+CNX!U165+HDY!U165+HKT!U165+CEI!U165</f>
        <v>1</v>
      </c>
      <c r="V165" s="181">
        <f>T165+U165</f>
        <v>100</v>
      </c>
      <c r="W165" s="216">
        <f t="shared" ref="W165:W177" si="146">IF(Q165=0,0,((V165/Q165)-1)*100)</f>
        <v>-11.504424778761058</v>
      </c>
    </row>
    <row r="166" spans="2:23">
      <c r="B166" s="206"/>
      <c r="C166" s="119"/>
      <c r="D166" s="119"/>
      <c r="E166" s="119"/>
      <c r="F166" s="119"/>
      <c r="G166" s="119"/>
      <c r="H166" s="119"/>
      <c r="I166" s="120"/>
      <c r="J166" s="92"/>
      <c r="K166" s="92"/>
      <c r="L166" s="220" t="s">
        <v>15</v>
      </c>
      <c r="M166" s="242">
        <f>+BKK!M166+DMK!M166+CNX!M166+HDY!M166+HKT!M166+CEI!M166</f>
        <v>30</v>
      </c>
      <c r="N166" s="243">
        <f>+BKK!N166+DMK!N166+CNX!N166+HDY!N166+HKT!N166+CEI!N166</f>
        <v>87</v>
      </c>
      <c r="O166" s="171">
        <f>M166+N166</f>
        <v>117</v>
      </c>
      <c r="P166" s="98">
        <f>+BKK!P166+DMK!P166+CNX!P166+HDY!P166+HKT!P166+CEI!P166</f>
        <v>0</v>
      </c>
      <c r="Q166" s="177">
        <f>O166+P166</f>
        <v>117</v>
      </c>
      <c r="R166" s="242">
        <f>+BKK!R166+DMK!R166+CNX!R166+HDY!R166+HKT!R166+CEI!R166</f>
        <v>29</v>
      </c>
      <c r="S166" s="243">
        <f>+BKK!S166+DMK!S166+CNX!S166+HDY!S166+HKT!S166+CEI!S166</f>
        <v>48</v>
      </c>
      <c r="T166" s="171">
        <f>R166+S166</f>
        <v>77</v>
      </c>
      <c r="U166" s="98">
        <f>+BKK!U166+DMK!U166+CNX!U166+HDY!U166+HKT!U166+CEI!U166</f>
        <v>1</v>
      </c>
      <c r="V166" s="181">
        <f>T166+U166</f>
        <v>78</v>
      </c>
      <c r="W166" s="216">
        <f t="shared" si="146"/>
        <v>-33.333333333333336</v>
      </c>
    </row>
    <row r="167" spans="2:23" ht="13.5" thickBot="1">
      <c r="B167" s="206"/>
      <c r="C167" s="119"/>
      <c r="D167" s="119"/>
      <c r="E167" s="119"/>
      <c r="F167" s="119"/>
      <c r="G167" s="119"/>
      <c r="H167" s="119"/>
      <c r="I167" s="120"/>
      <c r="J167" s="92"/>
      <c r="K167" s="92"/>
      <c r="L167" s="226" t="s">
        <v>16</v>
      </c>
      <c r="M167" s="242">
        <f>+BKK!M167+DMK!M167+CNX!M167+HDY!M167+HKT!M167+CEI!M167</f>
        <v>27</v>
      </c>
      <c r="N167" s="243">
        <f>+BKK!N167+DMK!N167+CNX!N167+HDY!N167+HKT!N167+CEI!N167</f>
        <v>107</v>
      </c>
      <c r="O167" s="171">
        <f>M167+N167</f>
        <v>134</v>
      </c>
      <c r="P167" s="98">
        <f>+BKK!P167+DMK!P167+CNX!P167+HDY!P167+HKT!P167+CEI!P167</f>
        <v>1</v>
      </c>
      <c r="Q167" s="177">
        <f>O167+P167</f>
        <v>135</v>
      </c>
      <c r="R167" s="242">
        <f>+BKK!R167+DMK!R167+CNX!R167+HDY!R167+HKT!R167+CEI!R167</f>
        <v>23</v>
      </c>
      <c r="S167" s="243">
        <f>+BKK!S167+DMK!S167+CNX!S167+HDY!S167+HKT!S167+CEI!S167</f>
        <v>65</v>
      </c>
      <c r="T167" s="171">
        <f>R167+S167</f>
        <v>88</v>
      </c>
      <c r="U167" s="98">
        <f>+BKK!U167+DMK!U167+CNX!U167+HDY!U167+HKT!U167+CEI!U167</f>
        <v>1</v>
      </c>
      <c r="V167" s="181">
        <f>T167+U167</f>
        <v>89</v>
      </c>
      <c r="W167" s="216">
        <f t="shared" si="146"/>
        <v>-34.074074074074076</v>
      </c>
    </row>
    <row r="168" spans="2:23" ht="14.25" thickTop="1" thickBot="1">
      <c r="B168" s="206"/>
      <c r="C168" s="119"/>
      <c r="D168" s="119"/>
      <c r="E168" s="119"/>
      <c r="F168" s="119"/>
      <c r="G168" s="119"/>
      <c r="H168" s="119"/>
      <c r="I168" s="120"/>
      <c r="J168" s="92"/>
      <c r="K168" s="92"/>
      <c r="L168" s="202" t="s">
        <v>17</v>
      </c>
      <c r="M168" s="183">
        <f t="shared" ref="M168:V168" si="147">M167+M166+M165</f>
        <v>86</v>
      </c>
      <c r="N168" s="184">
        <f t="shared" si="147"/>
        <v>278</v>
      </c>
      <c r="O168" s="183">
        <f t="shared" si="147"/>
        <v>364</v>
      </c>
      <c r="P168" s="183">
        <f t="shared" si="147"/>
        <v>1</v>
      </c>
      <c r="Q168" s="183">
        <f t="shared" si="147"/>
        <v>365</v>
      </c>
      <c r="R168" s="183">
        <f t="shared" si="147"/>
        <v>74</v>
      </c>
      <c r="S168" s="184">
        <f t="shared" si="147"/>
        <v>190</v>
      </c>
      <c r="T168" s="183">
        <f t="shared" si="147"/>
        <v>264</v>
      </c>
      <c r="U168" s="183">
        <f t="shared" si="147"/>
        <v>3</v>
      </c>
      <c r="V168" s="185">
        <f t="shared" si="147"/>
        <v>267</v>
      </c>
      <c r="W168" s="186">
        <f t="shared" si="146"/>
        <v>-26.849315068493151</v>
      </c>
    </row>
    <row r="169" spans="2:23" ht="13.5" thickTop="1">
      <c r="B169" s="206"/>
      <c r="C169" s="119"/>
      <c r="D169" s="119"/>
      <c r="E169" s="119"/>
      <c r="F169" s="119"/>
      <c r="G169" s="119"/>
      <c r="H169" s="119"/>
      <c r="I169" s="120"/>
      <c r="J169" s="92"/>
      <c r="K169" s="92"/>
      <c r="L169" s="220" t="s">
        <v>18</v>
      </c>
      <c r="M169" s="252">
        <f>+BKK!M169+DMK!M169+CNX!M169+HDY!M169+HKT!M169+CEI!M169</f>
        <v>23</v>
      </c>
      <c r="N169" s="253">
        <f>+BKK!N169+DMK!N169+CNX!N169+HDY!N169+HKT!N169+CEI!N169</f>
        <v>104</v>
      </c>
      <c r="O169" s="172">
        <f>M169+N169</f>
        <v>127</v>
      </c>
      <c r="P169" s="98">
        <f>+BKK!P169+DMK!P169+CNX!P169+HDY!P169+HKT!P169+CEI!P169</f>
        <v>0</v>
      </c>
      <c r="Q169" s="178">
        <f>O169+P169</f>
        <v>127</v>
      </c>
      <c r="R169" s="252">
        <f>+BKK!R169+DMK!R169+CNX!R169+HDY!R169+HKT!R169+CEI!R169</f>
        <v>18</v>
      </c>
      <c r="S169" s="253">
        <f>+BKK!S169+DMK!S169+CNX!S169+HDY!S169+HKT!S169+CEI!S169</f>
        <v>59</v>
      </c>
      <c r="T169" s="172">
        <f>R169+S169</f>
        <v>77</v>
      </c>
      <c r="U169" s="98">
        <f>+BKK!U169+DMK!U169+CNX!U169+HDY!U169+HKT!U169+CEI!U169</f>
        <v>1</v>
      </c>
      <c r="V169" s="181">
        <f>T169+U169</f>
        <v>78</v>
      </c>
      <c r="W169" s="216">
        <f t="shared" si="146"/>
        <v>-38.582677165354326</v>
      </c>
    </row>
    <row r="170" spans="2:23">
      <c r="B170" s="206"/>
      <c r="C170" s="119"/>
      <c r="D170" s="119"/>
      <c r="E170" s="119"/>
      <c r="F170" s="119"/>
      <c r="G170" s="119"/>
      <c r="H170" s="119"/>
      <c r="I170" s="120"/>
      <c r="J170" s="92"/>
      <c r="K170" s="92"/>
      <c r="L170" s="220" t="s">
        <v>19</v>
      </c>
      <c r="M170" s="242">
        <f>+BKK!M170+DMK!M170+CNX!M170+HDY!M170+HKT!M170+CEI!M170</f>
        <v>24</v>
      </c>
      <c r="N170" s="243">
        <f>+BKK!N170+DMK!N170+CNX!N170+HDY!N170+HKT!N170+CEI!N170</f>
        <v>88</v>
      </c>
      <c r="O170" s="171">
        <f>M170+N170</f>
        <v>112</v>
      </c>
      <c r="P170" s="98">
        <f>+BKK!P170+DMK!P170+CNX!P170+HDY!P170+HKT!P170+CEI!P170</f>
        <v>0</v>
      </c>
      <c r="Q170" s="177">
        <f>O170+P170</f>
        <v>112</v>
      </c>
      <c r="R170" s="242">
        <f>+BKK!R170+DMK!R170+CNX!R170+HDY!R170+HKT!R170+CEI!R170</f>
        <v>15</v>
      </c>
      <c r="S170" s="243">
        <f>+BKK!S170+DMK!S170+CNX!S170+HDY!S170+HKT!S170+CEI!S170</f>
        <v>47</v>
      </c>
      <c r="T170" s="171">
        <f>R170+S170</f>
        <v>62</v>
      </c>
      <c r="U170" s="98">
        <f>+BKK!U170+DMK!U170+CNX!U170+HDY!U170+HKT!U170+CEI!U170</f>
        <v>1</v>
      </c>
      <c r="V170" s="181">
        <f>T170+U170</f>
        <v>63</v>
      </c>
      <c r="W170" s="216">
        <f t="shared" si="146"/>
        <v>-43.75</v>
      </c>
    </row>
    <row r="171" spans="2:23" ht="13.5" thickBot="1">
      <c r="B171" s="206"/>
      <c r="C171" s="119"/>
      <c r="D171" s="119"/>
      <c r="E171" s="119"/>
      <c r="F171" s="119"/>
      <c r="G171" s="119"/>
      <c r="H171" s="119"/>
      <c r="I171" s="120"/>
      <c r="J171" s="92"/>
      <c r="K171" s="92"/>
      <c r="L171" s="220" t="s">
        <v>20</v>
      </c>
      <c r="M171" s="242">
        <f>+BKK!M171+DMK!M171+CNX!M171+HDY!M171+HKT!M171+CEI!M171</f>
        <v>23</v>
      </c>
      <c r="N171" s="243">
        <f>+BKK!N171+DMK!N171+CNX!N171+HDY!N171+HKT!N171+CEI!N171</f>
        <v>108</v>
      </c>
      <c r="O171" s="171">
        <f>M171+N171</f>
        <v>131</v>
      </c>
      <c r="P171" s="98">
        <f>+BKK!P171+DMK!P171+CNX!P171+HDY!P171+HKT!P171+CEI!P171</f>
        <v>1</v>
      </c>
      <c r="Q171" s="177">
        <f>O171+P171</f>
        <v>132</v>
      </c>
      <c r="R171" s="242">
        <f>+BKK!R171+DMK!R171+CNX!R171+HDY!R171+HKT!R171+CEI!R171</f>
        <v>32</v>
      </c>
      <c r="S171" s="243">
        <f>+BKK!S171+DMK!S171+CNX!S171+HDY!S171+HKT!S171+CEI!S171</f>
        <v>78</v>
      </c>
      <c r="T171" s="171">
        <f>R171+S171</f>
        <v>110</v>
      </c>
      <c r="U171" s="98">
        <f>+BKK!U171+DMK!U171+CNX!U171+HDY!U171+HKT!U171+CEI!U171</f>
        <v>2</v>
      </c>
      <c r="V171" s="181">
        <f>T171+U171</f>
        <v>112</v>
      </c>
      <c r="W171" s="216">
        <f t="shared" si="146"/>
        <v>-15.151515151515149</v>
      </c>
    </row>
    <row r="172" spans="2:23" ht="14.25" thickTop="1" thickBot="1">
      <c r="B172" s="206"/>
      <c r="C172" s="119"/>
      <c r="D172" s="119"/>
      <c r="E172" s="119"/>
      <c r="F172" s="119"/>
      <c r="G172" s="119"/>
      <c r="H172" s="119"/>
      <c r="I172" s="120"/>
      <c r="J172" s="92"/>
      <c r="K172" s="92"/>
      <c r="L172" s="202" t="s">
        <v>90</v>
      </c>
      <c r="M172" s="183">
        <f t="shared" ref="M172:V172" si="148">+M169+M170+M171</f>
        <v>70</v>
      </c>
      <c r="N172" s="184">
        <f t="shared" si="148"/>
        <v>300</v>
      </c>
      <c r="O172" s="183">
        <f t="shared" si="148"/>
        <v>370</v>
      </c>
      <c r="P172" s="183">
        <f t="shared" si="148"/>
        <v>1</v>
      </c>
      <c r="Q172" s="183">
        <f t="shared" si="148"/>
        <v>371</v>
      </c>
      <c r="R172" s="183">
        <f t="shared" si="148"/>
        <v>65</v>
      </c>
      <c r="S172" s="184">
        <f t="shared" si="148"/>
        <v>184</v>
      </c>
      <c r="T172" s="183">
        <f t="shared" si="148"/>
        <v>249</v>
      </c>
      <c r="U172" s="183">
        <f t="shared" si="148"/>
        <v>4</v>
      </c>
      <c r="V172" s="185">
        <f t="shared" si="148"/>
        <v>253</v>
      </c>
      <c r="W172" s="186">
        <f>IF(Q172=0,0,((V172/Q172)-1)*100)</f>
        <v>-31.805929919137466</v>
      </c>
    </row>
    <row r="173" spans="2:23" ht="13.5" thickTop="1">
      <c r="B173" s="206"/>
      <c r="C173" s="119"/>
      <c r="D173" s="119"/>
      <c r="E173" s="119"/>
      <c r="F173" s="119"/>
      <c r="G173" s="119"/>
      <c r="H173" s="119"/>
      <c r="I173" s="120"/>
      <c r="J173" s="92"/>
      <c r="K173" s="92"/>
      <c r="L173" s="220" t="s">
        <v>21</v>
      </c>
      <c r="M173" s="242">
        <f>+BKK!M173+DMK!M173+CNX!M173+HDY!M173+HKT!M173+CEI!M173</f>
        <v>31</v>
      </c>
      <c r="N173" s="243">
        <f>+BKK!N173+DMK!N173+CNX!N173+HDY!N173+HKT!N173+CEI!N173</f>
        <v>84</v>
      </c>
      <c r="O173" s="171">
        <f>SUM(M173:N173)</f>
        <v>115</v>
      </c>
      <c r="P173" s="98">
        <f>+BKK!P173+DMK!P173+CNX!P173+HDY!P173+HKT!P173+CEI!P173</f>
        <v>1</v>
      </c>
      <c r="Q173" s="177">
        <f>+O173+P173</f>
        <v>116</v>
      </c>
      <c r="R173" s="242">
        <f>+BKK!R173+DMK!R173+CNX!R173+HDY!R173+HKT!R173+CEI!R173</f>
        <v>30</v>
      </c>
      <c r="S173" s="243">
        <f>+BKK!S173+DMK!S173+CNX!S173+HDY!S173+HKT!S173+CEI!S173</f>
        <v>50</v>
      </c>
      <c r="T173" s="171">
        <f>SUM(R173:S173)</f>
        <v>80</v>
      </c>
      <c r="U173" s="98">
        <f>+BKK!U173+DMK!U173+CNX!U173+HDY!U173+HKT!U173+CEI!U173</f>
        <v>1</v>
      </c>
      <c r="V173" s="181">
        <f>+T173+U173</f>
        <v>81</v>
      </c>
      <c r="W173" s="216">
        <f t="shared" si="146"/>
        <v>-30.172413793103448</v>
      </c>
    </row>
    <row r="174" spans="2:23">
      <c r="B174" s="206"/>
      <c r="C174" s="119"/>
      <c r="D174" s="119"/>
      <c r="E174" s="119"/>
      <c r="F174" s="119"/>
      <c r="G174" s="119"/>
      <c r="H174" s="119"/>
      <c r="I174" s="120"/>
      <c r="J174" s="92"/>
      <c r="K174" s="92"/>
      <c r="L174" s="220" t="s">
        <v>91</v>
      </c>
      <c r="M174" s="242">
        <f>+BKK!M174+DMK!M174+CNX!M174+HDY!M174+HKT!M174+CEI!M174</f>
        <v>59</v>
      </c>
      <c r="N174" s="243">
        <f>+BKK!N174+DMK!N174+CNX!N174+HDY!N174+HKT!N174+CEI!N174</f>
        <v>93</v>
      </c>
      <c r="O174" s="171">
        <f>SUM(M174:N174)</f>
        <v>152</v>
      </c>
      <c r="P174" s="98">
        <f>+BKK!P174+DMK!P174+CNX!P174+HDY!P174+HKT!P174+CEI!P174</f>
        <v>1</v>
      </c>
      <c r="Q174" s="177">
        <f>O174+P174</f>
        <v>153</v>
      </c>
      <c r="R174" s="242">
        <f>+BKK!R174+DMK!R174+CNX!R174+HDY!R174+HKT!R174+CEI!R174</f>
        <v>30</v>
      </c>
      <c r="S174" s="243">
        <f>+BKK!S174+DMK!S174+CNX!S174+HDY!S174+HKT!S174+CEI!S174</f>
        <v>52</v>
      </c>
      <c r="T174" s="171">
        <f>SUM(R174:S174)</f>
        <v>82</v>
      </c>
      <c r="U174" s="98">
        <f>+BKK!U174+DMK!U174+CNX!U174+HDY!U174+HKT!U174+CEI!U174</f>
        <v>2</v>
      </c>
      <c r="V174" s="181">
        <f>T174+U174</f>
        <v>84</v>
      </c>
      <c r="W174" s="216">
        <f t="shared" si="146"/>
        <v>-45.098039215686271</v>
      </c>
    </row>
    <row r="175" spans="2:23" ht="13.5" thickBot="1">
      <c r="B175" s="206"/>
      <c r="C175" s="119"/>
      <c r="D175" s="119"/>
      <c r="E175" s="119"/>
      <c r="F175" s="119"/>
      <c r="G175" s="119"/>
      <c r="H175" s="119"/>
      <c r="I175" s="120"/>
      <c r="J175" s="92"/>
      <c r="K175" s="92"/>
      <c r="L175" s="220" t="s">
        <v>22</v>
      </c>
      <c r="M175" s="242">
        <f>+BKK!M175+DMK!M175+CNX!M175+HDY!M175+HKT!M175+CEI!M175</f>
        <v>21</v>
      </c>
      <c r="N175" s="243">
        <f>+BKK!N175+DMK!N175+CNX!N175+HDY!N175+HKT!N175+CEI!N175</f>
        <v>86</v>
      </c>
      <c r="O175" s="173">
        <f>SUM(M175:N175)</f>
        <v>107</v>
      </c>
      <c r="P175" s="249">
        <f>+BKK!P175+DMK!P175+CNX!P175+HDY!P175+HKT!P175+CEI!P175</f>
        <v>1</v>
      </c>
      <c r="Q175" s="177">
        <f>O175+P175</f>
        <v>108</v>
      </c>
      <c r="R175" s="242">
        <f>+BKK!R175+DMK!R175+CNX!R175+HDY!R175+HKT!R175+CEI!R175</f>
        <v>28</v>
      </c>
      <c r="S175" s="243">
        <f>+BKK!S175+DMK!S175+CNX!S175+HDY!S175+HKT!S175+CEI!S175</f>
        <v>43</v>
      </c>
      <c r="T175" s="173">
        <f>SUM(R175:S175)</f>
        <v>71</v>
      </c>
      <c r="U175" s="249">
        <f>+BKK!U175+DMK!U175+CNX!U175+HDY!U175+HKT!U175+CEI!U175</f>
        <v>1</v>
      </c>
      <c r="V175" s="181">
        <f>T175+U175</f>
        <v>72</v>
      </c>
      <c r="W175" s="216">
        <f t="shared" si="146"/>
        <v>-33.333333333333336</v>
      </c>
    </row>
    <row r="176" spans="2:23" ht="14.25" thickTop="1" thickBot="1">
      <c r="B176" s="206"/>
      <c r="C176" s="119"/>
      <c r="D176" s="119"/>
      <c r="E176" s="119"/>
      <c r="F176" s="119"/>
      <c r="G176" s="119"/>
      <c r="H176" s="119"/>
      <c r="I176" s="120"/>
      <c r="J176" s="92"/>
      <c r="K176" s="92"/>
      <c r="L176" s="203" t="s">
        <v>23</v>
      </c>
      <c r="M176" s="187">
        <f t="shared" ref="M176:V176" si="149">+M173+M174+M175</f>
        <v>111</v>
      </c>
      <c r="N176" s="187">
        <f t="shared" si="149"/>
        <v>263</v>
      </c>
      <c r="O176" s="188">
        <f t="shared" si="149"/>
        <v>374</v>
      </c>
      <c r="P176" s="189">
        <f t="shared" si="149"/>
        <v>3</v>
      </c>
      <c r="Q176" s="190">
        <f t="shared" si="149"/>
        <v>377</v>
      </c>
      <c r="R176" s="187">
        <f t="shared" si="149"/>
        <v>88</v>
      </c>
      <c r="S176" s="187">
        <f t="shared" si="149"/>
        <v>145</v>
      </c>
      <c r="T176" s="191">
        <f t="shared" si="149"/>
        <v>233</v>
      </c>
      <c r="U176" s="191">
        <f t="shared" si="149"/>
        <v>4</v>
      </c>
      <c r="V176" s="191">
        <f t="shared" si="149"/>
        <v>237</v>
      </c>
      <c r="W176" s="192">
        <f t="shared" si="146"/>
        <v>-37.135278514588855</v>
      </c>
    </row>
    <row r="177" spans="2:23" ht="14.25" customHeight="1" thickTop="1">
      <c r="B177" s="207"/>
      <c r="C177" s="126"/>
      <c r="D177" s="126"/>
      <c r="E177" s="126"/>
      <c r="F177" s="126"/>
      <c r="G177" s="126"/>
      <c r="H177" s="126"/>
      <c r="I177" s="127"/>
      <c r="J177" s="125"/>
      <c r="K177" s="125"/>
      <c r="L177" s="254" t="s">
        <v>25</v>
      </c>
      <c r="M177" s="255">
        <f>+BKK!M177+DMK!M177+CNX!M177+HDY!M177+HKT!M177+CEI!M177</f>
        <v>19</v>
      </c>
      <c r="N177" s="256">
        <f>+BKK!N177+DMK!N177+CNX!N177+HDY!N177+HKT!N177+CEI!N177</f>
        <v>73</v>
      </c>
      <c r="O177" s="174">
        <f>SUM(M177:N177)</f>
        <v>92</v>
      </c>
      <c r="P177" s="257">
        <f>+BKK!P177+DMK!P177+CNX!P177+HDY!P177+HKT!P177+CEI!P177</f>
        <v>1</v>
      </c>
      <c r="Q177" s="179">
        <f>O177+P177</f>
        <v>93</v>
      </c>
      <c r="R177" s="255">
        <f>+BKK!R177+DMK!R177+CNX!R177+HDY!R177+HKT!R177+CEI!R177</f>
        <v>31</v>
      </c>
      <c r="S177" s="256">
        <f>+BKK!S177+DMK!S177+CNX!S177+HDY!S177+HKT!S177+CEI!S177</f>
        <v>45</v>
      </c>
      <c r="T177" s="174">
        <f>SUM(R177:S177)</f>
        <v>76</v>
      </c>
      <c r="U177" s="257">
        <f>+BKK!U177+DMK!U177+CNX!U177+HDY!U177+HKT!U177+CEI!U177</f>
        <v>2</v>
      </c>
      <c r="V177" s="182">
        <f>T177+U177</f>
        <v>78</v>
      </c>
      <c r="W177" s="258">
        <f t="shared" si="146"/>
        <v>-16.129032258064512</v>
      </c>
    </row>
    <row r="178" spans="2:23" ht="14.25" customHeight="1">
      <c r="B178" s="208"/>
      <c r="C178" s="128"/>
      <c r="D178" s="128"/>
      <c r="E178" s="128"/>
      <c r="F178" s="128"/>
      <c r="G178" s="128"/>
      <c r="H178" s="128"/>
      <c r="I178" s="129"/>
      <c r="J178" s="125"/>
      <c r="K178" s="125"/>
      <c r="L178" s="254" t="s">
        <v>26</v>
      </c>
      <c r="M178" s="255">
        <f>+BKK!M178+DMK!M178+CNX!M178+HDY!M178+HKT!M178+CEI!M178</f>
        <v>24</v>
      </c>
      <c r="N178" s="256">
        <f>+BKK!N178+DMK!N178+CNX!N178+HDY!N178+HKT!N178+CEI!N178</f>
        <v>73</v>
      </c>
      <c r="O178" s="174">
        <f>SUM(M178:N178)</f>
        <v>97</v>
      </c>
      <c r="P178" s="259">
        <f>+BKK!P178+DMK!P178+CNX!P178+HDY!P178+HKT!P178+CEI!P178</f>
        <v>1</v>
      </c>
      <c r="Q178" s="179">
        <f>O178+P178</f>
        <v>98</v>
      </c>
      <c r="R178" s="255">
        <f>+BKK!R178+DMK!R178+CNX!R178+HDY!R178+HKT!R178+CEI!R178</f>
        <v>35</v>
      </c>
      <c r="S178" s="256">
        <f>+BKK!S178+DMK!S178+CNX!S178+HDY!S178+HKT!S178+CEI!S178</f>
        <v>51</v>
      </c>
      <c r="T178" s="174">
        <f>SUM(R178:S178)</f>
        <v>86</v>
      </c>
      <c r="U178" s="259">
        <f>+BKK!U178+DMK!U178+CNX!U178+HDY!U178+HKT!U178+CEI!U178</f>
        <v>3</v>
      </c>
      <c r="V178" s="174">
        <f>T178+U178</f>
        <v>89</v>
      </c>
      <c r="W178" s="258">
        <f>IF(Q178=0,0,((V178/Q178)-1)*100)</f>
        <v>-9.1836734693877542</v>
      </c>
    </row>
    <row r="179" spans="2:23" ht="14.25" customHeight="1" thickBot="1">
      <c r="B179" s="208"/>
      <c r="C179" s="128"/>
      <c r="D179" s="128"/>
      <c r="E179" s="128"/>
      <c r="F179" s="128"/>
      <c r="G179" s="128"/>
      <c r="H179" s="128"/>
      <c r="I179" s="129"/>
      <c r="J179" s="125"/>
      <c r="K179" s="125"/>
      <c r="L179" s="254" t="s">
        <v>27</v>
      </c>
      <c r="M179" s="255">
        <f>+BKK!M179+DMK!M179+CNX!M179+HDY!M179+HKT!M179+CEI!M179</f>
        <v>23</v>
      </c>
      <c r="N179" s="256">
        <f>+BKK!N179+DMK!N179+CNX!N179+HDY!N179+HKT!N179+CEI!N179</f>
        <v>66</v>
      </c>
      <c r="O179" s="175">
        <f>SUM(M179:N179)</f>
        <v>89</v>
      </c>
      <c r="P179" s="260">
        <f>+BKK!P179+DMK!P179+CNX!P179+HDY!P179+HKT!P179+CEI!P179</f>
        <v>1</v>
      </c>
      <c r="Q179" s="179">
        <f>O179+P179</f>
        <v>90</v>
      </c>
      <c r="R179" s="255">
        <f>+BKK!R179+DMK!R179+CNX!R179+HDY!R179+HKT!R179+CEI!R179</f>
        <v>34</v>
      </c>
      <c r="S179" s="256">
        <f>+BKK!S179+DMK!S179+CNX!S179+HDY!S179+HKT!S179+CEI!S179</f>
        <v>50</v>
      </c>
      <c r="T179" s="174">
        <f>SUM(R179:S179)</f>
        <v>84</v>
      </c>
      <c r="U179" s="260">
        <f>+BKK!U179+DMK!U179+CNX!U179+HDY!U179+HKT!U179+CEI!U179</f>
        <v>19</v>
      </c>
      <c r="V179" s="182">
        <f>T179+U179</f>
        <v>103</v>
      </c>
      <c r="W179" s="258">
        <f>IF(Q179=0,0,((V179/Q179)-1)*100)</f>
        <v>14.444444444444438</v>
      </c>
    </row>
    <row r="180" spans="2:23" ht="14.25" customHeight="1" thickTop="1" thickBot="1">
      <c r="B180" s="206"/>
      <c r="C180" s="119"/>
      <c r="D180" s="119"/>
      <c r="E180" s="119"/>
      <c r="F180" s="119"/>
      <c r="G180" s="119"/>
      <c r="H180" s="119"/>
      <c r="I180" s="120"/>
      <c r="J180" s="92"/>
      <c r="K180" s="92"/>
      <c r="L180" s="202" t="s">
        <v>28</v>
      </c>
      <c r="M180" s="183">
        <f t="shared" ref="M180:V180" si="150">+M177+M178+M179</f>
        <v>66</v>
      </c>
      <c r="N180" s="184">
        <f t="shared" si="150"/>
        <v>212</v>
      </c>
      <c r="O180" s="183">
        <f t="shared" si="150"/>
        <v>278</v>
      </c>
      <c r="P180" s="183">
        <f t="shared" si="150"/>
        <v>3</v>
      </c>
      <c r="Q180" s="189">
        <f t="shared" si="150"/>
        <v>281</v>
      </c>
      <c r="R180" s="183">
        <f t="shared" si="150"/>
        <v>100</v>
      </c>
      <c r="S180" s="184">
        <f t="shared" si="150"/>
        <v>146</v>
      </c>
      <c r="T180" s="183">
        <f t="shared" si="150"/>
        <v>246</v>
      </c>
      <c r="U180" s="183">
        <f t="shared" si="150"/>
        <v>24</v>
      </c>
      <c r="V180" s="189">
        <f t="shared" si="150"/>
        <v>270</v>
      </c>
      <c r="W180" s="186">
        <f t="shared" ref="W180" si="151">IF(Q180=0,0,((V180/Q180)-1)*100)</f>
        <v>-3.9145907473309594</v>
      </c>
    </row>
    <row r="181" spans="2:23" ht="14.25" thickTop="1" thickBot="1">
      <c r="B181" s="206"/>
      <c r="C181" s="119"/>
      <c r="D181" s="119"/>
      <c r="E181" s="119"/>
      <c r="F181" s="119"/>
      <c r="G181" s="119"/>
      <c r="H181" s="119"/>
      <c r="I181" s="120"/>
      <c r="J181" s="92"/>
      <c r="K181" s="92"/>
      <c r="L181" s="202" t="s">
        <v>94</v>
      </c>
      <c r="M181" s="183">
        <f t="shared" ref="M181:V181" si="152">M172+M176+M180</f>
        <v>247</v>
      </c>
      <c r="N181" s="184">
        <f t="shared" si="152"/>
        <v>775</v>
      </c>
      <c r="O181" s="183">
        <f t="shared" si="152"/>
        <v>1022</v>
      </c>
      <c r="P181" s="183">
        <f t="shared" si="152"/>
        <v>7</v>
      </c>
      <c r="Q181" s="183">
        <f t="shared" si="152"/>
        <v>1029</v>
      </c>
      <c r="R181" s="183">
        <f t="shared" si="152"/>
        <v>253</v>
      </c>
      <c r="S181" s="184">
        <f t="shared" si="152"/>
        <v>475</v>
      </c>
      <c r="T181" s="183">
        <f t="shared" si="152"/>
        <v>728</v>
      </c>
      <c r="U181" s="183">
        <f t="shared" si="152"/>
        <v>32</v>
      </c>
      <c r="V181" s="185">
        <f t="shared" si="152"/>
        <v>760</v>
      </c>
      <c r="W181" s="186">
        <f>IF(Q181=0,0,((V181/Q181)-1)*100)</f>
        <v>-26.1418853255588</v>
      </c>
    </row>
    <row r="182" spans="2:23" ht="14.25" thickTop="1" thickBot="1">
      <c r="B182" s="206"/>
      <c r="C182" s="119"/>
      <c r="D182" s="119"/>
      <c r="E182" s="119"/>
      <c r="F182" s="119"/>
      <c r="G182" s="119"/>
      <c r="H182" s="119"/>
      <c r="I182" s="120"/>
      <c r="J182" s="92"/>
      <c r="K182" s="92"/>
      <c r="L182" s="202" t="s">
        <v>93</v>
      </c>
      <c r="M182" s="183">
        <f t="shared" ref="M182:V182" si="153">+M168+M172+M176+M180</f>
        <v>333</v>
      </c>
      <c r="N182" s="184">
        <f t="shared" si="153"/>
        <v>1053</v>
      </c>
      <c r="O182" s="183">
        <f t="shared" si="153"/>
        <v>1386</v>
      </c>
      <c r="P182" s="183">
        <f t="shared" si="153"/>
        <v>8</v>
      </c>
      <c r="Q182" s="183">
        <f t="shared" si="153"/>
        <v>1394</v>
      </c>
      <c r="R182" s="183">
        <f t="shared" si="153"/>
        <v>327</v>
      </c>
      <c r="S182" s="184">
        <f t="shared" si="153"/>
        <v>665</v>
      </c>
      <c r="T182" s="183">
        <f t="shared" si="153"/>
        <v>992</v>
      </c>
      <c r="U182" s="183">
        <f t="shared" si="153"/>
        <v>35</v>
      </c>
      <c r="V182" s="185">
        <f t="shared" si="153"/>
        <v>1027</v>
      </c>
      <c r="W182" s="186">
        <f t="shared" ref="W182" si="154">IF(Q182=0,0,((V182/Q182)-1)*100)</f>
        <v>-26.327116212338598</v>
      </c>
    </row>
    <row r="183" spans="2:23" ht="14.25" thickTop="1" thickBot="1">
      <c r="B183" s="206"/>
      <c r="C183" s="119"/>
      <c r="D183" s="119"/>
      <c r="E183" s="119"/>
      <c r="F183" s="119"/>
      <c r="G183" s="119"/>
      <c r="H183" s="119"/>
      <c r="I183" s="120"/>
      <c r="J183" s="92"/>
      <c r="K183" s="92"/>
      <c r="L183" s="199" t="s">
        <v>61</v>
      </c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3"/>
    </row>
    <row r="184" spans="2:23" ht="13.5" thickTop="1">
      <c r="B184" s="206"/>
      <c r="C184" s="119"/>
      <c r="D184" s="119"/>
      <c r="E184" s="119"/>
      <c r="F184" s="119"/>
      <c r="G184" s="119"/>
      <c r="H184" s="119"/>
      <c r="I184" s="120"/>
      <c r="J184" s="92"/>
      <c r="K184" s="92"/>
      <c r="L184" s="271" t="s">
        <v>51</v>
      </c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3"/>
    </row>
    <row r="185" spans="2:23" ht="13.5" thickBot="1">
      <c r="B185" s="206"/>
      <c r="C185" s="119"/>
      <c r="D185" s="119"/>
      <c r="E185" s="119"/>
      <c r="F185" s="119"/>
      <c r="G185" s="119"/>
      <c r="H185" s="119"/>
      <c r="I185" s="120"/>
      <c r="J185" s="92"/>
      <c r="K185" s="92"/>
      <c r="L185" s="274" t="s">
        <v>52</v>
      </c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6"/>
    </row>
    <row r="186" spans="2:23" ht="14.25" thickTop="1" thickBot="1">
      <c r="B186" s="206"/>
      <c r="C186" s="119"/>
      <c r="D186" s="119"/>
      <c r="E186" s="119"/>
      <c r="F186" s="119"/>
      <c r="G186" s="119"/>
      <c r="H186" s="119"/>
      <c r="I186" s="120"/>
      <c r="J186" s="92"/>
      <c r="K186" s="92"/>
      <c r="L186" s="1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118" t="s">
        <v>41</v>
      </c>
    </row>
    <row r="187" spans="2:23" ht="14.25" thickTop="1" thickBot="1">
      <c r="B187" s="206"/>
      <c r="C187" s="119"/>
      <c r="D187" s="119"/>
      <c r="E187" s="119"/>
      <c r="F187" s="119"/>
      <c r="G187" s="119"/>
      <c r="H187" s="119"/>
      <c r="I187" s="120"/>
      <c r="J187" s="92"/>
      <c r="K187" s="92"/>
      <c r="L187" s="218"/>
      <c r="M187" s="268" t="s">
        <v>89</v>
      </c>
      <c r="N187" s="269"/>
      <c r="O187" s="269"/>
      <c r="P187" s="269"/>
      <c r="Q187" s="270"/>
      <c r="R187" s="268" t="s">
        <v>92</v>
      </c>
      <c r="S187" s="269"/>
      <c r="T187" s="269"/>
      <c r="U187" s="269"/>
      <c r="V187" s="270"/>
      <c r="W187" s="219" t="s">
        <v>4</v>
      </c>
    </row>
    <row r="188" spans="2:23" ht="13.5" thickTop="1">
      <c r="B188" s="206"/>
      <c r="C188" s="119"/>
      <c r="D188" s="119"/>
      <c r="E188" s="119"/>
      <c r="F188" s="119"/>
      <c r="G188" s="119"/>
      <c r="H188" s="119"/>
      <c r="I188" s="120"/>
      <c r="J188" s="92"/>
      <c r="K188" s="92"/>
      <c r="L188" s="220" t="s">
        <v>5</v>
      </c>
      <c r="M188" s="221"/>
      <c r="N188" s="224"/>
      <c r="O188" s="193"/>
      <c r="P188" s="225"/>
      <c r="Q188" s="194"/>
      <c r="R188" s="221"/>
      <c r="S188" s="224"/>
      <c r="T188" s="193"/>
      <c r="U188" s="225"/>
      <c r="V188" s="194"/>
      <c r="W188" s="223" t="s">
        <v>6</v>
      </c>
    </row>
    <row r="189" spans="2:23" ht="13.5" thickBot="1">
      <c r="B189" s="206"/>
      <c r="C189" s="119"/>
      <c r="D189" s="119"/>
      <c r="E189" s="119"/>
      <c r="F189" s="119"/>
      <c r="G189" s="119"/>
      <c r="H189" s="119"/>
      <c r="I189" s="120"/>
      <c r="J189" s="92"/>
      <c r="K189" s="92"/>
      <c r="L189" s="226"/>
      <c r="M189" s="230" t="s">
        <v>42</v>
      </c>
      <c r="N189" s="231" t="s">
        <v>43</v>
      </c>
      <c r="O189" s="195" t="s">
        <v>44</v>
      </c>
      <c r="P189" s="232" t="s">
        <v>13</v>
      </c>
      <c r="Q189" s="215" t="s">
        <v>9</v>
      </c>
      <c r="R189" s="230" t="s">
        <v>42</v>
      </c>
      <c r="S189" s="231" t="s">
        <v>43</v>
      </c>
      <c r="T189" s="195" t="s">
        <v>44</v>
      </c>
      <c r="U189" s="232" t="s">
        <v>13</v>
      </c>
      <c r="V189" s="215" t="s">
        <v>9</v>
      </c>
      <c r="W189" s="229"/>
    </row>
    <row r="190" spans="2:23" ht="4.5" customHeight="1" thickTop="1">
      <c r="B190" s="206"/>
      <c r="C190" s="119"/>
      <c r="D190" s="119"/>
      <c r="E190" s="119"/>
      <c r="F190" s="119"/>
      <c r="G190" s="119"/>
      <c r="H190" s="119"/>
      <c r="I190" s="120"/>
      <c r="J190" s="92"/>
      <c r="K190" s="92"/>
      <c r="L190" s="220"/>
      <c r="M190" s="236"/>
      <c r="N190" s="237"/>
      <c r="O190" s="170"/>
      <c r="P190" s="238"/>
      <c r="Q190" s="176"/>
      <c r="R190" s="236"/>
      <c r="S190" s="237"/>
      <c r="T190" s="170"/>
      <c r="U190" s="238"/>
      <c r="V190" s="180"/>
      <c r="W190" s="239"/>
    </row>
    <row r="191" spans="2:23">
      <c r="B191" s="206"/>
      <c r="C191" s="119"/>
      <c r="D191" s="119"/>
      <c r="E191" s="119"/>
      <c r="F191" s="119"/>
      <c r="G191" s="119"/>
      <c r="H191" s="119"/>
      <c r="I191" s="120"/>
      <c r="J191" s="92"/>
      <c r="K191" s="92"/>
      <c r="L191" s="220" t="s">
        <v>14</v>
      </c>
      <c r="M191" s="242">
        <f>+BKK!M191+DMK!M191+CNX!M191+HDY!M191+HKT!M191+CEI!M191</f>
        <v>0</v>
      </c>
      <c r="N191" s="243">
        <f>+BKK!N191+DMK!N191+CNX!N191+HDY!N191+HKT!N191+CEI!N191</f>
        <v>0</v>
      </c>
      <c r="O191" s="171">
        <f>M191+N191</f>
        <v>0</v>
      </c>
      <c r="P191" s="98">
        <f>+BKK!P191+DMK!P191+CNX!P191+HDY!P191+HKT!P191+CEI!P191</f>
        <v>0</v>
      </c>
      <c r="Q191" s="177">
        <f>O191+P191</f>
        <v>0</v>
      </c>
      <c r="R191" s="242">
        <f>+BKK!R191+DMK!R191+CNX!R191+HDY!R191+HKT!R191+CEI!R191</f>
        <v>105</v>
      </c>
      <c r="S191" s="243">
        <f>+BKK!S191+DMK!S191+CNX!S191+HDY!S191+HKT!S191+CEI!S191</f>
        <v>93</v>
      </c>
      <c r="T191" s="171">
        <f>R191+S191</f>
        <v>198</v>
      </c>
      <c r="U191" s="98">
        <f>+BKK!U191+DMK!U191+CNX!U191+HDY!U191+HKT!U191+CEI!U191</f>
        <v>0</v>
      </c>
      <c r="V191" s="181">
        <f>T191+U191</f>
        <v>198</v>
      </c>
      <c r="W191" s="216">
        <f t="shared" ref="W191:W203" si="155">IF(Q191=0,0,((V191/Q191)-1)*100)</f>
        <v>0</v>
      </c>
    </row>
    <row r="192" spans="2:23">
      <c r="B192" s="206"/>
      <c r="C192" s="119"/>
      <c r="D192" s="119"/>
      <c r="E192" s="119"/>
      <c r="F192" s="119"/>
      <c r="G192" s="119"/>
      <c r="H192" s="119"/>
      <c r="I192" s="120"/>
      <c r="J192" s="92"/>
      <c r="K192" s="92"/>
      <c r="L192" s="220" t="s">
        <v>15</v>
      </c>
      <c r="M192" s="242">
        <f>+BKK!M192+DMK!M192+CNX!M192+HDY!M192+HKT!M192+CEI!M192</f>
        <v>1</v>
      </c>
      <c r="N192" s="243">
        <f>+BKK!N192+DMK!N192+CNX!N192+HDY!N192+HKT!N192+CEI!N192</f>
        <v>0</v>
      </c>
      <c r="O192" s="171">
        <f>M192+N192</f>
        <v>1</v>
      </c>
      <c r="P192" s="98">
        <f>+BKK!P192+DMK!P192+CNX!P192+HDY!P192+HKT!P192+CEI!P192</f>
        <v>0</v>
      </c>
      <c r="Q192" s="177">
        <f>O192+P192</f>
        <v>1</v>
      </c>
      <c r="R192" s="242">
        <f>+BKK!R192+DMK!R192+CNX!R192+HDY!R192+HKT!R192+CEI!R192</f>
        <v>157</v>
      </c>
      <c r="S192" s="243">
        <f>+BKK!S192+DMK!S192+CNX!S192+HDY!S192+HKT!S192+CEI!S192</f>
        <v>188</v>
      </c>
      <c r="T192" s="171">
        <f>R192+S192</f>
        <v>345</v>
      </c>
      <c r="U192" s="98">
        <f>+BKK!U192+DMK!U192+CNX!U192+HDY!U192+HKT!U192+CEI!U192</f>
        <v>0</v>
      </c>
      <c r="V192" s="181">
        <f>T192+U192</f>
        <v>345</v>
      </c>
      <c r="W192" s="216">
        <f t="shared" si="155"/>
        <v>34400</v>
      </c>
    </row>
    <row r="193" spans="2:23" ht="13.5" thickBot="1">
      <c r="B193" s="206"/>
      <c r="C193" s="119"/>
      <c r="D193" s="119"/>
      <c r="E193" s="119"/>
      <c r="F193" s="119"/>
      <c r="G193" s="119"/>
      <c r="H193" s="119"/>
      <c r="I193" s="120"/>
      <c r="J193" s="92"/>
      <c r="K193" s="92"/>
      <c r="L193" s="226" t="s">
        <v>16</v>
      </c>
      <c r="M193" s="242">
        <f>+BKK!M193+DMK!M193+CNX!M193+HDY!M193+HKT!M193+CEI!M193</f>
        <v>7</v>
      </c>
      <c r="N193" s="243">
        <f>+BKK!N193+DMK!N193+CNX!N193+HDY!N193+HKT!N193+CEI!N193</f>
        <v>6</v>
      </c>
      <c r="O193" s="171">
        <f>M193+N193</f>
        <v>13</v>
      </c>
      <c r="P193" s="98">
        <f>+BKK!P193+DMK!P193+CNX!P193+HDY!P193+HKT!P193+CEI!P193</f>
        <v>0</v>
      </c>
      <c r="Q193" s="177">
        <f>O193+P193</f>
        <v>13</v>
      </c>
      <c r="R193" s="242">
        <f>+BKK!R193+DMK!R193+CNX!R193+HDY!R193+HKT!R193+CEI!R193</f>
        <v>210</v>
      </c>
      <c r="S193" s="243">
        <f>+BKK!S193+DMK!S193+CNX!S193+HDY!S193+HKT!S193+CEI!S193</f>
        <v>293</v>
      </c>
      <c r="T193" s="171">
        <f>R193+S193</f>
        <v>503</v>
      </c>
      <c r="U193" s="98">
        <f>+BKK!U193+DMK!U193+CNX!U193+HDY!U193+HKT!U193+CEI!U193</f>
        <v>0</v>
      </c>
      <c r="V193" s="181">
        <f>T193+U193</f>
        <v>503</v>
      </c>
      <c r="W193" s="216">
        <f t="shared" si="155"/>
        <v>3769.2307692307695</v>
      </c>
    </row>
    <row r="194" spans="2:23" ht="14.25" thickTop="1" thickBot="1">
      <c r="B194" s="206"/>
      <c r="C194" s="119"/>
      <c r="D194" s="119"/>
      <c r="E194" s="119"/>
      <c r="F194" s="119"/>
      <c r="G194" s="119"/>
      <c r="H194" s="119"/>
      <c r="I194" s="120"/>
      <c r="J194" s="92"/>
      <c r="K194" s="92"/>
      <c r="L194" s="202" t="s">
        <v>17</v>
      </c>
      <c r="M194" s="183">
        <f t="shared" ref="M194:V194" si="156">M193+M192+M191</f>
        <v>8</v>
      </c>
      <c r="N194" s="184">
        <f t="shared" si="156"/>
        <v>6</v>
      </c>
      <c r="O194" s="183">
        <f t="shared" si="156"/>
        <v>14</v>
      </c>
      <c r="P194" s="183">
        <f t="shared" si="156"/>
        <v>0</v>
      </c>
      <c r="Q194" s="183">
        <f t="shared" si="156"/>
        <v>14</v>
      </c>
      <c r="R194" s="183">
        <f t="shared" si="156"/>
        <v>472</v>
      </c>
      <c r="S194" s="184">
        <f t="shared" si="156"/>
        <v>574</v>
      </c>
      <c r="T194" s="183">
        <f t="shared" si="156"/>
        <v>1046</v>
      </c>
      <c r="U194" s="183">
        <f t="shared" si="156"/>
        <v>0</v>
      </c>
      <c r="V194" s="185">
        <f t="shared" si="156"/>
        <v>1046</v>
      </c>
      <c r="W194" s="186">
        <f t="shared" si="155"/>
        <v>7371.4285714285706</v>
      </c>
    </row>
    <row r="195" spans="2:23" ht="13.5" thickTop="1">
      <c r="B195" s="206"/>
      <c r="C195" s="119"/>
      <c r="D195" s="119"/>
      <c r="E195" s="119"/>
      <c r="F195" s="119"/>
      <c r="G195" s="119"/>
      <c r="H195" s="119"/>
      <c r="I195" s="120"/>
      <c r="J195" s="92"/>
      <c r="K195" s="92"/>
      <c r="L195" s="220" t="s">
        <v>18</v>
      </c>
      <c r="M195" s="252">
        <f>+BKK!M195+DMK!M195+CNX!M195+HDY!M195+HKT!M195+CEI!M195</f>
        <v>11</v>
      </c>
      <c r="N195" s="253">
        <f>+BKK!N195+DMK!N195+CNX!N195+HDY!N195+HKT!N195+CEI!N195</f>
        <v>1</v>
      </c>
      <c r="O195" s="172">
        <f>M195+N195</f>
        <v>12</v>
      </c>
      <c r="P195" s="98">
        <f>+BKK!P195+DMK!P195+CNX!P195+HDY!P195+HKT!P195+CEI!P195</f>
        <v>0</v>
      </c>
      <c r="Q195" s="178">
        <f>O195+P195</f>
        <v>12</v>
      </c>
      <c r="R195" s="252">
        <f>+BKK!R195+DMK!R195+CNX!R195+HDY!R195+HKT!R195+CEI!R195</f>
        <v>235</v>
      </c>
      <c r="S195" s="253">
        <f>+BKK!S195+DMK!S195+CNX!S195+HDY!S195+HKT!S195+CEI!S195</f>
        <v>294</v>
      </c>
      <c r="T195" s="172">
        <f>R195+S195</f>
        <v>529</v>
      </c>
      <c r="U195" s="98">
        <f>+BKK!U195+DMK!U195+CNX!U195+HDY!U195+HKT!U195+CEI!U195</f>
        <v>0</v>
      </c>
      <c r="V195" s="181">
        <f>T195+U195</f>
        <v>529</v>
      </c>
      <c r="W195" s="216">
        <f t="shared" si="155"/>
        <v>4308.3333333333339</v>
      </c>
    </row>
    <row r="196" spans="2:23">
      <c r="B196" s="206"/>
      <c r="C196" s="119"/>
      <c r="D196" s="119"/>
      <c r="E196" s="119"/>
      <c r="F196" s="119"/>
      <c r="G196" s="119"/>
      <c r="H196" s="119"/>
      <c r="I196" s="120"/>
      <c r="J196" s="92"/>
      <c r="K196" s="92"/>
      <c r="L196" s="220" t="s">
        <v>19</v>
      </c>
      <c r="M196" s="242">
        <f>+BKK!M196+DMK!M196+CNX!M196+HDY!M196+HKT!M196+CEI!M196</f>
        <v>59</v>
      </c>
      <c r="N196" s="243">
        <f>+BKK!N196+DMK!N196+CNX!N196+HDY!N196+HKT!N196+CEI!N196</f>
        <v>17</v>
      </c>
      <c r="O196" s="171">
        <f>M196+N196</f>
        <v>76</v>
      </c>
      <c r="P196" s="98">
        <f>+BKK!P196+DMK!P196+CNX!P196+HDY!P196+HKT!P196+CEI!P196</f>
        <v>0</v>
      </c>
      <c r="Q196" s="177">
        <f>O196+P196</f>
        <v>76</v>
      </c>
      <c r="R196" s="242">
        <f>+BKK!R196+DMK!R196+CNX!R196+HDY!R196+HKT!R196+CEI!R196</f>
        <v>179</v>
      </c>
      <c r="S196" s="243">
        <f>+BKK!S196+DMK!S196+CNX!S196+HDY!S196+HKT!S196+CEI!S196</f>
        <v>330</v>
      </c>
      <c r="T196" s="171">
        <f>R196+S196</f>
        <v>509</v>
      </c>
      <c r="U196" s="98">
        <f>+BKK!U196+DMK!U196+CNX!U196+HDY!U196+HKT!U196+CEI!U196</f>
        <v>0</v>
      </c>
      <c r="V196" s="181">
        <f>T196+U196</f>
        <v>509</v>
      </c>
      <c r="W196" s="216">
        <f>IF(Q196=0,0,((V196/Q196)-1)*100)</f>
        <v>569.73684210526324</v>
      </c>
    </row>
    <row r="197" spans="2:23" ht="13.5" thickBot="1">
      <c r="B197" s="206"/>
      <c r="C197" s="119"/>
      <c r="D197" s="119"/>
      <c r="E197" s="119"/>
      <c r="F197" s="119"/>
      <c r="G197" s="119"/>
      <c r="H197" s="119"/>
      <c r="I197" s="120"/>
      <c r="J197" s="92"/>
      <c r="K197" s="92"/>
      <c r="L197" s="220" t="s">
        <v>20</v>
      </c>
      <c r="M197" s="242">
        <f>+BKK!M197+DMK!M197+CNX!M197+HDY!M197+HKT!M197+CEI!M197</f>
        <v>119</v>
      </c>
      <c r="N197" s="243">
        <f>+BKK!N197+DMK!N197+CNX!N197+HDY!N197+HKT!N197+CEI!N197</f>
        <v>18</v>
      </c>
      <c r="O197" s="171">
        <f>M197+N197</f>
        <v>137</v>
      </c>
      <c r="P197" s="98">
        <f>+BKK!P197+DMK!P197+CNX!P197+HDY!P197+HKT!P197+CEI!P197</f>
        <v>0</v>
      </c>
      <c r="Q197" s="177">
        <f>O197+P197</f>
        <v>137</v>
      </c>
      <c r="R197" s="242">
        <f>+BKK!R197+DMK!R197+CNX!R197+HDY!R197+HKT!R197+CEI!R197</f>
        <v>142</v>
      </c>
      <c r="S197" s="243">
        <f>+BKK!S197+DMK!S197+CNX!S197+HDY!S197+HKT!S197+CEI!S197</f>
        <v>503</v>
      </c>
      <c r="T197" s="171">
        <f>R197+S197</f>
        <v>645</v>
      </c>
      <c r="U197" s="98">
        <f>+BKK!U197+DMK!U197+CNX!U197+HDY!U197+HKT!U197+CEI!U197</f>
        <v>0</v>
      </c>
      <c r="V197" s="181">
        <f>T197+U197</f>
        <v>645</v>
      </c>
      <c r="W197" s="216">
        <f t="shared" si="155"/>
        <v>370.80291970802921</v>
      </c>
    </row>
    <row r="198" spans="2:23" ht="14.25" thickTop="1" thickBot="1">
      <c r="B198" s="206"/>
      <c r="C198" s="119"/>
      <c r="D198" s="119"/>
      <c r="E198" s="119"/>
      <c r="F198" s="119"/>
      <c r="G198" s="119"/>
      <c r="H198" s="119"/>
      <c r="I198" s="120"/>
      <c r="J198" s="92"/>
      <c r="K198" s="92"/>
      <c r="L198" s="202" t="s">
        <v>90</v>
      </c>
      <c r="M198" s="183">
        <f t="shared" ref="M198:V198" si="157">+M195+M196+M197</f>
        <v>189</v>
      </c>
      <c r="N198" s="184">
        <f t="shared" si="157"/>
        <v>36</v>
      </c>
      <c r="O198" s="183">
        <f t="shared" si="157"/>
        <v>225</v>
      </c>
      <c r="P198" s="183">
        <f t="shared" si="157"/>
        <v>0</v>
      </c>
      <c r="Q198" s="183">
        <f t="shared" si="157"/>
        <v>225</v>
      </c>
      <c r="R198" s="183">
        <f t="shared" si="157"/>
        <v>556</v>
      </c>
      <c r="S198" s="184">
        <f t="shared" si="157"/>
        <v>1127</v>
      </c>
      <c r="T198" s="183">
        <f t="shared" si="157"/>
        <v>1683</v>
      </c>
      <c r="U198" s="183">
        <f t="shared" si="157"/>
        <v>0</v>
      </c>
      <c r="V198" s="185">
        <f t="shared" si="157"/>
        <v>1683</v>
      </c>
      <c r="W198" s="186">
        <f t="shared" ref="W198" si="158">IF(Q198=0,0,((V198/Q198)-1)*100)</f>
        <v>648</v>
      </c>
    </row>
    <row r="199" spans="2:23" ht="13.5" thickTop="1">
      <c r="B199" s="206"/>
      <c r="C199" s="119"/>
      <c r="D199" s="119"/>
      <c r="E199" s="119"/>
      <c r="F199" s="119"/>
      <c r="G199" s="119"/>
      <c r="H199" s="119"/>
      <c r="I199" s="120"/>
      <c r="J199" s="92"/>
      <c r="K199" s="92"/>
      <c r="L199" s="220" t="s">
        <v>21</v>
      </c>
      <c r="M199" s="242">
        <f>+BKK!M199+DMK!M199+CNX!M199+HDY!M199+HKT!M199+CEI!M199</f>
        <v>112</v>
      </c>
      <c r="N199" s="243">
        <f>+BKK!N199+DMK!N199+CNX!N199+HDY!N199+HKT!N199+CEI!N199</f>
        <v>26</v>
      </c>
      <c r="O199" s="171">
        <f>SUM(M199:N199)</f>
        <v>138</v>
      </c>
      <c r="P199" s="98">
        <f>+BKK!P199+DMK!P199+CNX!P199+HDY!P199+HKT!P199+CEI!P199</f>
        <v>0</v>
      </c>
      <c r="Q199" s="177">
        <f>+O199+P199</f>
        <v>138</v>
      </c>
      <c r="R199" s="242">
        <f>+BKK!R199+DMK!R199+CNX!R199+HDY!R199+HKT!R199+CEI!R199</f>
        <v>120</v>
      </c>
      <c r="S199" s="243">
        <f>+BKK!S199+DMK!S199+CNX!S199+HDY!S199+HKT!S199+CEI!S199</f>
        <v>426</v>
      </c>
      <c r="T199" s="171">
        <f>SUM(R199:S199)</f>
        <v>546</v>
      </c>
      <c r="U199" s="98">
        <f>+BKK!U199+DMK!U199+CNX!U199+HDY!U199+HKT!U199+CEI!U199</f>
        <v>0</v>
      </c>
      <c r="V199" s="181">
        <f>+T199+U199</f>
        <v>546</v>
      </c>
      <c r="W199" s="216">
        <f t="shared" si="155"/>
        <v>295.65217391304344</v>
      </c>
    </row>
    <row r="200" spans="2:23">
      <c r="B200" s="206"/>
      <c r="C200" s="119"/>
      <c r="D200" s="119"/>
      <c r="E200" s="119"/>
      <c r="F200" s="119"/>
      <c r="G200" s="119"/>
      <c r="H200" s="119"/>
      <c r="I200" s="120"/>
      <c r="J200" s="92"/>
      <c r="K200" s="92"/>
      <c r="L200" s="220" t="s">
        <v>91</v>
      </c>
      <c r="M200" s="242">
        <f>+BKK!M200+DMK!M200+CNX!M200+HDY!M200+HKT!M200+CEI!M200</f>
        <v>120</v>
      </c>
      <c r="N200" s="243">
        <f>+BKK!N200+DMK!N200+CNX!N200+HDY!N200+HKT!N200+CEI!N200</f>
        <v>44</v>
      </c>
      <c r="O200" s="171">
        <f>SUM(M200:N200)</f>
        <v>164</v>
      </c>
      <c r="P200" s="98">
        <f>+BKK!P200+DMK!P200+CNX!P200+HDY!P200+HKT!P200+CEI!P200</f>
        <v>0</v>
      </c>
      <c r="Q200" s="177">
        <f>O200+P200</f>
        <v>164</v>
      </c>
      <c r="R200" s="242">
        <f>+BKK!R200+DMK!R200+CNX!R200+HDY!R200+HKT!R200+CEI!R200</f>
        <v>153</v>
      </c>
      <c r="S200" s="243">
        <f>+BKK!S200+DMK!S200+CNX!S200+HDY!S200+HKT!S200+CEI!S200</f>
        <v>516</v>
      </c>
      <c r="T200" s="171">
        <f>SUM(R200:S200)</f>
        <v>669</v>
      </c>
      <c r="U200" s="98">
        <f>+BKK!U200+DMK!U200+CNX!U200+HDY!U200+HKT!U200+CEI!U200</f>
        <v>0</v>
      </c>
      <c r="V200" s="181">
        <f>T200+U200</f>
        <v>669</v>
      </c>
      <c r="W200" s="216">
        <f t="shared" si="155"/>
        <v>307.92682926829269</v>
      </c>
    </row>
    <row r="201" spans="2:23" ht="13.5" thickBot="1">
      <c r="B201" s="206"/>
      <c r="C201" s="119"/>
      <c r="D201" s="119"/>
      <c r="E201" s="119"/>
      <c r="F201" s="119"/>
      <c r="G201" s="119"/>
      <c r="H201" s="119"/>
      <c r="I201" s="120"/>
      <c r="J201" s="92"/>
      <c r="K201" s="92"/>
      <c r="L201" s="220" t="s">
        <v>22</v>
      </c>
      <c r="M201" s="242">
        <f>+BKK!M201+DMK!M201+CNX!M201+HDY!M201+HKT!M201+CEI!M201</f>
        <v>130</v>
      </c>
      <c r="N201" s="243">
        <f>+BKK!N201+DMK!N201+CNX!N201+HDY!N201+HKT!N201+CEI!N201</f>
        <v>39</v>
      </c>
      <c r="O201" s="173">
        <f>SUM(M201:N201)</f>
        <v>169</v>
      </c>
      <c r="P201" s="249">
        <f>+BKK!P201+DMK!P201+CNX!P201+HDY!P201+HKT!P201+CEI!P201</f>
        <v>0</v>
      </c>
      <c r="Q201" s="177">
        <f>O201+P201</f>
        <v>169</v>
      </c>
      <c r="R201" s="242">
        <f>+BKK!R201+DMK!R201+CNX!R201+HDY!R201+HKT!R201+CEI!R201</f>
        <v>183</v>
      </c>
      <c r="S201" s="243">
        <f>+BKK!S201+DMK!S201+CNX!S201+HDY!S201+HKT!S201+CEI!S201</f>
        <v>564</v>
      </c>
      <c r="T201" s="173">
        <f>SUM(R201:S201)</f>
        <v>747</v>
      </c>
      <c r="U201" s="249">
        <f>+BKK!U201+DMK!U201+CNX!U201+HDY!U201+HKT!U201+CEI!U201</f>
        <v>0</v>
      </c>
      <c r="V201" s="181">
        <f>T201+U201</f>
        <v>747</v>
      </c>
      <c r="W201" s="216">
        <f t="shared" si="155"/>
        <v>342.01183431952666</v>
      </c>
    </row>
    <row r="202" spans="2:23" ht="14.25" thickTop="1" thickBot="1">
      <c r="B202" s="206"/>
      <c r="C202" s="119"/>
      <c r="D202" s="119"/>
      <c r="E202" s="119"/>
      <c r="F202" s="119"/>
      <c r="G202" s="119"/>
      <c r="H202" s="119"/>
      <c r="I202" s="120"/>
      <c r="J202" s="92"/>
      <c r="K202" s="92"/>
      <c r="L202" s="203" t="s">
        <v>23</v>
      </c>
      <c r="M202" s="187">
        <f t="shared" ref="M202:V202" si="159">+M199+M200+M201</f>
        <v>362</v>
      </c>
      <c r="N202" s="187">
        <f t="shared" si="159"/>
        <v>109</v>
      </c>
      <c r="O202" s="188">
        <f t="shared" si="159"/>
        <v>471</v>
      </c>
      <c r="P202" s="189">
        <f t="shared" si="159"/>
        <v>0</v>
      </c>
      <c r="Q202" s="190">
        <f t="shared" si="159"/>
        <v>471</v>
      </c>
      <c r="R202" s="187">
        <f t="shared" si="159"/>
        <v>456</v>
      </c>
      <c r="S202" s="187">
        <f t="shared" si="159"/>
        <v>1506</v>
      </c>
      <c r="T202" s="191">
        <f t="shared" si="159"/>
        <v>1962</v>
      </c>
      <c r="U202" s="191">
        <f t="shared" si="159"/>
        <v>0</v>
      </c>
      <c r="V202" s="191">
        <f t="shared" si="159"/>
        <v>1962</v>
      </c>
      <c r="W202" s="192">
        <f t="shared" si="155"/>
        <v>316.56050955414014</v>
      </c>
    </row>
    <row r="203" spans="2:23" ht="14.25" customHeight="1" thickTop="1">
      <c r="B203" s="207"/>
      <c r="C203" s="126"/>
      <c r="D203" s="126"/>
      <c r="E203" s="126"/>
      <c r="F203" s="126"/>
      <c r="G203" s="126"/>
      <c r="H203" s="126"/>
      <c r="I203" s="127"/>
      <c r="J203" s="125"/>
      <c r="K203" s="125"/>
      <c r="L203" s="254" t="s">
        <v>25</v>
      </c>
      <c r="M203" s="255">
        <f>+BKK!M203+DMK!M203+CNX!M203+HDY!M203+HKT!M203+CEI!M203</f>
        <v>129</v>
      </c>
      <c r="N203" s="256">
        <f>+BKK!N203+DMK!N203+CNX!N203+HDY!N203+HKT!N203+CEI!N203</f>
        <v>30</v>
      </c>
      <c r="O203" s="174">
        <f>SUM(M203:N203)</f>
        <v>159</v>
      </c>
      <c r="P203" s="257">
        <f>+BKK!P203+DMK!P203+CNX!P203+HDY!P203+HKT!P203+CEI!P203</f>
        <v>0</v>
      </c>
      <c r="Q203" s="179">
        <f>O203+P203</f>
        <v>159</v>
      </c>
      <c r="R203" s="255">
        <f>+BKK!R203+DMK!R203+CNX!R203+HDY!R203+HKT!R203+CEI!R203</f>
        <v>215</v>
      </c>
      <c r="S203" s="256">
        <f>+BKK!S203+DMK!S203+CNX!S203+HDY!S203+HKT!S203+CEI!S203</f>
        <v>662</v>
      </c>
      <c r="T203" s="174">
        <f>SUM(R203:S203)</f>
        <v>877</v>
      </c>
      <c r="U203" s="257">
        <f>+BKK!U203+DMK!U203+CNX!U203+HDY!U203+HKT!U203+CEI!U203</f>
        <v>0</v>
      </c>
      <c r="V203" s="182">
        <f>T203+U203</f>
        <v>877</v>
      </c>
      <c r="W203" s="258">
        <f t="shared" si="155"/>
        <v>451.5723270440252</v>
      </c>
    </row>
    <row r="204" spans="2:23" ht="14.25" customHeight="1">
      <c r="B204" s="208"/>
      <c r="C204" s="128"/>
      <c r="D204" s="128"/>
      <c r="E204" s="128"/>
      <c r="F204" s="128"/>
      <c r="G204" s="128"/>
      <c r="H204" s="128"/>
      <c r="I204" s="129"/>
      <c r="J204" s="125"/>
      <c r="K204" s="125"/>
      <c r="L204" s="254" t="s">
        <v>26</v>
      </c>
      <c r="M204" s="255">
        <f>+BKK!M204+DMK!M204+CNX!M204+HDY!M204+HKT!M204+CEI!M204</f>
        <v>115</v>
      </c>
      <c r="N204" s="256">
        <f>+BKK!N204+DMK!N204+CNX!N204+HDY!N204+HKT!N204+CEI!N204</f>
        <v>45</v>
      </c>
      <c r="O204" s="174">
        <f>SUM(M204:N204)</f>
        <v>160</v>
      </c>
      <c r="P204" s="259">
        <f>+BKK!P204+DMK!P204+CNX!P204+HDY!P204+HKT!P204+CEI!P204</f>
        <v>0</v>
      </c>
      <c r="Q204" s="179">
        <f>O204+P204</f>
        <v>160</v>
      </c>
      <c r="R204" s="255">
        <f>+BKK!R204+DMK!R204+CNX!R204+HDY!R204+HKT!R204+CEI!R204</f>
        <v>216</v>
      </c>
      <c r="S204" s="256">
        <f>+BKK!S204+DMK!S204+CNX!S204+HDY!S204+HKT!S204+CEI!S204</f>
        <v>643</v>
      </c>
      <c r="T204" s="174">
        <f>SUM(R204:S204)</f>
        <v>859</v>
      </c>
      <c r="U204" s="259">
        <f>+BKK!U204+DMK!U204+CNX!U204+HDY!U204+HKT!U204+CEI!U204</f>
        <v>0</v>
      </c>
      <c r="V204" s="174">
        <f>T204+U204</f>
        <v>859</v>
      </c>
      <c r="W204" s="258">
        <f>IF(Q204=0,0,((V204/Q204)-1)*100)</f>
        <v>436.87500000000006</v>
      </c>
    </row>
    <row r="205" spans="2:23" ht="14.25" customHeight="1" thickBot="1">
      <c r="B205" s="208"/>
      <c r="C205" s="128"/>
      <c r="D205" s="128"/>
      <c r="E205" s="128"/>
      <c r="F205" s="128"/>
      <c r="G205" s="128"/>
      <c r="H205" s="128"/>
      <c r="I205" s="129"/>
      <c r="J205" s="125"/>
      <c r="K205" s="125"/>
      <c r="L205" s="254" t="s">
        <v>27</v>
      </c>
      <c r="M205" s="255">
        <f>+BKK!M205+DMK!M205+CNX!M205+HDY!M205+HKT!M205+CEI!M205</f>
        <v>95</v>
      </c>
      <c r="N205" s="256">
        <f>+BKK!N205+DMK!N205+CNX!N205+HDY!N205+HKT!N205+CEI!N205</f>
        <v>70</v>
      </c>
      <c r="O205" s="175">
        <f>SUM(M205:N205)</f>
        <v>165</v>
      </c>
      <c r="P205" s="260">
        <f>+BKK!P205+DMK!P205+CNX!P205+HDY!P205+HKT!P205+CEI!P205</f>
        <v>0</v>
      </c>
      <c r="Q205" s="179">
        <f>O205+P205</f>
        <v>165</v>
      </c>
      <c r="R205" s="255">
        <f>+BKK!R205+DMK!R205+CNX!R205+HDY!R205+HKT!R205+CEI!R205</f>
        <v>203</v>
      </c>
      <c r="S205" s="256">
        <f>+BKK!S205+DMK!S205+CNX!S205+HDY!S205+HKT!S205+CEI!S205</f>
        <v>600</v>
      </c>
      <c r="T205" s="174">
        <f>SUM(R205:S205)</f>
        <v>803</v>
      </c>
      <c r="U205" s="260">
        <f>+BKK!U205+DMK!U205+CNX!U205+HDY!U205+HKT!U205+CEI!U205</f>
        <v>0</v>
      </c>
      <c r="V205" s="182">
        <f>T205+U205</f>
        <v>803</v>
      </c>
      <c r="W205" s="258">
        <f>IF(Q205=0,0,((V205/Q205)-1)*100)</f>
        <v>386.66666666666663</v>
      </c>
    </row>
    <row r="206" spans="2:23" ht="14.25" customHeight="1" thickTop="1" thickBot="1">
      <c r="B206" s="208"/>
      <c r="C206" s="128"/>
      <c r="D206" s="128"/>
      <c r="E206" s="128"/>
      <c r="F206" s="128"/>
      <c r="G206" s="128"/>
      <c r="H206" s="128"/>
      <c r="I206" s="129"/>
      <c r="J206" s="125"/>
      <c r="K206" s="125"/>
      <c r="L206" s="202" t="s">
        <v>28</v>
      </c>
      <c r="M206" s="183">
        <f t="shared" ref="M206:V206" si="160">+M203+M204+M205</f>
        <v>339</v>
      </c>
      <c r="N206" s="184">
        <f t="shared" si="160"/>
        <v>145</v>
      </c>
      <c r="O206" s="183">
        <f t="shared" si="160"/>
        <v>484</v>
      </c>
      <c r="P206" s="183">
        <f t="shared" si="160"/>
        <v>0</v>
      </c>
      <c r="Q206" s="189">
        <f t="shared" si="160"/>
        <v>484</v>
      </c>
      <c r="R206" s="183">
        <f t="shared" si="160"/>
        <v>634</v>
      </c>
      <c r="S206" s="184">
        <f t="shared" si="160"/>
        <v>1905</v>
      </c>
      <c r="T206" s="183">
        <f t="shared" si="160"/>
        <v>2539</v>
      </c>
      <c r="U206" s="183">
        <f t="shared" si="160"/>
        <v>0</v>
      </c>
      <c r="V206" s="189">
        <f t="shared" si="160"/>
        <v>2539</v>
      </c>
      <c r="W206" s="186">
        <f t="shared" ref="W206" si="161">IF(Q206=0,0,((V206/Q206)-1)*100)</f>
        <v>424.58677685950414</v>
      </c>
    </row>
    <row r="207" spans="2:23" ht="14.25" thickTop="1" thickBot="1">
      <c r="B207" s="206"/>
      <c r="C207" s="119"/>
      <c r="D207" s="119"/>
      <c r="E207" s="119"/>
      <c r="F207" s="119"/>
      <c r="G207" s="119"/>
      <c r="H207" s="119"/>
      <c r="I207" s="120"/>
      <c r="J207" s="92"/>
      <c r="K207" s="92"/>
      <c r="L207" s="202" t="s">
        <v>94</v>
      </c>
      <c r="M207" s="183">
        <f t="shared" ref="M207:V207" si="162">M198+M202+M206</f>
        <v>890</v>
      </c>
      <c r="N207" s="184">
        <f t="shared" si="162"/>
        <v>290</v>
      </c>
      <c r="O207" s="183">
        <f t="shared" si="162"/>
        <v>1180</v>
      </c>
      <c r="P207" s="183">
        <f t="shared" si="162"/>
        <v>0</v>
      </c>
      <c r="Q207" s="183">
        <f t="shared" si="162"/>
        <v>1180</v>
      </c>
      <c r="R207" s="183">
        <f t="shared" si="162"/>
        <v>1646</v>
      </c>
      <c r="S207" s="184">
        <f t="shared" si="162"/>
        <v>4538</v>
      </c>
      <c r="T207" s="183">
        <f t="shared" si="162"/>
        <v>6184</v>
      </c>
      <c r="U207" s="183">
        <f t="shared" si="162"/>
        <v>0</v>
      </c>
      <c r="V207" s="185">
        <f t="shared" si="162"/>
        <v>6184</v>
      </c>
      <c r="W207" s="186">
        <f>IF(Q207=0,0,((V207/Q207)-1)*100)</f>
        <v>424.06779661016952</v>
      </c>
    </row>
    <row r="208" spans="2:23" ht="14.25" thickTop="1" thickBot="1">
      <c r="B208" s="206"/>
      <c r="C208" s="119"/>
      <c r="D208" s="119"/>
      <c r="E208" s="119"/>
      <c r="F208" s="119"/>
      <c r="G208" s="119"/>
      <c r="H208" s="119"/>
      <c r="I208" s="120"/>
      <c r="J208" s="92"/>
      <c r="K208" s="92"/>
      <c r="L208" s="202" t="s">
        <v>93</v>
      </c>
      <c r="M208" s="183">
        <f t="shared" ref="M208:V208" si="163">+M194+M198+M202+M206</f>
        <v>898</v>
      </c>
      <c r="N208" s="184">
        <f t="shared" si="163"/>
        <v>296</v>
      </c>
      <c r="O208" s="183">
        <f t="shared" si="163"/>
        <v>1194</v>
      </c>
      <c r="P208" s="183">
        <f t="shared" si="163"/>
        <v>0</v>
      </c>
      <c r="Q208" s="183">
        <f t="shared" si="163"/>
        <v>1194</v>
      </c>
      <c r="R208" s="183">
        <f t="shared" si="163"/>
        <v>2118</v>
      </c>
      <c r="S208" s="184">
        <f t="shared" si="163"/>
        <v>5112</v>
      </c>
      <c r="T208" s="183">
        <f t="shared" si="163"/>
        <v>7230</v>
      </c>
      <c r="U208" s="183">
        <f t="shared" si="163"/>
        <v>0</v>
      </c>
      <c r="V208" s="185">
        <f t="shared" si="163"/>
        <v>7230</v>
      </c>
      <c r="W208" s="186">
        <f t="shared" ref="W208" si="164">IF(Q208=0,0,((V208/Q208)-1)*100)</f>
        <v>505.52763819095475</v>
      </c>
    </row>
    <row r="209" spans="2:23" ht="14.25" thickTop="1" thickBot="1">
      <c r="B209" s="206"/>
      <c r="C209" s="119"/>
      <c r="D209" s="119"/>
      <c r="E209" s="119"/>
      <c r="F209" s="119"/>
      <c r="G209" s="119"/>
      <c r="H209" s="119"/>
      <c r="I209" s="120"/>
      <c r="J209" s="92"/>
      <c r="K209" s="92"/>
      <c r="L209" s="199" t="s">
        <v>61</v>
      </c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3"/>
    </row>
    <row r="210" spans="2:23" ht="13.5" thickTop="1">
      <c r="B210" s="206"/>
      <c r="C210" s="119"/>
      <c r="D210" s="119"/>
      <c r="E210" s="119"/>
      <c r="F210" s="119"/>
      <c r="G210" s="119"/>
      <c r="H210" s="119"/>
      <c r="I210" s="120"/>
      <c r="J210" s="92"/>
      <c r="K210" s="92"/>
      <c r="L210" s="271" t="s">
        <v>53</v>
      </c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3"/>
    </row>
    <row r="211" spans="2:23" ht="13.5" thickBot="1">
      <c r="B211" s="206"/>
      <c r="C211" s="119"/>
      <c r="D211" s="119"/>
      <c r="E211" s="119"/>
      <c r="F211" s="119"/>
      <c r="G211" s="119"/>
      <c r="H211" s="119"/>
      <c r="I211" s="120"/>
      <c r="J211" s="92"/>
      <c r="K211" s="92"/>
      <c r="L211" s="274" t="s">
        <v>54</v>
      </c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6"/>
    </row>
    <row r="212" spans="2:23" ht="14.25" thickTop="1" thickBot="1">
      <c r="B212" s="206"/>
      <c r="C212" s="119"/>
      <c r="D212" s="119"/>
      <c r="E212" s="119"/>
      <c r="F212" s="119"/>
      <c r="G212" s="119"/>
      <c r="H212" s="119"/>
      <c r="I212" s="120"/>
      <c r="J212" s="92"/>
      <c r="K212" s="92"/>
      <c r="L212" s="1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118" t="s">
        <v>41</v>
      </c>
    </row>
    <row r="213" spans="2:23" ht="14.25" thickTop="1" thickBot="1">
      <c r="B213" s="206"/>
      <c r="C213" s="119"/>
      <c r="D213" s="119"/>
      <c r="E213" s="119"/>
      <c r="F213" s="119"/>
      <c r="G213" s="119"/>
      <c r="H213" s="119"/>
      <c r="I213" s="120"/>
      <c r="J213" s="92"/>
      <c r="K213" s="92"/>
      <c r="L213" s="218"/>
      <c r="M213" s="268" t="s">
        <v>89</v>
      </c>
      <c r="N213" s="269"/>
      <c r="O213" s="269"/>
      <c r="P213" s="269"/>
      <c r="Q213" s="270"/>
      <c r="R213" s="268" t="s">
        <v>92</v>
      </c>
      <c r="S213" s="269"/>
      <c r="T213" s="269"/>
      <c r="U213" s="269"/>
      <c r="V213" s="270"/>
      <c r="W213" s="219" t="s">
        <v>4</v>
      </c>
    </row>
    <row r="214" spans="2:23" ht="13.5" thickTop="1">
      <c r="B214" s="206"/>
      <c r="C214" s="119"/>
      <c r="D214" s="119"/>
      <c r="E214" s="119"/>
      <c r="F214" s="119"/>
      <c r="G214" s="119"/>
      <c r="H214" s="119"/>
      <c r="I214" s="120"/>
      <c r="J214" s="92"/>
      <c r="K214" s="92"/>
      <c r="L214" s="220" t="s">
        <v>5</v>
      </c>
      <c r="M214" s="221"/>
      <c r="N214" s="224"/>
      <c r="O214" s="193"/>
      <c r="P214" s="225"/>
      <c r="Q214" s="194"/>
      <c r="R214" s="221"/>
      <c r="S214" s="224"/>
      <c r="T214" s="193"/>
      <c r="U214" s="225"/>
      <c r="V214" s="194"/>
      <c r="W214" s="223" t="s">
        <v>6</v>
      </c>
    </row>
    <row r="215" spans="2:23" ht="13.5" thickBot="1">
      <c r="B215" s="206"/>
      <c r="C215" s="119"/>
      <c r="D215" s="119"/>
      <c r="E215" s="119"/>
      <c r="F215" s="119"/>
      <c r="G215" s="119"/>
      <c r="H215" s="119"/>
      <c r="I215" s="120"/>
      <c r="J215" s="92"/>
      <c r="K215" s="92"/>
      <c r="L215" s="226"/>
      <c r="M215" s="230" t="s">
        <v>42</v>
      </c>
      <c r="N215" s="231" t="s">
        <v>43</v>
      </c>
      <c r="O215" s="195" t="s">
        <v>55</v>
      </c>
      <c r="P215" s="232" t="s">
        <v>13</v>
      </c>
      <c r="Q215" s="215" t="s">
        <v>9</v>
      </c>
      <c r="R215" s="230" t="s">
        <v>42</v>
      </c>
      <c r="S215" s="231" t="s">
        <v>43</v>
      </c>
      <c r="T215" s="195" t="s">
        <v>55</v>
      </c>
      <c r="U215" s="232" t="s">
        <v>13</v>
      </c>
      <c r="V215" s="215" t="s">
        <v>9</v>
      </c>
      <c r="W215" s="229"/>
    </row>
    <row r="216" spans="2:23" ht="5.25" customHeight="1" thickTop="1">
      <c r="B216" s="206"/>
      <c r="C216" s="119"/>
      <c r="D216" s="119"/>
      <c r="E216" s="119"/>
      <c r="F216" s="119"/>
      <c r="G216" s="119"/>
      <c r="H216" s="119"/>
      <c r="I216" s="120"/>
      <c r="J216" s="92"/>
      <c r="K216" s="92"/>
      <c r="L216" s="220"/>
      <c r="M216" s="236"/>
      <c r="N216" s="237"/>
      <c r="O216" s="170"/>
      <c r="P216" s="238"/>
      <c r="Q216" s="176"/>
      <c r="R216" s="236"/>
      <c r="S216" s="237"/>
      <c r="T216" s="170"/>
      <c r="U216" s="238"/>
      <c r="V216" s="180"/>
      <c r="W216" s="239"/>
    </row>
    <row r="217" spans="2:23">
      <c r="B217" s="206"/>
      <c r="C217" s="119"/>
      <c r="D217" s="119"/>
      <c r="E217" s="119"/>
      <c r="F217" s="119"/>
      <c r="G217" s="119"/>
      <c r="H217" s="119"/>
      <c r="I217" s="120"/>
      <c r="J217" s="92"/>
      <c r="K217" s="92"/>
      <c r="L217" s="220" t="s">
        <v>14</v>
      </c>
      <c r="M217" s="242">
        <f t="shared" ref="M217:N219" si="165">+M165+M191</f>
        <v>29</v>
      </c>
      <c r="N217" s="243">
        <f t="shared" si="165"/>
        <v>84</v>
      </c>
      <c r="O217" s="171">
        <f>+M217+N217</f>
        <v>113</v>
      </c>
      <c r="P217" s="98">
        <f>+P165+P191</f>
        <v>0</v>
      </c>
      <c r="Q217" s="177">
        <f>+O217+P217</f>
        <v>113</v>
      </c>
      <c r="R217" s="242">
        <f t="shared" ref="R217:S219" si="166">+R165+R191</f>
        <v>127</v>
      </c>
      <c r="S217" s="243">
        <f t="shared" si="166"/>
        <v>170</v>
      </c>
      <c r="T217" s="171">
        <f>+R217+S217</f>
        <v>297</v>
      </c>
      <c r="U217" s="98">
        <f>+U165+U191</f>
        <v>1</v>
      </c>
      <c r="V217" s="181">
        <f>+T217+U217</f>
        <v>298</v>
      </c>
      <c r="W217" s="216">
        <f t="shared" ref="W217:W229" si="167">IF(Q217=0,0,((V217/Q217)-1)*100)</f>
        <v>163.71681415929206</v>
      </c>
    </row>
    <row r="218" spans="2:23">
      <c r="B218" s="206"/>
      <c r="C218" s="119"/>
      <c r="D218" s="119"/>
      <c r="E218" s="119"/>
      <c r="F218" s="119"/>
      <c r="G218" s="119"/>
      <c r="H218" s="119"/>
      <c r="I218" s="120"/>
      <c r="J218" s="92"/>
      <c r="K218" s="92"/>
      <c r="L218" s="220" t="s">
        <v>15</v>
      </c>
      <c r="M218" s="242">
        <f t="shared" si="165"/>
        <v>31</v>
      </c>
      <c r="N218" s="243">
        <f t="shared" si="165"/>
        <v>87</v>
      </c>
      <c r="O218" s="171">
        <f t="shared" ref="O218:O219" si="168">+M218+N218</f>
        <v>118</v>
      </c>
      <c r="P218" s="98">
        <f>+P166+P192</f>
        <v>0</v>
      </c>
      <c r="Q218" s="177">
        <f t="shared" ref="Q218:Q219" si="169">+O218+P218</f>
        <v>118</v>
      </c>
      <c r="R218" s="242">
        <f t="shared" si="166"/>
        <v>186</v>
      </c>
      <c r="S218" s="243">
        <f t="shared" si="166"/>
        <v>236</v>
      </c>
      <c r="T218" s="171">
        <f t="shared" ref="T218:T219" si="170">+R218+S218</f>
        <v>422</v>
      </c>
      <c r="U218" s="98">
        <f>+U166+U192</f>
        <v>1</v>
      </c>
      <c r="V218" s="181">
        <f t="shared" ref="V218:V219" si="171">+T218+U218</f>
        <v>423</v>
      </c>
      <c r="W218" s="216">
        <f t="shared" si="167"/>
        <v>258.47457627118644</v>
      </c>
    </row>
    <row r="219" spans="2:23" ht="13.5" thickBot="1">
      <c r="B219" s="206"/>
      <c r="C219" s="119"/>
      <c r="D219" s="119"/>
      <c r="E219" s="119"/>
      <c r="F219" s="119"/>
      <c r="G219" s="119"/>
      <c r="H219" s="119"/>
      <c r="I219" s="120"/>
      <c r="J219" s="92"/>
      <c r="K219" s="92"/>
      <c r="L219" s="226" t="s">
        <v>16</v>
      </c>
      <c r="M219" s="242">
        <f t="shared" si="165"/>
        <v>34</v>
      </c>
      <c r="N219" s="243">
        <f t="shared" si="165"/>
        <v>113</v>
      </c>
      <c r="O219" s="171">
        <f t="shared" si="168"/>
        <v>147</v>
      </c>
      <c r="P219" s="98">
        <f>+P167+P193</f>
        <v>1</v>
      </c>
      <c r="Q219" s="177">
        <f t="shared" si="169"/>
        <v>148</v>
      </c>
      <c r="R219" s="242">
        <f t="shared" si="166"/>
        <v>233</v>
      </c>
      <c r="S219" s="243">
        <f t="shared" si="166"/>
        <v>358</v>
      </c>
      <c r="T219" s="171">
        <f t="shared" si="170"/>
        <v>591</v>
      </c>
      <c r="U219" s="98">
        <f>+U167+U193</f>
        <v>1</v>
      </c>
      <c r="V219" s="181">
        <f t="shared" si="171"/>
        <v>592</v>
      </c>
      <c r="W219" s="216">
        <f t="shared" si="167"/>
        <v>300</v>
      </c>
    </row>
    <row r="220" spans="2:23" ht="14.25" thickTop="1" thickBot="1">
      <c r="B220" s="206"/>
      <c r="C220" s="119"/>
      <c r="D220" s="119"/>
      <c r="E220" s="119"/>
      <c r="F220" s="119"/>
      <c r="G220" s="119"/>
      <c r="H220" s="119"/>
      <c r="I220" s="120"/>
      <c r="J220" s="92"/>
      <c r="K220" s="92"/>
      <c r="L220" s="202" t="s">
        <v>17</v>
      </c>
      <c r="M220" s="183">
        <f t="shared" ref="M220:V220" si="172">+M217+M218+M219</f>
        <v>94</v>
      </c>
      <c r="N220" s="184">
        <f t="shared" si="172"/>
        <v>284</v>
      </c>
      <c r="O220" s="183">
        <f t="shared" si="172"/>
        <v>378</v>
      </c>
      <c r="P220" s="183">
        <f t="shared" si="172"/>
        <v>1</v>
      </c>
      <c r="Q220" s="183">
        <f t="shared" si="172"/>
        <v>379</v>
      </c>
      <c r="R220" s="183">
        <f t="shared" si="172"/>
        <v>546</v>
      </c>
      <c r="S220" s="184">
        <f t="shared" si="172"/>
        <v>764</v>
      </c>
      <c r="T220" s="183">
        <f t="shared" si="172"/>
        <v>1310</v>
      </c>
      <c r="U220" s="183">
        <f t="shared" si="172"/>
        <v>3</v>
      </c>
      <c r="V220" s="185">
        <f t="shared" si="172"/>
        <v>1313</v>
      </c>
      <c r="W220" s="186">
        <f t="shared" si="167"/>
        <v>246.43799472295512</v>
      </c>
    </row>
    <row r="221" spans="2:23" ht="13.5" thickTop="1">
      <c r="B221" s="206"/>
      <c r="C221" s="119"/>
      <c r="D221" s="119"/>
      <c r="E221" s="119"/>
      <c r="F221" s="119"/>
      <c r="G221" s="119"/>
      <c r="H221" s="119"/>
      <c r="I221" s="120"/>
      <c r="J221" s="92"/>
      <c r="K221" s="92"/>
      <c r="L221" s="220" t="s">
        <v>18</v>
      </c>
      <c r="M221" s="252">
        <f t="shared" ref="M221:N223" si="173">+M169+M195</f>
        <v>34</v>
      </c>
      <c r="N221" s="253">
        <f t="shared" si="173"/>
        <v>105</v>
      </c>
      <c r="O221" s="172">
        <f t="shared" ref="O221:O223" si="174">+M221+N221</f>
        <v>139</v>
      </c>
      <c r="P221" s="98">
        <f>+P169+P195</f>
        <v>0</v>
      </c>
      <c r="Q221" s="178">
        <f t="shared" ref="Q221:Q223" si="175">+O221+P221</f>
        <v>139</v>
      </c>
      <c r="R221" s="252">
        <f t="shared" ref="R221:S223" si="176">+R169+R195</f>
        <v>253</v>
      </c>
      <c r="S221" s="253">
        <f t="shared" si="176"/>
        <v>353</v>
      </c>
      <c r="T221" s="172">
        <f t="shared" ref="T221:T223" si="177">+R221+S221</f>
        <v>606</v>
      </c>
      <c r="U221" s="98">
        <f>+U169+U195</f>
        <v>1</v>
      </c>
      <c r="V221" s="181">
        <f t="shared" ref="V221:V223" si="178">+T221+U221</f>
        <v>607</v>
      </c>
      <c r="W221" s="216">
        <f t="shared" si="167"/>
        <v>336.69064748201441</v>
      </c>
    </row>
    <row r="222" spans="2:23">
      <c r="B222" s="206"/>
      <c r="C222" s="119"/>
      <c r="D222" s="119"/>
      <c r="E222" s="119"/>
      <c r="F222" s="119"/>
      <c r="G222" s="119"/>
      <c r="H222" s="119"/>
      <c r="I222" s="120"/>
      <c r="J222" s="92"/>
      <c r="K222" s="92"/>
      <c r="L222" s="220" t="s">
        <v>19</v>
      </c>
      <c r="M222" s="242">
        <f t="shared" si="173"/>
        <v>83</v>
      </c>
      <c r="N222" s="243">
        <f t="shared" si="173"/>
        <v>105</v>
      </c>
      <c r="O222" s="171">
        <f t="shared" si="174"/>
        <v>188</v>
      </c>
      <c r="P222" s="98">
        <f>+P170+P196</f>
        <v>0</v>
      </c>
      <c r="Q222" s="177">
        <f t="shared" si="175"/>
        <v>188</v>
      </c>
      <c r="R222" s="242">
        <f t="shared" si="176"/>
        <v>194</v>
      </c>
      <c r="S222" s="243">
        <f t="shared" si="176"/>
        <v>377</v>
      </c>
      <c r="T222" s="171">
        <f t="shared" si="177"/>
        <v>571</v>
      </c>
      <c r="U222" s="98">
        <f>+U170+U196</f>
        <v>1</v>
      </c>
      <c r="V222" s="181">
        <f t="shared" si="178"/>
        <v>572</v>
      </c>
      <c r="W222" s="216">
        <f>IF(Q222=0,0,((V222/Q222)-1)*100)</f>
        <v>204.25531914893617</v>
      </c>
    </row>
    <row r="223" spans="2:23" ht="13.5" thickBot="1">
      <c r="B223" s="206"/>
      <c r="C223" s="119"/>
      <c r="D223" s="119"/>
      <c r="E223" s="119"/>
      <c r="F223" s="119"/>
      <c r="G223" s="119"/>
      <c r="H223" s="119"/>
      <c r="I223" s="120"/>
      <c r="J223" s="92"/>
      <c r="K223" s="92"/>
      <c r="L223" s="220" t="s">
        <v>20</v>
      </c>
      <c r="M223" s="242">
        <f t="shared" si="173"/>
        <v>142</v>
      </c>
      <c r="N223" s="243">
        <f t="shared" si="173"/>
        <v>126</v>
      </c>
      <c r="O223" s="171">
        <f t="shared" si="174"/>
        <v>268</v>
      </c>
      <c r="P223" s="98">
        <f>+P171+P197</f>
        <v>1</v>
      </c>
      <c r="Q223" s="177">
        <f t="shared" si="175"/>
        <v>269</v>
      </c>
      <c r="R223" s="242">
        <f t="shared" si="176"/>
        <v>174</v>
      </c>
      <c r="S223" s="243">
        <f t="shared" si="176"/>
        <v>581</v>
      </c>
      <c r="T223" s="171">
        <f t="shared" si="177"/>
        <v>755</v>
      </c>
      <c r="U223" s="98">
        <f>+U171+U197</f>
        <v>2</v>
      </c>
      <c r="V223" s="181">
        <f t="shared" si="178"/>
        <v>757</v>
      </c>
      <c r="W223" s="216">
        <f t="shared" si="167"/>
        <v>181.41263940520446</v>
      </c>
    </row>
    <row r="224" spans="2:23" ht="14.25" thickTop="1" thickBot="1">
      <c r="B224" s="206"/>
      <c r="C224" s="119"/>
      <c r="D224" s="119"/>
      <c r="E224" s="119"/>
      <c r="F224" s="119"/>
      <c r="G224" s="119"/>
      <c r="H224" s="119"/>
      <c r="I224" s="120"/>
      <c r="J224" s="92"/>
      <c r="K224" s="92"/>
      <c r="L224" s="202" t="s">
        <v>90</v>
      </c>
      <c r="M224" s="183">
        <f t="shared" ref="M224:V224" si="179">+M221+M222+M223</f>
        <v>259</v>
      </c>
      <c r="N224" s="184">
        <f t="shared" si="179"/>
        <v>336</v>
      </c>
      <c r="O224" s="183">
        <f t="shared" si="179"/>
        <v>595</v>
      </c>
      <c r="P224" s="183">
        <f t="shared" si="179"/>
        <v>1</v>
      </c>
      <c r="Q224" s="183">
        <f t="shared" si="179"/>
        <v>596</v>
      </c>
      <c r="R224" s="183">
        <f t="shared" si="179"/>
        <v>621</v>
      </c>
      <c r="S224" s="184">
        <f t="shared" si="179"/>
        <v>1311</v>
      </c>
      <c r="T224" s="183">
        <f t="shared" si="179"/>
        <v>1932</v>
      </c>
      <c r="U224" s="183">
        <f t="shared" si="179"/>
        <v>4</v>
      </c>
      <c r="V224" s="185">
        <f t="shared" si="179"/>
        <v>1936</v>
      </c>
      <c r="W224" s="186">
        <f t="shared" ref="W224" si="180">IF(Q224=0,0,((V224/Q224)-1)*100)</f>
        <v>224.8322147651007</v>
      </c>
    </row>
    <row r="225" spans="1:23" ht="13.5" thickTop="1">
      <c r="B225" s="206"/>
      <c r="C225" s="119"/>
      <c r="D225" s="119"/>
      <c r="E225" s="119"/>
      <c r="F225" s="119"/>
      <c r="G225" s="119"/>
      <c r="H225" s="119"/>
      <c r="I225" s="120"/>
      <c r="J225" s="92"/>
      <c r="K225" s="92"/>
      <c r="L225" s="220" t="s">
        <v>21</v>
      </c>
      <c r="M225" s="242">
        <f t="shared" ref="M225:N227" si="181">+M173+M199</f>
        <v>143</v>
      </c>
      <c r="N225" s="243">
        <f t="shared" si="181"/>
        <v>110</v>
      </c>
      <c r="O225" s="171">
        <f t="shared" ref="O225:O227" si="182">+M225+N225</f>
        <v>253</v>
      </c>
      <c r="P225" s="98">
        <f>+P173+P199</f>
        <v>1</v>
      </c>
      <c r="Q225" s="177">
        <f t="shared" ref="Q225:Q227" si="183">+O225+P225</f>
        <v>254</v>
      </c>
      <c r="R225" s="242">
        <f t="shared" ref="R225:S227" si="184">+R173+R199</f>
        <v>150</v>
      </c>
      <c r="S225" s="243">
        <f t="shared" si="184"/>
        <v>476</v>
      </c>
      <c r="T225" s="171">
        <f t="shared" ref="T225:T227" si="185">+R225+S225</f>
        <v>626</v>
      </c>
      <c r="U225" s="98">
        <f>+U173+U199</f>
        <v>1</v>
      </c>
      <c r="V225" s="181">
        <f t="shared" ref="V225:V227" si="186">+T225+U225</f>
        <v>627</v>
      </c>
      <c r="W225" s="216">
        <f t="shared" si="167"/>
        <v>146.85039370078741</v>
      </c>
    </row>
    <row r="226" spans="1:23">
      <c r="B226" s="206"/>
      <c r="C226" s="119"/>
      <c r="D226" s="119"/>
      <c r="E226" s="119"/>
      <c r="F226" s="119"/>
      <c r="G226" s="119"/>
      <c r="H226" s="119"/>
      <c r="I226" s="120"/>
      <c r="J226" s="92"/>
      <c r="K226" s="92"/>
      <c r="L226" s="220" t="s">
        <v>91</v>
      </c>
      <c r="M226" s="242">
        <f t="shared" si="181"/>
        <v>179</v>
      </c>
      <c r="N226" s="243">
        <f t="shared" si="181"/>
        <v>137</v>
      </c>
      <c r="O226" s="171">
        <f t="shared" si="182"/>
        <v>316</v>
      </c>
      <c r="P226" s="98">
        <f>+P174+P200</f>
        <v>1</v>
      </c>
      <c r="Q226" s="177">
        <f t="shared" si="183"/>
        <v>317</v>
      </c>
      <c r="R226" s="242">
        <f t="shared" si="184"/>
        <v>183</v>
      </c>
      <c r="S226" s="243">
        <f t="shared" si="184"/>
        <v>568</v>
      </c>
      <c r="T226" s="171">
        <f t="shared" si="185"/>
        <v>751</v>
      </c>
      <c r="U226" s="98">
        <f>+U174+U200</f>
        <v>2</v>
      </c>
      <c r="V226" s="181">
        <f t="shared" si="186"/>
        <v>753</v>
      </c>
      <c r="W226" s="216">
        <f t="shared" si="167"/>
        <v>137.53943217665613</v>
      </c>
    </row>
    <row r="227" spans="1:23" ht="13.5" thickBot="1">
      <c r="B227" s="206"/>
      <c r="C227" s="119"/>
      <c r="D227" s="119"/>
      <c r="E227" s="119"/>
      <c r="F227" s="119"/>
      <c r="G227" s="119"/>
      <c r="H227" s="119"/>
      <c r="I227" s="120"/>
      <c r="J227" s="92"/>
      <c r="K227" s="92"/>
      <c r="L227" s="220" t="s">
        <v>22</v>
      </c>
      <c r="M227" s="242">
        <f t="shared" si="181"/>
        <v>151</v>
      </c>
      <c r="N227" s="243">
        <f t="shared" si="181"/>
        <v>125</v>
      </c>
      <c r="O227" s="173">
        <f t="shared" si="182"/>
        <v>276</v>
      </c>
      <c r="P227" s="249">
        <f>+P175+P201</f>
        <v>1</v>
      </c>
      <c r="Q227" s="177">
        <f t="shared" si="183"/>
        <v>277</v>
      </c>
      <c r="R227" s="242">
        <f t="shared" si="184"/>
        <v>211</v>
      </c>
      <c r="S227" s="243">
        <f t="shared" si="184"/>
        <v>607</v>
      </c>
      <c r="T227" s="173">
        <f t="shared" si="185"/>
        <v>818</v>
      </c>
      <c r="U227" s="249">
        <f>+U175+U201</f>
        <v>1</v>
      </c>
      <c r="V227" s="181">
        <f t="shared" si="186"/>
        <v>819</v>
      </c>
      <c r="W227" s="216">
        <f t="shared" si="167"/>
        <v>195.66787003610108</v>
      </c>
    </row>
    <row r="228" spans="1:23" ht="14.25" thickTop="1" thickBot="1">
      <c r="A228" s="6"/>
      <c r="B228" s="122"/>
      <c r="C228" s="123"/>
      <c r="D228" s="123"/>
      <c r="E228" s="123"/>
      <c r="F228" s="123"/>
      <c r="G228" s="123"/>
      <c r="H228" s="123"/>
      <c r="I228" s="124"/>
      <c r="J228" s="121"/>
      <c r="K228" s="92"/>
      <c r="L228" s="203" t="s">
        <v>23</v>
      </c>
      <c r="M228" s="187">
        <f t="shared" ref="M228:V228" si="187">+M225+M226+M227</f>
        <v>473</v>
      </c>
      <c r="N228" s="187">
        <f t="shared" si="187"/>
        <v>372</v>
      </c>
      <c r="O228" s="188">
        <f t="shared" si="187"/>
        <v>845</v>
      </c>
      <c r="P228" s="189">
        <f t="shared" si="187"/>
        <v>3</v>
      </c>
      <c r="Q228" s="190">
        <f t="shared" si="187"/>
        <v>848</v>
      </c>
      <c r="R228" s="187">
        <f t="shared" si="187"/>
        <v>544</v>
      </c>
      <c r="S228" s="187">
        <f t="shared" si="187"/>
        <v>1651</v>
      </c>
      <c r="T228" s="191">
        <f t="shared" si="187"/>
        <v>2195</v>
      </c>
      <c r="U228" s="191">
        <f t="shared" si="187"/>
        <v>4</v>
      </c>
      <c r="V228" s="191">
        <f t="shared" si="187"/>
        <v>2199</v>
      </c>
      <c r="W228" s="192">
        <f t="shared" si="167"/>
        <v>159.31603773584902</v>
      </c>
    </row>
    <row r="229" spans="1:23" ht="14.25" customHeight="1" thickTop="1">
      <c r="B229" s="207"/>
      <c r="C229" s="126"/>
      <c r="D229" s="126"/>
      <c r="E229" s="126"/>
      <c r="F229" s="126"/>
      <c r="G229" s="126"/>
      <c r="H229" s="126"/>
      <c r="I229" s="127"/>
      <c r="J229" s="125"/>
      <c r="K229" s="125"/>
      <c r="L229" s="254" t="s">
        <v>25</v>
      </c>
      <c r="M229" s="255">
        <f t="shared" ref="M229:N231" si="188">+M177+M203</f>
        <v>148</v>
      </c>
      <c r="N229" s="256">
        <f t="shared" si="188"/>
        <v>103</v>
      </c>
      <c r="O229" s="174">
        <f t="shared" ref="O229:O231" si="189">+M229+N229</f>
        <v>251</v>
      </c>
      <c r="P229" s="257">
        <f>+P177+P203</f>
        <v>1</v>
      </c>
      <c r="Q229" s="179">
        <f t="shared" ref="Q229:Q231" si="190">+O229+P229</f>
        <v>252</v>
      </c>
      <c r="R229" s="255">
        <f t="shared" ref="R229:S231" si="191">+R177+R203</f>
        <v>246</v>
      </c>
      <c r="S229" s="256">
        <f t="shared" si="191"/>
        <v>707</v>
      </c>
      <c r="T229" s="174">
        <f t="shared" ref="T229:T231" si="192">+R229+S229</f>
        <v>953</v>
      </c>
      <c r="U229" s="257">
        <f>+U177+U203</f>
        <v>2</v>
      </c>
      <c r="V229" s="182">
        <f t="shared" ref="V229:V231" si="193">+T229+U229</f>
        <v>955</v>
      </c>
      <c r="W229" s="258">
        <f t="shared" si="167"/>
        <v>278.96825396825398</v>
      </c>
    </row>
    <row r="230" spans="1:23" ht="14.25" customHeight="1">
      <c r="B230" s="208"/>
      <c r="C230" s="128"/>
      <c r="D230" s="128"/>
      <c r="E230" s="128"/>
      <c r="F230" s="128"/>
      <c r="G230" s="128"/>
      <c r="H230" s="128"/>
      <c r="I230" s="129"/>
      <c r="J230" s="125"/>
      <c r="K230" s="125"/>
      <c r="L230" s="254" t="s">
        <v>26</v>
      </c>
      <c r="M230" s="255">
        <f t="shared" si="188"/>
        <v>139</v>
      </c>
      <c r="N230" s="256">
        <f t="shared" si="188"/>
        <v>118</v>
      </c>
      <c r="O230" s="174">
        <f>+M230+N230</f>
        <v>257</v>
      </c>
      <c r="P230" s="259">
        <f>+P178+P204</f>
        <v>1</v>
      </c>
      <c r="Q230" s="179">
        <f>+O230+P230</f>
        <v>258</v>
      </c>
      <c r="R230" s="255">
        <f t="shared" si="191"/>
        <v>251</v>
      </c>
      <c r="S230" s="256">
        <f t="shared" si="191"/>
        <v>694</v>
      </c>
      <c r="T230" s="174">
        <f>+R230+S230</f>
        <v>945</v>
      </c>
      <c r="U230" s="259">
        <f>+U178+U204</f>
        <v>3</v>
      </c>
      <c r="V230" s="174">
        <f>+T230+U230</f>
        <v>948</v>
      </c>
      <c r="W230" s="258">
        <f>IF(Q230=0,0,((V230/Q230)-1)*100)</f>
        <v>267.44186046511629</v>
      </c>
    </row>
    <row r="231" spans="1:23" ht="14.25" customHeight="1" thickBot="1">
      <c r="B231" s="208"/>
      <c r="C231" s="128"/>
      <c r="D231" s="128"/>
      <c r="E231" s="128"/>
      <c r="F231" s="128"/>
      <c r="G231" s="128"/>
      <c r="H231" s="128"/>
      <c r="I231" s="129"/>
      <c r="J231" s="125"/>
      <c r="K231" s="125"/>
      <c r="L231" s="254" t="s">
        <v>27</v>
      </c>
      <c r="M231" s="255">
        <f t="shared" si="188"/>
        <v>118</v>
      </c>
      <c r="N231" s="256">
        <f t="shared" si="188"/>
        <v>136</v>
      </c>
      <c r="O231" s="175">
        <f t="shared" si="189"/>
        <v>254</v>
      </c>
      <c r="P231" s="260">
        <f>+P179+P205</f>
        <v>1</v>
      </c>
      <c r="Q231" s="179">
        <f t="shared" si="190"/>
        <v>255</v>
      </c>
      <c r="R231" s="255">
        <f t="shared" si="191"/>
        <v>237</v>
      </c>
      <c r="S231" s="256">
        <f t="shared" si="191"/>
        <v>650</v>
      </c>
      <c r="T231" s="174">
        <f t="shared" si="192"/>
        <v>887</v>
      </c>
      <c r="U231" s="260">
        <f>+U179+U205</f>
        <v>19</v>
      </c>
      <c r="V231" s="182">
        <f t="shared" si="193"/>
        <v>906</v>
      </c>
      <c r="W231" s="258">
        <f>IF(Q231=0,0,((V231/Q231)-1)*100)</f>
        <v>255.29411764705881</v>
      </c>
    </row>
    <row r="232" spans="1:23" ht="14.25" customHeight="1" thickTop="1" thickBot="1">
      <c r="B232" s="206"/>
      <c r="C232" s="119"/>
      <c r="D232" s="119"/>
      <c r="E232" s="119"/>
      <c r="F232" s="119"/>
      <c r="G232" s="119"/>
      <c r="H232" s="119"/>
      <c r="I232" s="120"/>
      <c r="J232" s="92"/>
      <c r="K232" s="92"/>
      <c r="L232" s="202" t="s">
        <v>28</v>
      </c>
      <c r="M232" s="183">
        <f t="shared" ref="M232:V232" si="194">+M229+M230+M231</f>
        <v>405</v>
      </c>
      <c r="N232" s="184">
        <f t="shared" si="194"/>
        <v>357</v>
      </c>
      <c r="O232" s="183">
        <f t="shared" si="194"/>
        <v>762</v>
      </c>
      <c r="P232" s="183">
        <f t="shared" si="194"/>
        <v>3</v>
      </c>
      <c r="Q232" s="189">
        <f t="shared" si="194"/>
        <v>765</v>
      </c>
      <c r="R232" s="183">
        <f t="shared" si="194"/>
        <v>734</v>
      </c>
      <c r="S232" s="184">
        <f t="shared" si="194"/>
        <v>2051</v>
      </c>
      <c r="T232" s="183">
        <f t="shared" si="194"/>
        <v>2785</v>
      </c>
      <c r="U232" s="183">
        <f t="shared" si="194"/>
        <v>24</v>
      </c>
      <c r="V232" s="189">
        <f t="shared" si="194"/>
        <v>2809</v>
      </c>
      <c r="W232" s="186">
        <f t="shared" ref="W232" si="195">IF(Q232=0,0,((V232/Q232)-1)*100)</f>
        <v>267.18954248366009</v>
      </c>
    </row>
    <row r="233" spans="1:23" ht="14.25" thickTop="1" thickBot="1">
      <c r="B233" s="206"/>
      <c r="C233" s="119"/>
      <c r="D233" s="119"/>
      <c r="E233" s="119"/>
      <c r="F233" s="119"/>
      <c r="G233" s="119"/>
      <c r="H233" s="119"/>
      <c r="I233" s="120"/>
      <c r="J233" s="92"/>
      <c r="K233" s="92"/>
      <c r="L233" s="202" t="s">
        <v>94</v>
      </c>
      <c r="M233" s="183">
        <f t="shared" ref="M233:V233" si="196">M224+M228+M232</f>
        <v>1137</v>
      </c>
      <c r="N233" s="184">
        <f t="shared" si="196"/>
        <v>1065</v>
      </c>
      <c r="O233" s="183">
        <f t="shared" si="196"/>
        <v>2202</v>
      </c>
      <c r="P233" s="183">
        <f t="shared" si="196"/>
        <v>7</v>
      </c>
      <c r="Q233" s="183">
        <f t="shared" si="196"/>
        <v>2209</v>
      </c>
      <c r="R233" s="183">
        <f t="shared" si="196"/>
        <v>1899</v>
      </c>
      <c r="S233" s="184">
        <f t="shared" si="196"/>
        <v>5013</v>
      </c>
      <c r="T233" s="183">
        <f t="shared" si="196"/>
        <v>6912</v>
      </c>
      <c r="U233" s="183">
        <f t="shared" si="196"/>
        <v>32</v>
      </c>
      <c r="V233" s="185">
        <f t="shared" si="196"/>
        <v>6944</v>
      </c>
      <c r="W233" s="186">
        <f>IF(Q233=0,0,((V233/Q233)-1)*100)</f>
        <v>214.3503847894975</v>
      </c>
    </row>
    <row r="234" spans="1:23" ht="14.25" thickTop="1" thickBot="1">
      <c r="B234" s="206"/>
      <c r="C234" s="119"/>
      <c r="D234" s="119"/>
      <c r="E234" s="119"/>
      <c r="F234" s="119"/>
      <c r="G234" s="119"/>
      <c r="H234" s="119"/>
      <c r="I234" s="120"/>
      <c r="J234" s="92"/>
      <c r="K234" s="92"/>
      <c r="L234" s="202" t="s">
        <v>93</v>
      </c>
      <c r="M234" s="183">
        <f t="shared" ref="M234:V234" si="197">+M220+M224+M228+M232</f>
        <v>1231</v>
      </c>
      <c r="N234" s="184">
        <f t="shared" si="197"/>
        <v>1349</v>
      </c>
      <c r="O234" s="183">
        <f t="shared" si="197"/>
        <v>2580</v>
      </c>
      <c r="P234" s="183">
        <f t="shared" si="197"/>
        <v>8</v>
      </c>
      <c r="Q234" s="183">
        <f t="shared" si="197"/>
        <v>2588</v>
      </c>
      <c r="R234" s="183">
        <f t="shared" si="197"/>
        <v>2445</v>
      </c>
      <c r="S234" s="184">
        <f t="shared" si="197"/>
        <v>5777</v>
      </c>
      <c r="T234" s="183">
        <f t="shared" si="197"/>
        <v>8222</v>
      </c>
      <c r="U234" s="183">
        <f t="shared" si="197"/>
        <v>35</v>
      </c>
      <c r="V234" s="185">
        <f t="shared" si="197"/>
        <v>8257</v>
      </c>
      <c r="W234" s="186">
        <f t="shared" ref="W234" si="198">IF(Q234=0,0,((V234/Q234)-1)*100)</f>
        <v>219.04945904173107</v>
      </c>
    </row>
    <row r="235" spans="1:23" ht="13.5" thickTop="1">
      <c r="B235" s="196"/>
      <c r="C235" s="92"/>
      <c r="D235" s="92"/>
      <c r="E235" s="92"/>
      <c r="F235" s="92"/>
      <c r="G235" s="92"/>
      <c r="H235" s="92"/>
      <c r="I235" s="93"/>
      <c r="J235" s="92"/>
      <c r="K235" s="92"/>
      <c r="L235" s="199" t="s">
        <v>61</v>
      </c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3"/>
    </row>
  </sheetData>
  <sheetProtection password="CF53" sheet="1" objects="1" scenarios="1"/>
  <customSheetViews>
    <customSheetView guid="{ED529B84-E379-4C9B-A677-BE1D384436B0}" fitToPage="1" topLeftCell="A92">
      <selection activeCell="R99" sqref="R99"/>
      <pageMargins left="0.74803149606299213" right="0.74803149606299213" top="0.98425196850393704" bottom="0.98425196850393704" header="0.51181102362204722" footer="0.51181102362204722"/>
      <printOptions horizontalCentered="1"/>
      <pageSetup paperSize="9" scale="64" orientation="portrait" r:id="rId1"/>
      <headerFooter alignWithMargins="0">
        <oddHeader>&amp;LMonthly Air Transport statistics : Airports of Thailand Public Company Limited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4" orientation="portrait" r:id="rId2"/>
  <headerFooter alignWithMargins="0">
    <oddHeader>&amp;LMonthly Air Transport statistics : Airports of Thailand Public Company Limited</oddHeader>
    <oddFooter>&amp;LAir Transport Information Division, Corporate Strategy Department&amp;C&amp;D&amp;R&amp;T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O43"/>
  <sheetViews>
    <sheetView workbookViewId="0">
      <selection activeCell="F22" sqref="F22"/>
    </sheetView>
  </sheetViews>
  <sheetFormatPr defaultRowHeight="23.25"/>
  <cols>
    <col min="1" max="1" width="14.7109375" bestFit="1" customWidth="1"/>
    <col min="2" max="2" width="11.140625" customWidth="1"/>
    <col min="3" max="3" width="14.140625" customWidth="1"/>
    <col min="4" max="4" width="10.7109375" style="55" customWidth="1"/>
    <col min="5" max="5" width="14" customWidth="1"/>
    <col min="6" max="6" width="11" style="55" customWidth="1"/>
    <col min="7" max="7" width="13" customWidth="1"/>
    <col min="8" max="8" width="11" style="55" bestFit="1" customWidth="1"/>
    <col min="10" max="10" width="9.140625" style="71"/>
    <col min="11" max="11" width="9.140625" style="55"/>
    <col min="12" max="12" width="10.85546875" style="71" bestFit="1" customWidth="1"/>
    <col min="13" max="13" width="10.7109375" style="55" bestFit="1" customWidth="1"/>
    <col min="14" max="14" width="9.140625" style="71"/>
    <col min="15" max="15" width="9.140625" style="55"/>
  </cols>
  <sheetData>
    <row r="1" spans="1:15" ht="24" thickBot="1">
      <c r="A1" s="25" t="s">
        <v>73</v>
      </c>
      <c r="B1" s="25"/>
      <c r="C1" s="25"/>
      <c r="D1" s="50"/>
      <c r="E1" s="25"/>
      <c r="F1" s="50"/>
      <c r="G1" s="25"/>
      <c r="H1" s="50"/>
    </row>
    <row r="2" spans="1:15" ht="24" thickBot="1">
      <c r="A2" s="315"/>
      <c r="B2" s="316"/>
      <c r="C2" s="307" t="s">
        <v>63</v>
      </c>
      <c r="D2" s="308"/>
      <c r="E2" s="307" t="s">
        <v>64</v>
      </c>
      <c r="F2" s="308"/>
      <c r="G2" s="307" t="s">
        <v>65</v>
      </c>
      <c r="H2" s="308"/>
    </row>
    <row r="3" spans="1:15" ht="23.25" customHeight="1" thickBot="1">
      <c r="A3" s="317"/>
      <c r="B3" s="318"/>
      <c r="C3" s="10" t="s">
        <v>66</v>
      </c>
      <c r="D3" s="51" t="s">
        <v>67</v>
      </c>
      <c r="E3" s="10" t="s">
        <v>68</v>
      </c>
      <c r="F3" s="51" t="s">
        <v>67</v>
      </c>
      <c r="G3" s="10" t="s">
        <v>69</v>
      </c>
      <c r="H3" s="51" t="s">
        <v>67</v>
      </c>
    </row>
    <row r="4" spans="1:15" ht="24" thickBot="1">
      <c r="A4" s="309">
        <v>41030</v>
      </c>
      <c r="B4" s="11" t="s">
        <v>70</v>
      </c>
      <c r="C4" s="43">
        <f>TOTAL!H23</f>
        <v>24608</v>
      </c>
      <c r="D4" s="87">
        <f>TOTAL!I23/100</f>
        <v>-7.8110366013561583E-2</v>
      </c>
      <c r="E4" s="43">
        <f>TOTAL!V23</f>
        <v>3880116</v>
      </c>
      <c r="F4" s="87">
        <f>TOTAL!W23/100</f>
        <v>-9.0341615744121709E-2</v>
      </c>
      <c r="G4" s="43" t="e">
        <f>TOTAL!#REF!</f>
        <v>#REF!</v>
      </c>
      <c r="H4" s="87" t="e">
        <f>TOTAL!#REF!/100</f>
        <v>#REF!</v>
      </c>
      <c r="K4" s="71"/>
      <c r="M4" s="71"/>
    </row>
    <row r="5" spans="1:15" ht="24" thickBot="1">
      <c r="A5" s="310"/>
      <c r="B5" s="11" t="s">
        <v>71</v>
      </c>
      <c r="C5" s="43">
        <f>TOTAL!H49</f>
        <v>23062</v>
      </c>
      <c r="D5" s="87">
        <f>TOTAL!I49/100</f>
        <v>0.1658072995652613</v>
      </c>
      <c r="E5" s="43">
        <f>TOTAL!V49</f>
        <v>2825766</v>
      </c>
      <c r="F5" s="87">
        <f>TOTAL!W49/100</f>
        <v>0.10140466058258447</v>
      </c>
      <c r="G5" s="43" t="e">
        <f>TOTAL!#REF!</f>
        <v>#REF!</v>
      </c>
      <c r="H5" s="87" t="e">
        <f>TOTAL!#REF!/100</f>
        <v>#REF!</v>
      </c>
    </row>
    <row r="6" spans="1:15" ht="24" thickBot="1">
      <c r="A6" s="311"/>
      <c r="B6" s="11" t="s">
        <v>72</v>
      </c>
      <c r="C6" s="44">
        <f>TOTAL!H75</f>
        <v>47670</v>
      </c>
      <c r="D6" s="88">
        <f>TOTAL!I75/100</f>
        <v>2.571274878967178E-2</v>
      </c>
      <c r="E6" s="44">
        <f>TOTAL!V75</f>
        <v>6705882</v>
      </c>
      <c r="F6" s="88">
        <f>TOTAL!W75/100</f>
        <v>-1.8325834016852727E-2</v>
      </c>
      <c r="G6" s="44" t="e">
        <f>TOTAL!#REF!</f>
        <v>#REF!</v>
      </c>
      <c r="H6" s="88" t="e">
        <f>TOTAL!#REF!/100</f>
        <v>#REF!</v>
      </c>
    </row>
    <row r="7" spans="1:15" ht="7.5" customHeight="1" thickBot="1">
      <c r="A7" s="12"/>
      <c r="B7" s="13"/>
      <c r="C7" s="31"/>
      <c r="D7" s="52"/>
      <c r="E7" s="31"/>
      <c r="F7" s="52"/>
      <c r="G7" s="31"/>
      <c r="H7" s="52"/>
    </row>
    <row r="8" spans="1:15" ht="24" thickBot="1">
      <c r="A8" s="312" t="s">
        <v>86</v>
      </c>
      <c r="B8" s="14" t="s">
        <v>70</v>
      </c>
      <c r="C8" s="45">
        <f>TOTAL!H26</f>
        <v>324792</v>
      </c>
      <c r="D8" s="53">
        <f>TOTAL!I26/100</f>
        <v>2.7526883081137932E-2</v>
      </c>
      <c r="E8" s="45">
        <f>TOTAL!V26</f>
        <v>51195490</v>
      </c>
      <c r="F8" s="53">
        <f>TOTAL!W26/100</f>
        <v>-5.6557835141698432E-2</v>
      </c>
      <c r="G8" s="45" t="e">
        <f>TOTAL!#REF!</f>
        <v>#REF!</v>
      </c>
      <c r="H8" s="53" t="e">
        <f>TOTAL!#REF!/100</f>
        <v>#REF!</v>
      </c>
    </row>
    <row r="9" spans="1:15" ht="24" thickBot="1">
      <c r="A9" s="313"/>
      <c r="B9" s="14" t="s">
        <v>71</v>
      </c>
      <c r="C9" s="45">
        <f>TOTAL!H52</f>
        <v>285145</v>
      </c>
      <c r="D9" s="53">
        <f>TOTAL!I52/100</f>
        <v>0.17183518813801713</v>
      </c>
      <c r="E9" s="45">
        <f>TOTAL!V52</f>
        <v>36376926</v>
      </c>
      <c r="F9" s="53">
        <f>TOTAL!W52/100</f>
        <v>0.14140215124479982</v>
      </c>
      <c r="G9" s="45" t="e">
        <f>TOTAL!#REF!</f>
        <v>#REF!</v>
      </c>
      <c r="H9" s="53" t="e">
        <f>TOTAL!#REF!/100</f>
        <v>#REF!</v>
      </c>
    </row>
    <row r="10" spans="1:15" ht="24" thickBot="1">
      <c r="A10" s="314"/>
      <c r="B10" s="14" t="s">
        <v>72</v>
      </c>
      <c r="C10" s="46">
        <f>TOTAL!H78</f>
        <v>609937</v>
      </c>
      <c r="D10" s="54">
        <f>TOTAL!I78/100</f>
        <v>9.0296609184820742E-2</v>
      </c>
      <c r="E10" s="46">
        <f>TOTAL!V78</f>
        <v>87572416</v>
      </c>
      <c r="F10" s="54">
        <f>TOTAL!W78/100</f>
        <v>1.6688391875066877E-2</v>
      </c>
      <c r="G10" s="46" t="e">
        <f>TOTAL!#REF!</f>
        <v>#REF!</v>
      </c>
      <c r="H10" s="54" t="e">
        <f>TOTAL!#REF!/100</f>
        <v>#REF!</v>
      </c>
    </row>
    <row r="12" spans="1:15" ht="24" thickBot="1">
      <c r="A12" s="24" t="s">
        <v>80</v>
      </c>
      <c r="J12" s="84" t="s">
        <v>81</v>
      </c>
    </row>
    <row r="13" spans="1:15" ht="24" thickBot="1">
      <c r="A13" s="332"/>
      <c r="B13" s="333"/>
      <c r="C13" s="336" t="s">
        <v>63</v>
      </c>
      <c r="D13" s="337"/>
      <c r="E13" s="336" t="s">
        <v>64</v>
      </c>
      <c r="F13" s="337"/>
      <c r="G13" s="336" t="s">
        <v>65</v>
      </c>
      <c r="H13" s="337"/>
      <c r="J13" s="322" t="s">
        <v>63</v>
      </c>
      <c r="K13" s="323"/>
      <c r="L13" s="322" t="s">
        <v>64</v>
      </c>
      <c r="M13" s="323"/>
      <c r="N13" s="322" t="s">
        <v>65</v>
      </c>
      <c r="O13" s="323"/>
    </row>
    <row r="14" spans="1:15" ht="24" thickBot="1">
      <c r="A14" s="334"/>
      <c r="B14" s="335"/>
      <c r="C14" s="16" t="s">
        <v>74</v>
      </c>
      <c r="D14" s="56" t="s">
        <v>67</v>
      </c>
      <c r="E14" s="16" t="s">
        <v>75</v>
      </c>
      <c r="F14" s="56" t="s">
        <v>67</v>
      </c>
      <c r="G14" s="16" t="s">
        <v>69</v>
      </c>
      <c r="H14" s="56" t="s">
        <v>67</v>
      </c>
      <c r="J14" s="85" t="s">
        <v>79</v>
      </c>
      <c r="K14" s="65" t="s">
        <v>67</v>
      </c>
      <c r="L14" s="72" t="s">
        <v>75</v>
      </c>
      <c r="M14" s="65" t="s">
        <v>67</v>
      </c>
      <c r="N14" s="72" t="s">
        <v>69</v>
      </c>
      <c r="O14" s="65" t="s">
        <v>67</v>
      </c>
    </row>
    <row r="15" spans="1:15" ht="24" thickBot="1">
      <c r="A15" s="338">
        <v>41030</v>
      </c>
      <c r="B15" s="17" t="s">
        <v>76</v>
      </c>
      <c r="C15" s="18">
        <f>BKK!$H$23</f>
        <v>16861</v>
      </c>
      <c r="D15" s="89">
        <f>BKK!$I$23/100</f>
        <v>-0.12099885309143987</v>
      </c>
      <c r="E15" s="18">
        <f>BKK!$V$23</f>
        <v>2843265</v>
      </c>
      <c r="F15" s="89">
        <f>BKK!$W$23/100</f>
        <v>-0.13464023045703355</v>
      </c>
      <c r="G15" s="18" t="e">
        <f>BKK!#REF!</f>
        <v>#REF!</v>
      </c>
      <c r="H15" s="89" t="e">
        <f>BKK!#REF!/100</f>
        <v>#REF!</v>
      </c>
      <c r="I15" s="15"/>
      <c r="J15" s="69">
        <f>DMK!$H$23</f>
        <v>3748</v>
      </c>
      <c r="K15" s="91">
        <f>DMK!$I$23/100</f>
        <v>5.6667606427967199E-2</v>
      </c>
      <c r="L15" s="69">
        <f>DMK!$V$23</f>
        <v>507523</v>
      </c>
      <c r="M15" s="209">
        <f>DMK!$W$23/100</f>
        <v>0.13623449921754482</v>
      </c>
      <c r="N15" s="70" t="e">
        <f>DMK!#REF!</f>
        <v>#REF!</v>
      </c>
      <c r="O15" s="263" t="e">
        <f>DMK!#REF!/100</f>
        <v>#REF!</v>
      </c>
    </row>
    <row r="16" spans="1:15" ht="24" thickBot="1">
      <c r="A16" s="339"/>
      <c r="B16" s="17" t="s">
        <v>77</v>
      </c>
      <c r="C16" s="18">
        <f>BKK!$H$49</f>
        <v>5258</v>
      </c>
      <c r="D16" s="89">
        <f>BKK!$I$49/100</f>
        <v>0.10834738617200677</v>
      </c>
      <c r="E16" s="18">
        <f>BKK!$V$49</f>
        <v>544734</v>
      </c>
      <c r="F16" s="89">
        <f>BKK!$W$49/100</f>
        <v>-0.2513965866254757</v>
      </c>
      <c r="G16" s="18" t="e">
        <f>BKK!#REF!</f>
        <v>#REF!</v>
      </c>
      <c r="H16" s="262" t="e">
        <f>BKK!#REF!/100</f>
        <v>#REF!</v>
      </c>
      <c r="I16" s="15"/>
      <c r="J16" s="69">
        <f>DMK!$H$49</f>
        <v>9562</v>
      </c>
      <c r="K16" s="91">
        <f>DMK!$I$49/100</f>
        <v>0.18812127236580523</v>
      </c>
      <c r="L16" s="69">
        <f>DMK!$V$49</f>
        <v>1225514</v>
      </c>
      <c r="M16" s="209">
        <f>DMK!$W$49/100</f>
        <v>0.47352790172264325</v>
      </c>
      <c r="N16" s="70" t="e">
        <f>DMK!#REF!</f>
        <v>#REF!</v>
      </c>
      <c r="O16" s="263" t="e">
        <f>DMK!#REF!/100</f>
        <v>#REF!</v>
      </c>
    </row>
    <row r="17" spans="1:15" ht="24" thickBot="1">
      <c r="A17" s="340"/>
      <c r="B17" s="17" t="s">
        <v>78</v>
      </c>
      <c r="C17" s="19">
        <f>BKK!$H$75</f>
        <v>22119</v>
      </c>
      <c r="D17" s="90">
        <f>BKK!$I$75/100</f>
        <v>-7.5524533979770991E-2</v>
      </c>
      <c r="E17" s="19">
        <f>BKK!$V$75</f>
        <v>3387999</v>
      </c>
      <c r="F17" s="90">
        <f>BKK!$W$75/100</f>
        <v>-0.15580971526758947</v>
      </c>
      <c r="G17" s="19" t="e">
        <f>BKK!#REF!</f>
        <v>#REF!</v>
      </c>
      <c r="H17" s="90" t="e">
        <f>BKK!#REF!/100</f>
        <v>#REF!</v>
      </c>
      <c r="I17" s="15"/>
      <c r="J17" s="70">
        <f>DMK!$H$75</f>
        <v>13310</v>
      </c>
      <c r="K17" s="263">
        <f>DMK!$I$75/100</f>
        <v>0.1479085812850367</v>
      </c>
      <c r="L17" s="70">
        <f>DMK!$V$75</f>
        <v>1733037</v>
      </c>
      <c r="M17" s="210">
        <f>DMK!$W$75/100</f>
        <v>0.35567423210086679</v>
      </c>
      <c r="N17" s="70" t="e">
        <f>DMK!#REF!</f>
        <v>#REF!</v>
      </c>
      <c r="O17" s="263" t="e">
        <f>DMK!#REF!/100</f>
        <v>#REF!</v>
      </c>
    </row>
    <row r="18" spans="1:15" ht="9" customHeight="1" thickBot="1">
      <c r="A18" s="12"/>
      <c r="B18" s="13"/>
      <c r="C18" s="20"/>
      <c r="D18" s="57"/>
      <c r="E18" s="20"/>
      <c r="F18" s="57"/>
      <c r="G18" s="20"/>
      <c r="H18" s="57"/>
      <c r="I18" s="15"/>
      <c r="J18" s="83"/>
      <c r="K18" s="86"/>
      <c r="L18" s="83"/>
      <c r="M18" s="86"/>
      <c r="N18" s="73"/>
      <c r="O18" s="52"/>
    </row>
    <row r="19" spans="1:15" ht="24" thickBot="1">
      <c r="A19" s="319" t="s">
        <v>87</v>
      </c>
      <c r="B19" s="21" t="s">
        <v>76</v>
      </c>
      <c r="C19" s="22">
        <f>BKK!$H$26</f>
        <v>226875</v>
      </c>
      <c r="D19" s="58">
        <f>BKK!$I$26/100</f>
        <v>-6.9725300698566528E-3</v>
      </c>
      <c r="E19" s="22">
        <f>BKK!$V$26</f>
        <v>38031114</v>
      </c>
      <c r="F19" s="66">
        <f>BKK!$W$26/100</f>
        <v>-9.6547520541004683E-2</v>
      </c>
      <c r="G19" s="22" t="e">
        <f>BKK!#REF!</f>
        <v>#REF!</v>
      </c>
      <c r="H19" s="58" t="e">
        <f>BKK!#REF!/100</f>
        <v>#REF!</v>
      </c>
      <c r="I19" s="15"/>
      <c r="J19" s="74">
        <f>DMK!$H$26</f>
        <v>43937</v>
      </c>
      <c r="K19" s="66">
        <f>DMK!$I$26/100</f>
        <v>0.10547238646370616</v>
      </c>
      <c r="L19" s="74">
        <f>DMK!$V$26</f>
        <v>5340585</v>
      </c>
      <c r="M19" s="66">
        <f>DMK!$W$26/100</f>
        <v>5.5581338259367064E-2</v>
      </c>
      <c r="N19" s="74" t="e">
        <f>DMK!#REF!</f>
        <v>#REF!</v>
      </c>
      <c r="O19" s="66" t="e">
        <f>DMK!#REF!/100</f>
        <v>#REF!</v>
      </c>
    </row>
    <row r="20" spans="1:15" ht="24" thickBot="1">
      <c r="A20" s="320"/>
      <c r="B20" s="21" t="s">
        <v>77</v>
      </c>
      <c r="C20" s="22">
        <f>BKK!$H$52</f>
        <v>66057</v>
      </c>
      <c r="D20" s="58">
        <f>BKK!$I$52/100</f>
        <v>0.10953036818059658</v>
      </c>
      <c r="E20" s="22">
        <f>BKK!$V$52</f>
        <v>8466143</v>
      </c>
      <c r="F20" s="58">
        <f>BKK!$W$52/100</f>
        <v>-3.8526651588772109E-2</v>
      </c>
      <c r="G20" s="22" t="e">
        <f>BKK!#REF!</f>
        <v>#REF!</v>
      </c>
      <c r="H20" s="58" t="e">
        <f>BKK!#REF!/100</f>
        <v>#REF!</v>
      </c>
      <c r="I20" s="15"/>
      <c r="J20" s="74">
        <f>DMK!$H$52</f>
        <v>117894</v>
      </c>
      <c r="K20" s="66">
        <f>DMK!$I$52/100</f>
        <v>0.22496181540475679</v>
      </c>
      <c r="L20" s="74">
        <f>DMK!$V$52</f>
        <v>14009356</v>
      </c>
      <c r="M20" s="66">
        <f>DMK!$W$52/100</f>
        <v>0.3337956609185142</v>
      </c>
      <c r="N20" s="74" t="e">
        <f>DMK!#REF!</f>
        <v>#REF!</v>
      </c>
      <c r="O20" s="66" t="e">
        <f>DMK!#REF!/100</f>
        <v>#REF!</v>
      </c>
    </row>
    <row r="21" spans="1:15" ht="24" thickBot="1">
      <c r="A21" s="321"/>
      <c r="B21" s="21" t="s">
        <v>78</v>
      </c>
      <c r="C21" s="23">
        <f>BKK!$H$78</f>
        <v>292932</v>
      </c>
      <c r="D21" s="59">
        <f>BKK!$I$78/100</f>
        <v>1.7110873460090881E-2</v>
      </c>
      <c r="E21" s="23">
        <f>BKK!$V$78</f>
        <v>46497257</v>
      </c>
      <c r="F21" s="59">
        <f>BKK!$W$78/100</f>
        <v>-8.6510406723900091E-2</v>
      </c>
      <c r="G21" s="23" t="e">
        <f>BKK!#REF!</f>
        <v>#REF!</v>
      </c>
      <c r="H21" s="59" t="e">
        <f>BKK!#REF!/100</f>
        <v>#REF!</v>
      </c>
      <c r="I21" s="15"/>
      <c r="J21" s="75">
        <f>DMK!$H$78</f>
        <v>161831</v>
      </c>
      <c r="K21" s="261">
        <f>DMK!$I$78/100</f>
        <v>0.19003882695531948</v>
      </c>
      <c r="L21" s="75">
        <f>DMK!$V$78</f>
        <v>19349941</v>
      </c>
      <c r="M21" s="261">
        <f>DMK!$W$78/100</f>
        <v>0.24334948964363831</v>
      </c>
      <c r="N21" s="75" t="e">
        <f>DMK!#REF!</f>
        <v>#REF!</v>
      </c>
      <c r="O21" s="261" t="e">
        <f>DMK!#REF!/100</f>
        <v>#REF!</v>
      </c>
    </row>
    <row r="23" spans="1:15" ht="24" thickBot="1">
      <c r="A23" s="24" t="s">
        <v>82</v>
      </c>
      <c r="J23" s="84" t="s">
        <v>83</v>
      </c>
    </row>
    <row r="24" spans="1:15" ht="24" thickBot="1">
      <c r="A24" s="324"/>
      <c r="B24" s="325"/>
      <c r="C24" s="328" t="s">
        <v>63</v>
      </c>
      <c r="D24" s="329"/>
      <c r="E24" s="328" t="s">
        <v>64</v>
      </c>
      <c r="F24" s="329"/>
      <c r="G24" s="328" t="s">
        <v>65</v>
      </c>
      <c r="H24" s="329"/>
      <c r="I24" s="26"/>
      <c r="J24" s="330" t="s">
        <v>63</v>
      </c>
      <c r="K24" s="331"/>
      <c r="L24" s="330" t="s">
        <v>64</v>
      </c>
      <c r="M24" s="331"/>
      <c r="N24" s="330" t="s">
        <v>65</v>
      </c>
      <c r="O24" s="331"/>
    </row>
    <row r="25" spans="1:15" ht="24" thickBot="1">
      <c r="A25" s="326"/>
      <c r="B25" s="327"/>
      <c r="C25" s="27" t="s">
        <v>74</v>
      </c>
      <c r="D25" s="60" t="s">
        <v>67</v>
      </c>
      <c r="E25" s="27" t="s">
        <v>75</v>
      </c>
      <c r="F25" s="60" t="s">
        <v>67</v>
      </c>
      <c r="G25" s="27" t="s">
        <v>69</v>
      </c>
      <c r="H25" s="60" t="s">
        <v>67</v>
      </c>
      <c r="I25" s="28"/>
      <c r="J25" s="76" t="s">
        <v>74</v>
      </c>
      <c r="K25" s="67" t="s">
        <v>67</v>
      </c>
      <c r="L25" s="76" t="s">
        <v>75</v>
      </c>
      <c r="M25" s="67" t="s">
        <v>67</v>
      </c>
      <c r="N25" s="76" t="s">
        <v>69</v>
      </c>
      <c r="O25" s="67" t="s">
        <v>67</v>
      </c>
    </row>
    <row r="26" spans="1:15" ht="24" thickBot="1">
      <c r="A26" s="338">
        <v>41030</v>
      </c>
      <c r="B26" s="17" t="s">
        <v>76</v>
      </c>
      <c r="C26" s="32">
        <f>CNX!$H$23</f>
        <v>886</v>
      </c>
      <c r="D26" s="48">
        <f>CNX!$I$23/100</f>
        <v>0.41987179487179493</v>
      </c>
      <c r="E26" s="33">
        <f>CNX!$V$23</f>
        <v>93323</v>
      </c>
      <c r="F26" s="48">
        <f>CNX!$W$23/100</f>
        <v>0.50518540023548009</v>
      </c>
      <c r="G26" s="32" t="e">
        <f>CNX!#REF!</f>
        <v>#REF!</v>
      </c>
      <c r="H26" s="48" t="e">
        <f>CNX!#REF!/100</f>
        <v>#REF!</v>
      </c>
      <c r="I26" s="34"/>
      <c r="J26" s="77">
        <f>CEI!$H$23</f>
        <v>30</v>
      </c>
      <c r="K26" s="48">
        <f>CEI!$I$23/100</f>
        <v>0.5</v>
      </c>
      <c r="L26" s="77">
        <f>CEI!$V$23</f>
        <v>1524</v>
      </c>
      <c r="M26" s="211">
        <f>CEI!$W$23/100</f>
        <v>0.47246376811594204</v>
      </c>
      <c r="N26" s="77" t="e">
        <f>CEI!#REF!</f>
        <v>#REF!</v>
      </c>
      <c r="O26" s="48" t="e">
        <f>CEI!#REF!/100</f>
        <v>#REF!</v>
      </c>
    </row>
    <row r="27" spans="1:15" ht="24" thickBot="1">
      <c r="A27" s="339"/>
      <c r="B27" s="17" t="s">
        <v>77</v>
      </c>
      <c r="C27" s="33">
        <f>CNX!$H$49</f>
        <v>2979</v>
      </c>
      <c r="D27" s="48">
        <f>CNX!$I$49/100</f>
        <v>0.16686251468860155</v>
      </c>
      <c r="E27" s="33">
        <f>CNX!$V$49</f>
        <v>381486</v>
      </c>
      <c r="F27" s="48">
        <f>CNX!$W$49/100</f>
        <v>9.8743670831389144E-2</v>
      </c>
      <c r="G27" s="33" t="e">
        <f>CNX!#REF!</f>
        <v>#REF!</v>
      </c>
      <c r="H27" s="48" t="e">
        <f>CNX!#REF!/100</f>
        <v>#REF!</v>
      </c>
      <c r="I27" s="34"/>
      <c r="J27" s="77">
        <f>CEI!$H$49</f>
        <v>749</v>
      </c>
      <c r="K27" s="48">
        <f>CEI!$I$49/100</f>
        <v>0.5348360655737705</v>
      </c>
      <c r="L27" s="77">
        <f>CEI!$V$49</f>
        <v>89042</v>
      </c>
      <c r="M27" s="48">
        <f>CEI!$W$49/100</f>
        <v>0.15100827300930719</v>
      </c>
      <c r="N27" s="77" t="e">
        <f>CEI!#REF!</f>
        <v>#REF!</v>
      </c>
      <c r="O27" s="48" t="e">
        <f>CEI!#REF!/100</f>
        <v>#REF!</v>
      </c>
    </row>
    <row r="28" spans="1:15" ht="24" thickBot="1">
      <c r="A28" s="340"/>
      <c r="B28" s="17" t="s">
        <v>78</v>
      </c>
      <c r="C28" s="35">
        <f>CNX!$H$75</f>
        <v>3865</v>
      </c>
      <c r="D28" s="49">
        <f>CNX!$I$75/100</f>
        <v>0.21655649984261882</v>
      </c>
      <c r="E28" s="35">
        <f>CNX!$V$75</f>
        <v>474809</v>
      </c>
      <c r="F28" s="49">
        <f>CNX!$W$75/100</f>
        <v>0.16032629281799005</v>
      </c>
      <c r="G28" s="35" t="e">
        <f>CNX!#REF!</f>
        <v>#REF!</v>
      </c>
      <c r="H28" s="49" t="e">
        <f>CNX!#REF!/100</f>
        <v>#REF!</v>
      </c>
      <c r="I28" s="36"/>
      <c r="J28" s="78">
        <f>CEI!$H$75</f>
        <v>779</v>
      </c>
      <c r="K28" s="49">
        <f>CEI!$I$75/100</f>
        <v>0.5334645669291338</v>
      </c>
      <c r="L28" s="78">
        <f>CEI!$V$75</f>
        <v>90566</v>
      </c>
      <c r="M28" s="49">
        <f>CEI!$W$75/100</f>
        <v>0.15525224823011663</v>
      </c>
      <c r="N28" s="78" t="e">
        <f>CEI!#REF!</f>
        <v>#REF!</v>
      </c>
      <c r="O28" s="49" t="e">
        <f>CEI!#REF!/100</f>
        <v>#REF!</v>
      </c>
    </row>
    <row r="29" spans="1:15" ht="6.75" customHeight="1" thickBot="1">
      <c r="A29" s="12"/>
      <c r="B29" s="12"/>
      <c r="C29" s="31"/>
      <c r="D29" s="52"/>
      <c r="E29" s="31"/>
      <c r="F29" s="52"/>
      <c r="G29" s="31"/>
      <c r="H29" s="52"/>
      <c r="I29" s="30"/>
      <c r="J29" s="73"/>
      <c r="K29" s="52"/>
      <c r="L29" s="73"/>
      <c r="M29" s="52"/>
      <c r="N29" s="73"/>
      <c r="O29" s="52"/>
    </row>
    <row r="30" spans="1:15" ht="24" thickBot="1">
      <c r="A30" s="341" t="s">
        <v>88</v>
      </c>
      <c r="B30" s="21" t="s">
        <v>76</v>
      </c>
      <c r="C30" s="37">
        <f>CNX!$H$26</f>
        <v>11329</v>
      </c>
      <c r="D30" s="61">
        <f>CNX!$I$26/100</f>
        <v>0.63242074927953884</v>
      </c>
      <c r="E30" s="37">
        <f>CNX!$V$26</f>
        <v>1197430</v>
      </c>
      <c r="F30" s="61">
        <f>CNX!$W$26/100</f>
        <v>0.64906187338871391</v>
      </c>
      <c r="G30" s="38" t="e">
        <f>CNX!#REF!</f>
        <v>#REF!</v>
      </c>
      <c r="H30" s="61" t="e">
        <f>CNX!#REF!/100</f>
        <v>#REF!</v>
      </c>
      <c r="I30" s="34"/>
      <c r="J30" s="79">
        <f>CEI!$H$26</f>
        <v>442</v>
      </c>
      <c r="K30" s="61">
        <f>CEI!$I$26/100</f>
        <v>0.22099447513812165</v>
      </c>
      <c r="L30" s="79">
        <f>CEI!$V$26</f>
        <v>28148</v>
      </c>
      <c r="M30" s="61">
        <f>CEI!$W$26/100</f>
        <v>1.3405953766838516</v>
      </c>
      <c r="N30" s="79" t="e">
        <f>CEI!#REF!</f>
        <v>#REF!</v>
      </c>
      <c r="O30" s="61" t="e">
        <f>CEI!#REF!/100</f>
        <v>#REF!</v>
      </c>
    </row>
    <row r="31" spans="1:15" ht="24" thickBot="1">
      <c r="A31" s="342"/>
      <c r="B31" s="21" t="s">
        <v>77</v>
      </c>
      <c r="C31" s="37">
        <f>CNX!$H$52</f>
        <v>38350</v>
      </c>
      <c r="D31" s="61">
        <f>CNX!$I$52/100</f>
        <v>0.11628583903361968</v>
      </c>
      <c r="E31" s="37">
        <f>CNX!$V$52</f>
        <v>5016016</v>
      </c>
      <c r="F31" s="61">
        <f>CNX!$W$52/100</f>
        <v>0.12805294095687181</v>
      </c>
      <c r="G31" s="37" t="e">
        <f>CNX!#REF!</f>
        <v>#REF!</v>
      </c>
      <c r="H31" s="61" t="e">
        <f>CNX!#REF!/100</f>
        <v>#REF!</v>
      </c>
      <c r="I31" s="34"/>
      <c r="J31" s="79">
        <f>CEI!$H$52</f>
        <v>9587</v>
      </c>
      <c r="K31" s="61">
        <f>CEI!$I$52/100</f>
        <v>0.47039877300613497</v>
      </c>
      <c r="L31" s="79">
        <f>CEI!$V$52</f>
        <v>1263560</v>
      </c>
      <c r="M31" s="61">
        <f>CEI!$W$52/100</f>
        <v>0.21281927979136861</v>
      </c>
      <c r="N31" s="79" t="e">
        <f>CEI!#REF!</f>
        <v>#REF!</v>
      </c>
      <c r="O31" s="61" t="e">
        <f>CEI!#REF!/100</f>
        <v>#REF!</v>
      </c>
    </row>
    <row r="32" spans="1:15" ht="24" thickBot="1">
      <c r="A32" s="343"/>
      <c r="B32" s="21" t="s">
        <v>78</v>
      </c>
      <c r="C32" s="39">
        <f>CNX!$H$78</f>
        <v>49679</v>
      </c>
      <c r="D32" s="62">
        <f>CNX!$I$78/100</f>
        <v>0.20302700084756034</v>
      </c>
      <c r="E32" s="39">
        <f>CNX!$V$78</f>
        <v>6213446</v>
      </c>
      <c r="F32" s="62">
        <f>CNX!$W$78/100</f>
        <v>0.20119000715674584</v>
      </c>
      <c r="G32" s="39" t="e">
        <f>CNX!#REF!</f>
        <v>#REF!</v>
      </c>
      <c r="H32" s="62" t="e">
        <f>CNX!#REF!/100</f>
        <v>#REF!</v>
      </c>
      <c r="I32" s="36"/>
      <c r="J32" s="80">
        <f>CEI!$H$78</f>
        <v>10029</v>
      </c>
      <c r="K32" s="62">
        <f>CEI!$I$78/100</f>
        <v>0.45727986050566694</v>
      </c>
      <c r="L32" s="80">
        <f>CEI!$V$78</f>
        <v>1291708</v>
      </c>
      <c r="M32" s="62">
        <f>CEI!$W$78/100</f>
        <v>0.22568872804150075</v>
      </c>
      <c r="N32" s="80" t="e">
        <f>CEI!#REF!</f>
        <v>#REF!</v>
      </c>
      <c r="O32" s="62" t="e">
        <f>CEI!#REF!/100</f>
        <v>#REF!</v>
      </c>
    </row>
    <row r="33" spans="1:15">
      <c r="C33" s="29"/>
      <c r="D33" s="63"/>
      <c r="E33" s="29"/>
      <c r="F33" s="63"/>
      <c r="G33" s="29"/>
      <c r="H33" s="63"/>
      <c r="I33" s="29"/>
      <c r="J33" s="81"/>
      <c r="K33" s="63"/>
      <c r="L33" s="81"/>
      <c r="M33" s="63"/>
      <c r="N33" s="81"/>
      <c r="O33" s="63"/>
    </row>
    <row r="34" spans="1:15" ht="24" thickBot="1">
      <c r="A34" s="24" t="s">
        <v>84</v>
      </c>
      <c r="C34" s="29"/>
      <c r="D34" s="63"/>
      <c r="E34" s="29"/>
      <c r="F34" s="63"/>
      <c r="G34" s="29"/>
      <c r="H34" s="63"/>
      <c r="I34" s="29"/>
      <c r="J34" s="84" t="s">
        <v>85</v>
      </c>
      <c r="K34" s="63"/>
      <c r="L34" s="81"/>
      <c r="M34" s="63"/>
      <c r="N34" s="81"/>
      <c r="O34" s="63"/>
    </row>
    <row r="35" spans="1:15" ht="24" thickBot="1">
      <c r="A35" s="324"/>
      <c r="B35" s="325"/>
      <c r="C35" s="344" t="s">
        <v>63</v>
      </c>
      <c r="D35" s="345"/>
      <c r="E35" s="344" t="s">
        <v>64</v>
      </c>
      <c r="F35" s="345"/>
      <c r="G35" s="344" t="s">
        <v>65</v>
      </c>
      <c r="H35" s="345"/>
      <c r="I35" s="40"/>
      <c r="J35" s="346" t="s">
        <v>63</v>
      </c>
      <c r="K35" s="347"/>
      <c r="L35" s="346" t="s">
        <v>64</v>
      </c>
      <c r="M35" s="347"/>
      <c r="N35" s="346" t="s">
        <v>65</v>
      </c>
      <c r="O35" s="347"/>
    </row>
    <row r="36" spans="1:15" ht="24" thickBot="1">
      <c r="A36" s="326"/>
      <c r="B36" s="327"/>
      <c r="C36" s="41" t="s">
        <v>74</v>
      </c>
      <c r="D36" s="64" t="s">
        <v>67</v>
      </c>
      <c r="E36" s="41" t="s">
        <v>75</v>
      </c>
      <c r="F36" s="64" t="s">
        <v>67</v>
      </c>
      <c r="G36" s="41" t="s">
        <v>69</v>
      </c>
      <c r="H36" s="64" t="s">
        <v>67</v>
      </c>
      <c r="I36" s="42"/>
      <c r="J36" s="82" t="s">
        <v>74</v>
      </c>
      <c r="K36" s="68" t="s">
        <v>67</v>
      </c>
      <c r="L36" s="82" t="s">
        <v>75</v>
      </c>
      <c r="M36" s="68" t="s">
        <v>67</v>
      </c>
      <c r="N36" s="82" t="s">
        <v>69</v>
      </c>
      <c r="O36" s="68" t="s">
        <v>67</v>
      </c>
    </row>
    <row r="37" spans="1:15" ht="24" thickBot="1">
      <c r="A37" s="338">
        <v>41030</v>
      </c>
      <c r="B37" s="17" t="s">
        <v>76</v>
      </c>
      <c r="C37" s="33">
        <f>HKT!$H$23</f>
        <v>2939</v>
      </c>
      <c r="D37" s="48">
        <f>HKT!$I$23/100</f>
        <v>-7.3747242357390497E-2</v>
      </c>
      <c r="E37" s="33">
        <f>HKT!$V$23</f>
        <v>416502</v>
      </c>
      <c r="F37" s="48">
        <f>HKT!$W$23/100</f>
        <v>-7.3412517436001301E-2</v>
      </c>
      <c r="G37" s="33" t="e">
        <f>HKT!#REF!</f>
        <v>#REF!</v>
      </c>
      <c r="H37" s="48" t="e">
        <f>HKT!#REF!/100</f>
        <v>#REF!</v>
      </c>
      <c r="I37" s="34"/>
      <c r="J37" s="77">
        <f>HDY!$H$23</f>
        <v>144</v>
      </c>
      <c r="K37" s="48">
        <f>HDY!$I$23/100</f>
        <v>-2.0408163265306145E-2</v>
      </c>
      <c r="L37" s="77">
        <f>HDY!$V$23</f>
        <v>17979</v>
      </c>
      <c r="M37" s="48">
        <f>HDY!$W$23/100</f>
        <v>-0.12774112167669316</v>
      </c>
      <c r="N37" s="77" t="e">
        <f>HDY!#REF!</f>
        <v>#REF!</v>
      </c>
      <c r="O37" s="48" t="e">
        <f>HDY!#REF!/100</f>
        <v>#REF!</v>
      </c>
    </row>
    <row r="38" spans="1:15" ht="24" thickBot="1">
      <c r="A38" s="339"/>
      <c r="B38" s="17" t="s">
        <v>77</v>
      </c>
      <c r="C38" s="33">
        <f>HKT!$H$49</f>
        <v>2866</v>
      </c>
      <c r="D38" s="48">
        <f>HKT!$I$49/100</f>
        <v>7.7848815344114364E-2</v>
      </c>
      <c r="E38" s="33">
        <f>HKT!$V$49</f>
        <v>342627</v>
      </c>
      <c r="F38" s="48">
        <f>HKT!$W$49/100</f>
        <v>-0.10657887874837024</v>
      </c>
      <c r="G38" s="33" t="e">
        <f>HKT!#REF!</f>
        <v>#REF!</v>
      </c>
      <c r="H38" s="48" t="e">
        <f>HKT!#REF!/100</f>
        <v>#REF!</v>
      </c>
      <c r="I38" s="34"/>
      <c r="J38" s="77">
        <f>HDY!$H$49</f>
        <v>1648</v>
      </c>
      <c r="K38" s="48">
        <f>HDY!$I$49/100</f>
        <v>0.27751937984496133</v>
      </c>
      <c r="L38" s="77">
        <f>HDY!$V$49</f>
        <v>242363</v>
      </c>
      <c r="M38" s="48">
        <f>HDY!$W$49/100</f>
        <v>0.22290676435267875</v>
      </c>
      <c r="N38" s="77" t="e">
        <f>HDY!#REF!</f>
        <v>#REF!</v>
      </c>
      <c r="O38" s="48" t="e">
        <f>HDY!#REF!/100</f>
        <v>#REF!</v>
      </c>
    </row>
    <row r="39" spans="1:15" s="24" customFormat="1" ht="24" thickBot="1">
      <c r="A39" s="340"/>
      <c r="B39" s="47" t="s">
        <v>78</v>
      </c>
      <c r="C39" s="35">
        <f>HKT!$H$75</f>
        <v>5805</v>
      </c>
      <c r="D39" s="49">
        <f>HKT!$I$75/100</f>
        <v>-4.6296296296296502E-3</v>
      </c>
      <c r="E39" s="35">
        <f>HKT!$V$75</f>
        <v>759129</v>
      </c>
      <c r="F39" s="49">
        <f>HKT!$W$75/100</f>
        <v>-8.8681766288395844E-2</v>
      </c>
      <c r="G39" s="35" t="e">
        <f>HKT!#REF!</f>
        <v>#REF!</v>
      </c>
      <c r="H39" s="49" t="e">
        <f>HKT!#REF!/100</f>
        <v>#REF!</v>
      </c>
      <c r="I39" s="36"/>
      <c r="J39" s="78">
        <f>HDY!$H$75</f>
        <v>1792</v>
      </c>
      <c r="K39" s="49">
        <f>HDY!$I$75/100</f>
        <v>0.24704244954766885</v>
      </c>
      <c r="L39" s="78">
        <f>HDY!$V$75</f>
        <v>260342</v>
      </c>
      <c r="M39" s="49">
        <f>HDY!$W$75/100</f>
        <v>0.18987376484245733</v>
      </c>
      <c r="N39" s="78" t="e">
        <f>HDY!#REF!</f>
        <v>#REF!</v>
      </c>
      <c r="O39" s="49" t="e">
        <f>HDY!#REF!/100</f>
        <v>#REF!</v>
      </c>
    </row>
    <row r="40" spans="1:15" ht="8.25" customHeight="1" thickBot="1">
      <c r="A40" s="12"/>
      <c r="B40" s="12"/>
      <c r="C40" s="31"/>
      <c r="D40" s="52"/>
      <c r="E40" s="31"/>
      <c r="F40" s="52"/>
      <c r="G40" s="31"/>
      <c r="H40" s="52"/>
      <c r="I40" s="30"/>
      <c r="J40" s="73"/>
      <c r="K40" s="52"/>
      <c r="L40" s="73"/>
      <c r="M40" s="52"/>
      <c r="N40" s="73"/>
      <c r="O40" s="52"/>
    </row>
    <row r="41" spans="1:15" ht="24" thickBot="1">
      <c r="A41" s="341" t="s">
        <v>88</v>
      </c>
      <c r="B41" s="21" t="s">
        <v>76</v>
      </c>
      <c r="C41" s="37">
        <f>HKT!$H$26</f>
        <v>40387</v>
      </c>
      <c r="D41" s="61">
        <f>HKT!$I$26/100</f>
        <v>4.0526614108311376E-2</v>
      </c>
      <c r="E41" s="37">
        <f>HKT!$V$26</f>
        <v>6383639</v>
      </c>
      <c r="F41" s="61">
        <f>HKT!$W$26/100</f>
        <v>3.8849539261099242E-2</v>
      </c>
      <c r="G41" s="37" t="e">
        <f>HKT!#REF!</f>
        <v>#REF!</v>
      </c>
      <c r="H41" s="61" t="e">
        <f>HKT!#REF!/100</f>
        <v>#REF!</v>
      </c>
      <c r="I41" s="34"/>
      <c r="J41" s="79">
        <f>HDY!$H$26</f>
        <v>1822</v>
      </c>
      <c r="K41" s="61">
        <f>HDY!$I$26/100</f>
        <v>3.4052213393870545E-2</v>
      </c>
      <c r="L41" s="79">
        <f>HDY!$V$26</f>
        <v>214574</v>
      </c>
      <c r="M41" s="61">
        <f>HDY!$W$26/100</f>
        <v>-5.3994118710348642E-2</v>
      </c>
      <c r="N41" s="79" t="e">
        <f>HDY!#REF!</f>
        <v>#REF!</v>
      </c>
      <c r="O41" s="61" t="e">
        <f>HDY!#REF!/100</f>
        <v>#REF!</v>
      </c>
    </row>
    <row r="42" spans="1:15" ht="24" thickBot="1">
      <c r="A42" s="342"/>
      <c r="B42" s="21" t="s">
        <v>77</v>
      </c>
      <c r="C42" s="37">
        <f>HKT!$H$52</f>
        <v>34114</v>
      </c>
      <c r="D42" s="61">
        <f>HKT!$I$52/100</f>
        <v>8.6986999745092941E-2</v>
      </c>
      <c r="E42" s="37">
        <f>HKT!$V$52</f>
        <v>4892166</v>
      </c>
      <c r="F42" s="61">
        <f>HKT!$W$52/100</f>
        <v>1.1901853814928698E-2</v>
      </c>
      <c r="G42" s="37" t="e">
        <f>HKT!#REF!</f>
        <v>#REF!</v>
      </c>
      <c r="H42" s="61" t="e">
        <f>HKT!#REF!/100</f>
        <v>#REF!</v>
      </c>
      <c r="I42" s="34"/>
      <c r="J42" s="79">
        <f>HDY!$H$52</f>
        <v>19143</v>
      </c>
      <c r="K42" s="61">
        <f>HDY!$I$52/100</f>
        <v>0.25166732051785012</v>
      </c>
      <c r="L42" s="79">
        <f>HDY!$V$52</f>
        <v>2729685</v>
      </c>
      <c r="M42" s="61">
        <f>HDY!$W$52/100</f>
        <v>0.21939926264736662</v>
      </c>
      <c r="N42" s="79" t="e">
        <f>HDY!#REF!</f>
        <v>#REF!</v>
      </c>
      <c r="O42" s="61" t="e">
        <f>HDY!#REF!/100</f>
        <v>#REF!</v>
      </c>
    </row>
    <row r="43" spans="1:15" ht="24" thickBot="1">
      <c r="A43" s="343"/>
      <c r="B43" s="21" t="s">
        <v>78</v>
      </c>
      <c r="C43" s="39">
        <f>HKT!$H$78</f>
        <v>74501</v>
      </c>
      <c r="D43" s="62">
        <f>HKT!$I$78/100</f>
        <v>6.129804267927863E-2</v>
      </c>
      <c r="E43" s="39">
        <f>HKT!$V$78</f>
        <v>11275805</v>
      </c>
      <c r="F43" s="62">
        <f>HKT!$W$78/100</f>
        <v>2.6983651496415462E-2</v>
      </c>
      <c r="G43" s="39" t="e">
        <f>HKT!#REF!</f>
        <v>#REF!</v>
      </c>
      <c r="H43" s="62" t="e">
        <f>HKT!#REF!/100</f>
        <v>#REF!</v>
      </c>
      <c r="I43" s="36"/>
      <c r="J43" s="80">
        <f>HDY!$H$78</f>
        <v>20965</v>
      </c>
      <c r="K43" s="62">
        <f>HDY!$I$78/100</f>
        <v>0.229186210131332</v>
      </c>
      <c r="L43" s="80">
        <f>HDY!$V$78</f>
        <v>2944259</v>
      </c>
      <c r="M43" s="62">
        <f>HDY!$W$78/100</f>
        <v>0.19424629974405463</v>
      </c>
      <c r="N43" s="80" t="e">
        <f>HDY!#REF!</f>
        <v>#REF!</v>
      </c>
      <c r="O43" s="62" t="e">
        <f>HDY!#REF!/100</f>
        <v>#REF!</v>
      </c>
    </row>
  </sheetData>
  <customSheetViews>
    <customSheetView guid="{ED529B84-E379-4C9B-A677-BE1D384436B0}">
      <selection activeCell="F22" sqref="F22"/>
      <pageMargins left="0.7" right="0.7" top="0.75" bottom="0.75" header="0.3" footer="0.3"/>
    </customSheetView>
  </customSheetViews>
  <mergeCells count="33">
    <mergeCell ref="A37:A39"/>
    <mergeCell ref="A41:A43"/>
    <mergeCell ref="N24:O24"/>
    <mergeCell ref="A26:A28"/>
    <mergeCell ref="A30:A32"/>
    <mergeCell ref="A35:B36"/>
    <mergeCell ref="C35:D35"/>
    <mergeCell ref="E35:F35"/>
    <mergeCell ref="G35:H35"/>
    <mergeCell ref="J35:K35"/>
    <mergeCell ref="L35:M35"/>
    <mergeCell ref="N35:O35"/>
    <mergeCell ref="A19:A21"/>
    <mergeCell ref="J13:K13"/>
    <mergeCell ref="L13:M13"/>
    <mergeCell ref="N13:O13"/>
    <mergeCell ref="A24:B25"/>
    <mergeCell ref="C24:D24"/>
    <mergeCell ref="E24:F24"/>
    <mergeCell ref="G24:H24"/>
    <mergeCell ref="J24:K24"/>
    <mergeCell ref="L24:M24"/>
    <mergeCell ref="A13:B14"/>
    <mergeCell ref="C13:D13"/>
    <mergeCell ref="E13:F13"/>
    <mergeCell ref="G13:H13"/>
    <mergeCell ref="A15:A17"/>
    <mergeCell ref="E2:F2"/>
    <mergeCell ref="G2:H2"/>
    <mergeCell ref="A4:A6"/>
    <mergeCell ref="A8:A10"/>
    <mergeCell ref="A2:B3"/>
    <mergeCell ref="C2:D2"/>
  </mergeCells>
  <phoneticPr fontId="26" type="noConversion"/>
  <conditionalFormatting sqref="C15:H21 J15:O21 C26:H32 J26:O32 C37:H43 J37:O43 C4:H10">
    <cfRule type="cellIs" dxfId="9" priority="12" stopIfTrue="1" operator="lessThan">
      <formula>0</formula>
    </cfRule>
  </conditionalFormatting>
  <conditionalFormatting sqref="C4">
    <cfRule type="expression" dxfId="8" priority="10" stopIfTrue="1">
      <formula>IF($D$4&lt;0,TRUE,FALSE)</formula>
    </cfRule>
  </conditionalFormatting>
  <conditionalFormatting sqref="C5">
    <cfRule type="expression" dxfId="7" priority="8" stopIfTrue="1">
      <formula>IF($D$5&lt;0,TRUE,FALSE)</formula>
    </cfRule>
  </conditionalFormatting>
  <conditionalFormatting sqref="C6">
    <cfRule type="expression" dxfId="6" priority="7" stopIfTrue="1">
      <formula>IF($D$6&lt;0,TRUE,FALSE)</formula>
    </cfRule>
  </conditionalFormatting>
  <conditionalFormatting sqref="C8">
    <cfRule type="expression" dxfId="5" priority="6" stopIfTrue="1">
      <formula>IF($D$8&lt;0,TRUE,FALSE)</formula>
    </cfRule>
  </conditionalFormatting>
  <conditionalFormatting sqref="C15:H21 J15:O21 C26:H32 J26:O32 C37:H43 J37:O43 C4:H10">
    <cfRule type="cellIs" dxfId="4" priority="5" stopIfTrue="1" operator="lessThan">
      <formula>0</formula>
    </cfRule>
  </conditionalFormatting>
  <conditionalFormatting sqref="C4">
    <cfRule type="expression" dxfId="3" priority="4" stopIfTrue="1">
      <formula>IF($D$4&lt;0,TRUE,FALSE)</formula>
    </cfRule>
  </conditionalFormatting>
  <conditionalFormatting sqref="C5">
    <cfRule type="expression" dxfId="2" priority="3" stopIfTrue="1">
      <formula>IF($D$5&lt;0,TRUE,FALSE)</formula>
    </cfRule>
  </conditionalFormatting>
  <conditionalFormatting sqref="C6">
    <cfRule type="expression" dxfId="1" priority="2" stopIfTrue="1">
      <formula>IF($D$6&lt;0,TRUE,FALSE)</formula>
    </cfRule>
  </conditionalFormatting>
  <conditionalFormatting sqref="C8">
    <cfRule type="expression" dxfId="0" priority="1" stopIfTrue="1">
      <formula>IF($D$8&lt;0,TRUE,FALSE)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BKK+DMK</vt:lpstr>
      <vt:lpstr>BKK</vt:lpstr>
      <vt:lpstr>DMK</vt:lpstr>
      <vt:lpstr>CNX</vt:lpstr>
      <vt:lpstr>HDY</vt:lpstr>
      <vt:lpstr>HKT</vt:lpstr>
      <vt:lpstr>CEI</vt:lpstr>
      <vt:lpstr>TOTAL</vt:lpstr>
      <vt:lpstr>ppt รญผ</vt:lpstr>
      <vt:lpstr>HKT!Print_Area</vt:lpstr>
      <vt:lpstr>TOTAL!Print_Area</vt:lpstr>
    </vt:vector>
  </TitlesOfParts>
  <Company>aot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*</cp:lastModifiedBy>
  <cp:lastPrinted>2014-10-21T02:46:20Z</cp:lastPrinted>
  <dcterms:created xsi:type="dcterms:W3CDTF">2007-04-02T02:23:26Z</dcterms:created>
  <dcterms:modified xsi:type="dcterms:W3CDTF">2014-10-28T02:20:01Z</dcterms:modified>
</cp:coreProperties>
</file>