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sden\clustPOM\tests\testthat\"/>
    </mc:Choice>
  </mc:AlternateContent>
  <xr:revisionPtr revIDLastSave="0" documentId="13_ncr:1_{373DD268-0F19-4097-BBB3-7D36555CDEC7}" xr6:coauthVersionLast="43" xr6:coauthVersionMax="43" xr10:uidLastSave="{00000000-0000-0000-0000-000000000000}"/>
  <bookViews>
    <workbookView xWindow="3312" yWindow="3312" windowWidth="17280" windowHeight="8964" activeTab="1" xr2:uid="{4C1890F5-CE92-47A8-BC3B-168694FE69FB}"/>
  </bookViews>
  <sheets>
    <sheet name="OSM" sheetId="1" r:id="rId1"/>
    <sheet name="PO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1" i="2" l="1"/>
  <c r="D85" i="2"/>
  <c r="F85" i="2"/>
  <c r="D63" i="2"/>
  <c r="D51" i="2"/>
  <c r="K44" i="2" s="1"/>
  <c r="H50" i="2"/>
  <c r="G50" i="2"/>
  <c r="F50" i="2"/>
  <c r="M44" i="2" s="1"/>
  <c r="G36" i="2"/>
  <c r="H36" i="2"/>
  <c r="H35" i="2"/>
  <c r="G35" i="2"/>
  <c r="F36" i="2"/>
  <c r="F35" i="2"/>
  <c r="F37" i="2" s="1"/>
  <c r="O15" i="2"/>
  <c r="O16" i="2"/>
  <c r="O17" i="2"/>
  <c r="O18" i="2"/>
  <c r="O19" i="2"/>
  <c r="O20" i="2"/>
  <c r="N15" i="2"/>
  <c r="N16" i="2"/>
  <c r="N17" i="2"/>
  <c r="N18" i="2"/>
  <c r="N19" i="2"/>
  <c r="N20" i="2"/>
  <c r="M20" i="2"/>
  <c r="M16" i="2"/>
  <c r="M17" i="2"/>
  <c r="M18" i="2"/>
  <c r="M19" i="2"/>
  <c r="M15" i="2"/>
  <c r="F62" i="2"/>
  <c r="E62" i="2"/>
  <c r="O58" i="2" s="1"/>
  <c r="D62" i="2"/>
  <c r="L62" i="2" s="1"/>
  <c r="F83" i="2"/>
  <c r="D79" i="2"/>
  <c r="C83" i="2" s="1"/>
  <c r="K75" i="2" s="1"/>
  <c r="L83" i="2"/>
  <c r="K85" i="2"/>
  <c r="K86" i="2"/>
  <c r="L86" i="2"/>
  <c r="E83" i="2"/>
  <c r="O77" i="2" s="1"/>
  <c r="N61" i="2"/>
  <c r="O61" i="2"/>
  <c r="N62" i="2"/>
  <c r="O62" i="2"/>
  <c r="N63" i="2"/>
  <c r="N64" i="2"/>
  <c r="O64" i="2"/>
  <c r="N65" i="2"/>
  <c r="O65" i="2"/>
  <c r="M62" i="2"/>
  <c r="M63" i="2"/>
  <c r="M64" i="2"/>
  <c r="M65" i="2"/>
  <c r="M66" i="2"/>
  <c r="M61" i="2"/>
  <c r="K61" i="2"/>
  <c r="L61" i="2"/>
  <c r="K62" i="2"/>
  <c r="K63" i="2"/>
  <c r="L63" i="2"/>
  <c r="K64" i="2"/>
  <c r="L64" i="2"/>
  <c r="K65" i="2"/>
  <c r="L65" i="2"/>
  <c r="K66" i="2"/>
  <c r="L66" i="2"/>
  <c r="J62" i="2"/>
  <c r="J63" i="2"/>
  <c r="J64" i="2"/>
  <c r="J65" i="2"/>
  <c r="J66" i="2"/>
  <c r="J61" i="2"/>
  <c r="O54" i="2"/>
  <c r="O57" i="2"/>
  <c r="N54" i="2"/>
  <c r="N55" i="2"/>
  <c r="M55" i="2"/>
  <c r="M56" i="2"/>
  <c r="M58" i="2"/>
  <c r="M54" i="2"/>
  <c r="K54" i="2"/>
  <c r="L54" i="2"/>
  <c r="K55" i="2"/>
  <c r="L55" i="2"/>
  <c r="K56" i="2"/>
  <c r="L56" i="2"/>
  <c r="K57" i="2"/>
  <c r="L57" i="2"/>
  <c r="K58" i="2"/>
  <c r="L58" i="2"/>
  <c r="K59" i="2"/>
  <c r="L59" i="2"/>
  <c r="J55" i="2"/>
  <c r="J56" i="2"/>
  <c r="J57" i="2"/>
  <c r="J58" i="2"/>
  <c r="J59" i="2"/>
  <c r="J54" i="2"/>
  <c r="N40" i="2"/>
  <c r="O40" i="2"/>
  <c r="N41" i="2"/>
  <c r="O41" i="2"/>
  <c r="N42" i="2"/>
  <c r="N43" i="2"/>
  <c r="O43" i="2"/>
  <c r="O44" i="2"/>
  <c r="M41" i="2"/>
  <c r="M42" i="2"/>
  <c r="J41" i="2"/>
  <c r="K41" i="2"/>
  <c r="L41" i="2"/>
  <c r="J42" i="2"/>
  <c r="K42" i="2"/>
  <c r="L42" i="2"/>
  <c r="J43" i="2"/>
  <c r="K43" i="2"/>
  <c r="L43" i="2"/>
  <c r="J44" i="2"/>
  <c r="L44" i="2"/>
  <c r="J45" i="2"/>
  <c r="K45" i="2"/>
  <c r="L45" i="2"/>
  <c r="M40" i="2"/>
  <c r="L40" i="2"/>
  <c r="K40" i="2"/>
  <c r="J40" i="2"/>
  <c r="C62" i="2"/>
  <c r="F63" i="2"/>
  <c r="O63" i="2" s="1"/>
  <c r="C63" i="2"/>
  <c r="F61" i="2"/>
  <c r="E61" i="2"/>
  <c r="D61" i="2"/>
  <c r="C61" i="2"/>
  <c r="E50" i="2"/>
  <c r="E51" i="2" s="1"/>
  <c r="D50" i="2"/>
  <c r="H49" i="2"/>
  <c r="G49" i="2"/>
  <c r="F49" i="2"/>
  <c r="E35" i="2"/>
  <c r="D35" i="2"/>
  <c r="K28" i="2" s="1"/>
  <c r="C35" i="2"/>
  <c r="J29" i="2" s="1"/>
  <c r="H51" i="2"/>
  <c r="O42" i="2" s="1"/>
  <c r="C51" i="2"/>
  <c r="C50" i="2"/>
  <c r="E49" i="2"/>
  <c r="D49" i="2"/>
  <c r="C49" i="2"/>
  <c r="N28" i="2"/>
  <c r="O28" i="2"/>
  <c r="N29" i="2"/>
  <c r="O31" i="2"/>
  <c r="L28" i="2"/>
  <c r="K29" i="2"/>
  <c r="K31" i="2"/>
  <c r="L31" i="2"/>
  <c r="K32" i="2"/>
  <c r="K33" i="2"/>
  <c r="J30" i="2"/>
  <c r="J28" i="2"/>
  <c r="K15" i="1"/>
  <c r="L15" i="1"/>
  <c r="K16" i="1"/>
  <c r="L16" i="1"/>
  <c r="K17" i="1"/>
  <c r="L17" i="1"/>
  <c r="K18" i="1"/>
  <c r="L18" i="1"/>
  <c r="K19" i="1"/>
  <c r="L19" i="1"/>
  <c r="K20" i="1"/>
  <c r="L20" i="1"/>
  <c r="J16" i="1"/>
  <c r="J17" i="1"/>
  <c r="J18" i="1"/>
  <c r="J19" i="1"/>
  <c r="J20" i="1"/>
  <c r="J15" i="1"/>
  <c r="H37" i="2"/>
  <c r="O33" i="2" s="1"/>
  <c r="G37" i="2"/>
  <c r="N33" i="2" s="1"/>
  <c r="D36" i="2"/>
  <c r="D37" i="2" s="1"/>
  <c r="C21" i="2"/>
  <c r="O45" i="2" l="1"/>
  <c r="M43" i="2"/>
  <c r="M45" i="2"/>
  <c r="M29" i="2"/>
  <c r="O66" i="2"/>
  <c r="N66" i="2"/>
  <c r="E63" i="2"/>
  <c r="M57" i="2"/>
  <c r="N57" i="2"/>
  <c r="O55" i="2"/>
  <c r="M59" i="2"/>
  <c r="N56" i="2"/>
  <c r="N75" i="2"/>
  <c r="M74" i="2"/>
  <c r="M76" i="2"/>
  <c r="O74" i="2"/>
  <c r="M75" i="2"/>
  <c r="N74" i="2"/>
  <c r="E84" i="2"/>
  <c r="E85" i="2" s="1"/>
  <c r="J74" i="2"/>
  <c r="J76" i="2"/>
  <c r="L74" i="2"/>
  <c r="K74" i="2"/>
  <c r="C84" i="2"/>
  <c r="J75" i="2"/>
  <c r="L77" i="2"/>
  <c r="G51" i="2"/>
  <c r="F51" i="2"/>
  <c r="O32" i="2"/>
  <c r="O30" i="2"/>
  <c r="O29" i="2"/>
  <c r="N31" i="2"/>
  <c r="N32" i="2"/>
  <c r="N30" i="2"/>
  <c r="M31" i="2"/>
  <c r="M28" i="2"/>
  <c r="M30" i="2"/>
  <c r="M33" i="2"/>
  <c r="M32" i="2"/>
  <c r="K30" i="2"/>
  <c r="C36" i="2"/>
  <c r="L15" i="2"/>
  <c r="J16" i="2"/>
  <c r="K15" i="2"/>
  <c r="J17" i="2"/>
  <c r="J15" i="2"/>
  <c r="L18" i="2"/>
  <c r="C22" i="2"/>
  <c r="K16" i="2"/>
  <c r="C37" i="2"/>
  <c r="C23" i="2"/>
  <c r="E80" i="2"/>
  <c r="E78" i="2"/>
  <c r="D77" i="2"/>
  <c r="E58" i="2"/>
  <c r="D57" i="2"/>
  <c r="S58" i="2"/>
  <c r="F46" i="2"/>
  <c r="F45" i="2" s="1"/>
  <c r="E45" i="2"/>
  <c r="D45" i="2"/>
  <c r="D43" i="2"/>
  <c r="F32" i="2"/>
  <c r="E36" i="2" s="1"/>
  <c r="D31" i="2"/>
  <c r="D18" i="2"/>
  <c r="F12" i="2"/>
  <c r="F11" i="2"/>
  <c r="F10" i="2"/>
  <c r="F9" i="2"/>
  <c r="F8" i="2"/>
  <c r="M7" i="2"/>
  <c r="L7" i="2"/>
  <c r="K7" i="2"/>
  <c r="F7" i="2"/>
  <c r="F106" i="1"/>
  <c r="E105" i="1"/>
  <c r="E106" i="1"/>
  <c r="F105" i="1"/>
  <c r="E109" i="1"/>
  <c r="D106" i="1"/>
  <c r="D111" i="1" s="1"/>
  <c r="C106" i="1"/>
  <c r="C109" i="1" s="1"/>
  <c r="C105" i="1"/>
  <c r="D109" i="1"/>
  <c r="L103" i="1" s="1"/>
  <c r="S103" i="1" s="1"/>
  <c r="C111" i="1"/>
  <c r="L98" i="1" s="1"/>
  <c r="S98" i="1" s="1"/>
  <c r="C110" i="1"/>
  <c r="L94" i="1" s="1"/>
  <c r="S94" i="1" s="1"/>
  <c r="J97" i="1"/>
  <c r="Q97" i="1" s="1"/>
  <c r="J96" i="1"/>
  <c r="Q96" i="1" s="1"/>
  <c r="N80" i="1"/>
  <c r="O80" i="1"/>
  <c r="N81" i="1"/>
  <c r="O81" i="1"/>
  <c r="N82" i="1"/>
  <c r="O82" i="1"/>
  <c r="N83" i="1"/>
  <c r="O83" i="1"/>
  <c r="V83" i="1" s="1"/>
  <c r="N84" i="1"/>
  <c r="O84" i="1"/>
  <c r="N85" i="1"/>
  <c r="O85" i="1"/>
  <c r="V85" i="1" s="1"/>
  <c r="M81" i="1"/>
  <c r="M82" i="1"/>
  <c r="M83" i="1"/>
  <c r="M84" i="1"/>
  <c r="M85" i="1"/>
  <c r="M80" i="1"/>
  <c r="J80" i="1"/>
  <c r="V81" i="1"/>
  <c r="T84" i="1"/>
  <c r="O52" i="1"/>
  <c r="O53" i="1"/>
  <c r="O54" i="1"/>
  <c r="O55" i="1"/>
  <c r="O56" i="1"/>
  <c r="O57" i="1"/>
  <c r="L52" i="1"/>
  <c r="L53" i="1"/>
  <c r="L54" i="1"/>
  <c r="L55" i="1"/>
  <c r="L56" i="1"/>
  <c r="L57" i="1"/>
  <c r="O38" i="1"/>
  <c r="O37" i="1"/>
  <c r="O36" i="1"/>
  <c r="O35" i="1"/>
  <c r="O34" i="1"/>
  <c r="O33" i="1"/>
  <c r="N38" i="1"/>
  <c r="N37" i="1"/>
  <c r="N36" i="1"/>
  <c r="N35" i="1"/>
  <c r="N34" i="1"/>
  <c r="N33" i="1"/>
  <c r="M38" i="1"/>
  <c r="M37" i="1"/>
  <c r="M36" i="1"/>
  <c r="M35" i="1"/>
  <c r="M34" i="1"/>
  <c r="M33" i="1"/>
  <c r="L38" i="1"/>
  <c r="L37" i="1"/>
  <c r="L36" i="1"/>
  <c r="L35" i="1"/>
  <c r="L34" i="1"/>
  <c r="L33" i="1"/>
  <c r="K38" i="1"/>
  <c r="K37" i="1"/>
  <c r="K36" i="1"/>
  <c r="K35" i="1"/>
  <c r="K34" i="1"/>
  <c r="K33" i="1"/>
  <c r="J38" i="1"/>
  <c r="J37" i="1"/>
  <c r="J36" i="1"/>
  <c r="J35" i="1"/>
  <c r="J34" i="1"/>
  <c r="J33" i="1"/>
  <c r="F43" i="1"/>
  <c r="H44" i="1"/>
  <c r="H43" i="1"/>
  <c r="G44" i="1"/>
  <c r="G43" i="1"/>
  <c r="F44" i="1"/>
  <c r="F39" i="1"/>
  <c r="D105" i="1"/>
  <c r="S87" i="1"/>
  <c r="R87" i="1"/>
  <c r="U80" i="1"/>
  <c r="V80" i="1"/>
  <c r="U81" i="1"/>
  <c r="U82" i="1"/>
  <c r="V82" i="1"/>
  <c r="U83" i="1"/>
  <c r="U84" i="1"/>
  <c r="V84" i="1"/>
  <c r="U85" i="1"/>
  <c r="T81" i="1"/>
  <c r="T82" i="1"/>
  <c r="T83" i="1"/>
  <c r="T85" i="1"/>
  <c r="R80" i="1"/>
  <c r="S80" i="1"/>
  <c r="R81" i="1"/>
  <c r="S81" i="1"/>
  <c r="R82" i="1"/>
  <c r="S82" i="1"/>
  <c r="R83" i="1"/>
  <c r="S83" i="1"/>
  <c r="R84" i="1"/>
  <c r="S84" i="1"/>
  <c r="R85" i="1"/>
  <c r="S85" i="1"/>
  <c r="Q81" i="1"/>
  <c r="Q82" i="1"/>
  <c r="Q83" i="1"/>
  <c r="Q84" i="1"/>
  <c r="Q85" i="1"/>
  <c r="K81" i="1"/>
  <c r="L81" i="1"/>
  <c r="K83" i="1"/>
  <c r="L83" i="1"/>
  <c r="J83" i="1"/>
  <c r="J84" i="1"/>
  <c r="O73" i="1"/>
  <c r="O75" i="1"/>
  <c r="O77" i="1"/>
  <c r="M75" i="1"/>
  <c r="K73" i="1"/>
  <c r="L73" i="1"/>
  <c r="K74" i="1"/>
  <c r="L74" i="1"/>
  <c r="S74" i="1" s="1"/>
  <c r="K75" i="1"/>
  <c r="L75" i="1"/>
  <c r="K76" i="1"/>
  <c r="L76" i="1"/>
  <c r="S76" i="1" s="1"/>
  <c r="K77" i="1"/>
  <c r="L77" i="1"/>
  <c r="K78" i="1"/>
  <c r="R78" i="1" s="1"/>
  <c r="L78" i="1"/>
  <c r="S78" i="1" s="1"/>
  <c r="J74" i="1"/>
  <c r="J75" i="1"/>
  <c r="J76" i="1"/>
  <c r="J77" i="1"/>
  <c r="Q77" i="1" s="1"/>
  <c r="J78" i="1"/>
  <c r="J73" i="1"/>
  <c r="S75" i="1"/>
  <c r="Q73" i="1"/>
  <c r="R74" i="1"/>
  <c r="D87" i="1"/>
  <c r="K80" i="1" s="1"/>
  <c r="E87" i="1"/>
  <c r="N74" i="1" s="1"/>
  <c r="F87" i="1"/>
  <c r="D88" i="1"/>
  <c r="K82" i="1" s="1"/>
  <c r="E88" i="1"/>
  <c r="N76" i="1" s="1"/>
  <c r="F88" i="1"/>
  <c r="D89" i="1"/>
  <c r="K84" i="1" s="1"/>
  <c r="E89" i="1"/>
  <c r="N78" i="1" s="1"/>
  <c r="F89" i="1"/>
  <c r="C88" i="1"/>
  <c r="C89" i="1"/>
  <c r="C87" i="1"/>
  <c r="F84" i="1"/>
  <c r="E84" i="1"/>
  <c r="F83" i="1"/>
  <c r="E83" i="1"/>
  <c r="D84" i="1"/>
  <c r="C84" i="1"/>
  <c r="D83" i="1"/>
  <c r="C83" i="1"/>
  <c r="E44" i="1"/>
  <c r="D44" i="1"/>
  <c r="C44" i="1"/>
  <c r="D96" i="1"/>
  <c r="D76" i="1"/>
  <c r="R75" i="1" s="1"/>
  <c r="D55" i="1"/>
  <c r="H64" i="1" s="1"/>
  <c r="D36" i="1"/>
  <c r="D18" i="1"/>
  <c r="C25" i="1"/>
  <c r="R73" i="1"/>
  <c r="S73" i="1"/>
  <c r="R77" i="1"/>
  <c r="Q74" i="1"/>
  <c r="Q75" i="1"/>
  <c r="E101" i="1"/>
  <c r="E100" i="1" s="1"/>
  <c r="D100" i="1"/>
  <c r="E99" i="1"/>
  <c r="D98" i="1"/>
  <c r="M7" i="1"/>
  <c r="E79" i="1"/>
  <c r="L7" i="1"/>
  <c r="K7" i="1"/>
  <c r="D78" i="1"/>
  <c r="E59" i="1"/>
  <c r="D65" i="1" s="1"/>
  <c r="D59" i="1"/>
  <c r="F60" i="1"/>
  <c r="F59" i="1" s="1"/>
  <c r="E65" i="1" s="1"/>
  <c r="D57" i="1"/>
  <c r="G65" i="1" s="1"/>
  <c r="D38" i="1"/>
  <c r="D20" i="1"/>
  <c r="F25" i="1" s="1"/>
  <c r="F8" i="1"/>
  <c r="F9" i="1"/>
  <c r="F10" i="1"/>
  <c r="F11" i="1"/>
  <c r="F12" i="1"/>
  <c r="F7" i="1"/>
  <c r="N45" i="2" l="1"/>
  <c r="N44" i="2"/>
  <c r="O59" i="2"/>
  <c r="O56" i="2"/>
  <c r="N58" i="2"/>
  <c r="N59" i="2"/>
  <c r="E79" i="2"/>
  <c r="F84" i="2"/>
  <c r="O79" i="2"/>
  <c r="N78" i="2"/>
  <c r="O76" i="2"/>
  <c r="N79" i="2"/>
  <c r="O75" i="2"/>
  <c r="M78" i="2"/>
  <c r="N76" i="2"/>
  <c r="M79" i="2"/>
  <c r="O78" i="2"/>
  <c r="N77" i="2"/>
  <c r="M77" i="2"/>
  <c r="L75" i="2"/>
  <c r="J78" i="2"/>
  <c r="K76" i="2"/>
  <c r="J79" i="2"/>
  <c r="L78" i="2"/>
  <c r="C85" i="2"/>
  <c r="K77" i="2"/>
  <c r="J77" i="2"/>
  <c r="E37" i="2"/>
  <c r="L29" i="2"/>
  <c r="L32" i="2"/>
  <c r="J33" i="2"/>
  <c r="J31" i="2"/>
  <c r="J32" i="2"/>
  <c r="K20" i="2"/>
  <c r="K19" i="2"/>
  <c r="L17" i="2"/>
  <c r="L20" i="2"/>
  <c r="F21" i="2"/>
  <c r="F22" i="2"/>
  <c r="F23" i="2" s="1"/>
  <c r="K18" i="2"/>
  <c r="J18" i="2"/>
  <c r="L16" i="2"/>
  <c r="J19" i="2"/>
  <c r="K17" i="2"/>
  <c r="J20" i="2"/>
  <c r="L19" i="2"/>
  <c r="Q42" i="2"/>
  <c r="Q41" i="2"/>
  <c r="Q40" i="2"/>
  <c r="Q59" i="2"/>
  <c r="R57" i="2"/>
  <c r="Q58" i="2"/>
  <c r="Q57" i="2"/>
  <c r="R56" i="2"/>
  <c r="S55" i="2"/>
  <c r="F111" i="1"/>
  <c r="N105" i="1" s="1"/>
  <c r="U105" i="1" s="1"/>
  <c r="F109" i="1"/>
  <c r="O100" i="1" s="1"/>
  <c r="V100" i="1" s="1"/>
  <c r="E110" i="1"/>
  <c r="M96" i="1" s="1"/>
  <c r="T96" i="1" s="1"/>
  <c r="O97" i="1"/>
  <c r="V97" i="1" s="1"/>
  <c r="N95" i="1"/>
  <c r="U95" i="1" s="1"/>
  <c r="E111" i="1"/>
  <c r="N97" i="1" s="1"/>
  <c r="U97" i="1" s="1"/>
  <c r="M98" i="1"/>
  <c r="T98" i="1" s="1"/>
  <c r="M101" i="1"/>
  <c r="T101" i="1" s="1"/>
  <c r="O103" i="1"/>
  <c r="V103" i="1" s="1"/>
  <c r="F110" i="1"/>
  <c r="O105" i="1"/>
  <c r="V105" i="1" s="1"/>
  <c r="N100" i="1"/>
  <c r="U100" i="1" s="1"/>
  <c r="N104" i="1"/>
  <c r="U104" i="1" s="1"/>
  <c r="O102" i="1"/>
  <c r="V102" i="1" s="1"/>
  <c r="O93" i="1"/>
  <c r="V93" i="1" s="1"/>
  <c r="M93" i="1"/>
  <c r="T93" i="1" s="1"/>
  <c r="M94" i="1"/>
  <c r="T94" i="1" s="1"/>
  <c r="O96" i="1"/>
  <c r="V96" i="1" s="1"/>
  <c r="N94" i="1"/>
  <c r="U94" i="1" s="1"/>
  <c r="N93" i="1"/>
  <c r="U93" i="1" s="1"/>
  <c r="M95" i="1"/>
  <c r="T95" i="1" s="1"/>
  <c r="K105" i="1"/>
  <c r="R105" i="1" s="1"/>
  <c r="L102" i="1"/>
  <c r="S102" i="1" s="1"/>
  <c r="K104" i="1"/>
  <c r="R104" i="1" s="1"/>
  <c r="L105" i="1"/>
  <c r="S105" i="1" s="1"/>
  <c r="J101" i="1"/>
  <c r="Q101" i="1" s="1"/>
  <c r="L100" i="1"/>
  <c r="S100" i="1" s="1"/>
  <c r="J102" i="1"/>
  <c r="Q102" i="1" s="1"/>
  <c r="D110" i="1"/>
  <c r="K100" i="1"/>
  <c r="R100" i="1" s="1"/>
  <c r="J100" i="1"/>
  <c r="K101" i="1"/>
  <c r="R101" i="1" s="1"/>
  <c r="J94" i="1"/>
  <c r="Q94" i="1" s="1"/>
  <c r="K94" i="1"/>
  <c r="R94" i="1" s="1"/>
  <c r="L96" i="1"/>
  <c r="S96" i="1" s="1"/>
  <c r="J93" i="1"/>
  <c r="Q93" i="1" s="1"/>
  <c r="L93" i="1"/>
  <c r="S93" i="1" s="1"/>
  <c r="K93" i="1"/>
  <c r="R93" i="1" s="1"/>
  <c r="J95" i="1"/>
  <c r="Q95" i="1" s="1"/>
  <c r="L95" i="1"/>
  <c r="S95" i="1" s="1"/>
  <c r="K97" i="1"/>
  <c r="R97" i="1" s="1"/>
  <c r="K98" i="1"/>
  <c r="R98" i="1" s="1"/>
  <c r="J98" i="1"/>
  <c r="Q98" i="1" s="1"/>
  <c r="K95" i="1"/>
  <c r="R95" i="1" s="1"/>
  <c r="L97" i="1"/>
  <c r="S97" i="1" s="1"/>
  <c r="K96" i="1"/>
  <c r="R96" i="1" s="1"/>
  <c r="U87" i="1"/>
  <c r="V87" i="1"/>
  <c r="M78" i="1"/>
  <c r="M74" i="1"/>
  <c r="N77" i="1"/>
  <c r="N75" i="1"/>
  <c r="U75" i="1" s="1"/>
  <c r="N73" i="1"/>
  <c r="M77" i="1"/>
  <c r="O78" i="1"/>
  <c r="O76" i="1"/>
  <c r="V76" i="1" s="1"/>
  <c r="O74" i="1"/>
  <c r="M73" i="1"/>
  <c r="M76" i="1"/>
  <c r="L85" i="1"/>
  <c r="K85" i="1"/>
  <c r="J82" i="1"/>
  <c r="L84" i="1"/>
  <c r="L82" i="1"/>
  <c r="L80" i="1"/>
  <c r="J85" i="1"/>
  <c r="J81" i="1"/>
  <c r="C43" i="1"/>
  <c r="C47" i="1" s="1"/>
  <c r="G49" i="1"/>
  <c r="V75" i="1"/>
  <c r="F65" i="1"/>
  <c r="Q100" i="1"/>
  <c r="F48" i="1"/>
  <c r="F47" i="1"/>
  <c r="U74" i="1"/>
  <c r="Q76" i="1"/>
  <c r="R76" i="1"/>
  <c r="T75" i="1"/>
  <c r="V73" i="1"/>
  <c r="D43" i="1"/>
  <c r="H49" i="1"/>
  <c r="C64" i="1"/>
  <c r="E64" i="1"/>
  <c r="E70" i="1" s="1"/>
  <c r="G64" i="1"/>
  <c r="H65" i="1"/>
  <c r="H70" i="1" s="1"/>
  <c r="S77" i="1"/>
  <c r="T74" i="1"/>
  <c r="U73" i="1"/>
  <c r="T80" i="1"/>
  <c r="T87" i="1" s="1"/>
  <c r="T73" i="1"/>
  <c r="E43" i="1"/>
  <c r="C65" i="1"/>
  <c r="C70" i="1" s="1"/>
  <c r="Q78" i="1"/>
  <c r="Q80" i="1"/>
  <c r="Q87" i="1" s="1"/>
  <c r="G48" i="1"/>
  <c r="D64" i="1"/>
  <c r="F64" i="1"/>
  <c r="G47" i="1"/>
  <c r="F49" i="1"/>
  <c r="F24" i="1"/>
  <c r="F28" i="1" s="1"/>
  <c r="C24" i="1"/>
  <c r="F29" i="1"/>
  <c r="V78" i="1"/>
  <c r="T78" i="1"/>
  <c r="T77" i="1"/>
  <c r="V77" i="1"/>
  <c r="U77" i="1"/>
  <c r="V74" i="1"/>
  <c r="T76" i="1"/>
  <c r="U78" i="1"/>
  <c r="U76" i="1"/>
  <c r="O82" i="2" l="1"/>
  <c r="M85" i="2"/>
  <c r="N83" i="2"/>
  <c r="M86" i="2"/>
  <c r="O85" i="2"/>
  <c r="N84" i="2"/>
  <c r="M84" i="2"/>
  <c r="O84" i="2"/>
  <c r="N81" i="2"/>
  <c r="M82" i="2"/>
  <c r="O81" i="2"/>
  <c r="M83" i="2"/>
  <c r="M81" i="2"/>
  <c r="N82" i="2"/>
  <c r="D83" i="2"/>
  <c r="K79" i="2"/>
  <c r="L79" i="2"/>
  <c r="S79" i="2" s="1"/>
  <c r="K78" i="2"/>
  <c r="L76" i="2"/>
  <c r="L33" i="2"/>
  <c r="S33" i="2" s="1"/>
  <c r="L30" i="2"/>
  <c r="U59" i="2"/>
  <c r="S29" i="2"/>
  <c r="V76" i="2"/>
  <c r="Q29" i="2"/>
  <c r="R74" i="2"/>
  <c r="U32" i="2"/>
  <c r="U33" i="2"/>
  <c r="S30" i="2"/>
  <c r="U45" i="2"/>
  <c r="V45" i="2"/>
  <c r="R32" i="2"/>
  <c r="R33" i="2"/>
  <c r="S45" i="2"/>
  <c r="S42" i="2"/>
  <c r="V33" i="2"/>
  <c r="V30" i="2"/>
  <c r="R55" i="2"/>
  <c r="Q56" i="2"/>
  <c r="S57" i="2"/>
  <c r="Q55" i="2"/>
  <c r="S54" i="2"/>
  <c r="R54" i="2"/>
  <c r="Q54" i="2"/>
  <c r="R58" i="2"/>
  <c r="S56" i="2"/>
  <c r="S59" i="2"/>
  <c r="R59" i="2"/>
  <c r="Q79" i="2"/>
  <c r="R77" i="2"/>
  <c r="S75" i="2"/>
  <c r="Q78" i="2"/>
  <c r="Q77" i="2"/>
  <c r="R76" i="2"/>
  <c r="S78" i="2"/>
  <c r="U29" i="2"/>
  <c r="U28" i="2"/>
  <c r="Q33" i="2"/>
  <c r="Q32" i="2"/>
  <c r="Q31" i="2"/>
  <c r="S86" i="2"/>
  <c r="S83" i="2"/>
  <c r="R86" i="2"/>
  <c r="R85" i="2"/>
  <c r="V59" i="2"/>
  <c r="U30" i="2"/>
  <c r="U31" i="2"/>
  <c r="Q45" i="2"/>
  <c r="Q44" i="2"/>
  <c r="Q43" i="2"/>
  <c r="S28" i="2"/>
  <c r="S31" i="2"/>
  <c r="O94" i="1"/>
  <c r="V94" i="1" s="1"/>
  <c r="M97" i="1"/>
  <c r="T97" i="1" s="1"/>
  <c r="N96" i="1"/>
  <c r="U96" i="1" s="1"/>
  <c r="M100" i="1"/>
  <c r="T100" i="1" s="1"/>
  <c r="M102" i="1"/>
  <c r="T102" i="1" s="1"/>
  <c r="N101" i="1"/>
  <c r="U101" i="1" s="1"/>
  <c r="O95" i="1"/>
  <c r="V95" i="1" s="1"/>
  <c r="N98" i="1"/>
  <c r="U98" i="1" s="1"/>
  <c r="O98" i="1"/>
  <c r="V98" i="1" s="1"/>
  <c r="N103" i="1"/>
  <c r="U103" i="1" s="1"/>
  <c r="M104" i="1"/>
  <c r="T104" i="1" s="1"/>
  <c r="O104" i="1"/>
  <c r="V104" i="1" s="1"/>
  <c r="N102" i="1"/>
  <c r="U102" i="1" s="1"/>
  <c r="M103" i="1"/>
  <c r="T103" i="1" s="1"/>
  <c r="M105" i="1"/>
  <c r="T105" i="1" s="1"/>
  <c r="O101" i="1"/>
  <c r="V101" i="1" s="1"/>
  <c r="J104" i="1"/>
  <c r="Q104" i="1" s="1"/>
  <c r="L104" i="1"/>
  <c r="S104" i="1" s="1"/>
  <c r="J105" i="1"/>
  <c r="Q105" i="1" s="1"/>
  <c r="J103" i="1"/>
  <c r="Q103" i="1" s="1"/>
  <c r="Q107" i="1" s="1"/>
  <c r="L101" i="1"/>
  <c r="S101" i="1" s="1"/>
  <c r="K103" i="1"/>
  <c r="R103" i="1" s="1"/>
  <c r="K102" i="1"/>
  <c r="R102" i="1" s="1"/>
  <c r="R107" i="1"/>
  <c r="S107" i="1"/>
  <c r="F70" i="1"/>
  <c r="C48" i="1"/>
  <c r="Q36" i="1" s="1"/>
  <c r="C49" i="1"/>
  <c r="Q35" i="1" s="1"/>
  <c r="Q34" i="1"/>
  <c r="C30" i="1"/>
  <c r="U34" i="1"/>
  <c r="U36" i="1"/>
  <c r="U38" i="1"/>
  <c r="U33" i="1"/>
  <c r="U35" i="1"/>
  <c r="U37" i="1"/>
  <c r="Q37" i="1"/>
  <c r="Q33" i="1"/>
  <c r="C69" i="1"/>
  <c r="C68" i="1"/>
  <c r="H47" i="1"/>
  <c r="H48" i="1"/>
  <c r="T36" i="1"/>
  <c r="T33" i="1"/>
  <c r="T37" i="1"/>
  <c r="T35" i="1"/>
  <c r="T34" i="1"/>
  <c r="T38" i="1"/>
  <c r="Q38" i="1"/>
  <c r="E48" i="1"/>
  <c r="E47" i="1"/>
  <c r="D47" i="1"/>
  <c r="D48" i="1"/>
  <c r="D49" i="1"/>
  <c r="F69" i="1"/>
  <c r="F68" i="1"/>
  <c r="G69" i="1"/>
  <c r="G68" i="1"/>
  <c r="G70" i="1"/>
  <c r="E49" i="1"/>
  <c r="H69" i="1"/>
  <c r="D68" i="1"/>
  <c r="D69" i="1"/>
  <c r="E68" i="1"/>
  <c r="E69" i="1"/>
  <c r="D70" i="1"/>
  <c r="H68" i="1"/>
  <c r="N18" i="1"/>
  <c r="U18" i="1" s="1"/>
  <c r="M18" i="1"/>
  <c r="T18" i="1" s="1"/>
  <c r="O16" i="1"/>
  <c r="V16" i="1" s="1"/>
  <c r="M19" i="1"/>
  <c r="T19" i="1" s="1"/>
  <c r="N17" i="1"/>
  <c r="U17" i="1" s="1"/>
  <c r="M20" i="1"/>
  <c r="T20" i="1" s="1"/>
  <c r="O19" i="1"/>
  <c r="V19" i="1" s="1"/>
  <c r="N16" i="1"/>
  <c r="U16" i="1" s="1"/>
  <c r="O18" i="1"/>
  <c r="V18" i="1" s="1"/>
  <c r="N15" i="1"/>
  <c r="U15" i="1" s="1"/>
  <c r="M16" i="1"/>
  <c r="T16" i="1" s="1"/>
  <c r="O15" i="1"/>
  <c r="V15" i="1" s="1"/>
  <c r="M17" i="1"/>
  <c r="T17" i="1" s="1"/>
  <c r="M15" i="1"/>
  <c r="T15" i="1" s="1"/>
  <c r="C28" i="1"/>
  <c r="C29" i="1"/>
  <c r="F30" i="1"/>
  <c r="L81" i="2" l="1"/>
  <c r="J83" i="2"/>
  <c r="Q83" i="2" s="1"/>
  <c r="J81" i="2"/>
  <c r="Q81" i="2" s="1"/>
  <c r="K82" i="2"/>
  <c r="R82" i="2" s="1"/>
  <c r="L84" i="2"/>
  <c r="S84" i="2" s="1"/>
  <c r="K81" i="2"/>
  <c r="J82" i="2"/>
  <c r="Q82" i="2" s="1"/>
  <c r="O86" i="2"/>
  <c r="V86" i="2" s="1"/>
  <c r="N85" i="2"/>
  <c r="U85" i="2" s="1"/>
  <c r="O83" i="2"/>
  <c r="N86" i="2"/>
  <c r="U86" i="2" s="1"/>
  <c r="D84" i="2"/>
  <c r="R75" i="2"/>
  <c r="S74" i="2"/>
  <c r="U78" i="2"/>
  <c r="V56" i="2"/>
  <c r="U79" i="2"/>
  <c r="V42" i="2"/>
  <c r="Q74" i="2"/>
  <c r="Q75" i="2"/>
  <c r="U58" i="2"/>
  <c r="V79" i="2"/>
  <c r="S32" i="2"/>
  <c r="S35" i="2" s="1"/>
  <c r="Q76" i="2"/>
  <c r="S77" i="2"/>
  <c r="S76" i="2"/>
  <c r="R78" i="2"/>
  <c r="R79" i="2"/>
  <c r="S81" i="2"/>
  <c r="Q28" i="2"/>
  <c r="Q30" i="2"/>
  <c r="U44" i="2"/>
  <c r="R81" i="2"/>
  <c r="Q47" i="2"/>
  <c r="V66" i="2"/>
  <c r="V63" i="2"/>
  <c r="U66" i="2"/>
  <c r="U65" i="2"/>
  <c r="V58" i="2"/>
  <c r="T59" i="2"/>
  <c r="U57" i="2"/>
  <c r="V55" i="2"/>
  <c r="T57" i="2"/>
  <c r="T58" i="2"/>
  <c r="U56" i="2"/>
  <c r="S44" i="2"/>
  <c r="S41" i="2"/>
  <c r="S66" i="2"/>
  <c r="S63" i="2"/>
  <c r="R66" i="2"/>
  <c r="R65" i="2"/>
  <c r="S65" i="2"/>
  <c r="S62" i="2"/>
  <c r="R64" i="2"/>
  <c r="R63" i="2"/>
  <c r="Q65" i="2"/>
  <c r="Q64" i="2"/>
  <c r="Q66" i="2"/>
  <c r="V18" i="2"/>
  <c r="T16" i="2"/>
  <c r="V15" i="2"/>
  <c r="U16" i="2"/>
  <c r="U15" i="2"/>
  <c r="T17" i="2"/>
  <c r="T15" i="2"/>
  <c r="V44" i="2"/>
  <c r="V41" i="2"/>
  <c r="R43" i="2"/>
  <c r="R42" i="2"/>
  <c r="T29" i="2"/>
  <c r="T30" i="2"/>
  <c r="T28" i="2"/>
  <c r="U42" i="2"/>
  <c r="U43" i="2"/>
  <c r="Q20" i="2"/>
  <c r="R19" i="2"/>
  <c r="R18" i="2"/>
  <c r="S17" i="2"/>
  <c r="S16" i="2"/>
  <c r="S15" i="2"/>
  <c r="R20" i="2"/>
  <c r="S19" i="2"/>
  <c r="Q19" i="2"/>
  <c r="Q18" i="2"/>
  <c r="R17" i="2"/>
  <c r="R16" i="2"/>
  <c r="R15" i="2"/>
  <c r="S20" i="2"/>
  <c r="Q17" i="2"/>
  <c r="Q16" i="2"/>
  <c r="Q15" i="2"/>
  <c r="S18" i="2"/>
  <c r="U35" i="2"/>
  <c r="U82" i="2"/>
  <c r="V81" i="2"/>
  <c r="T83" i="2"/>
  <c r="T82" i="2"/>
  <c r="U81" i="2"/>
  <c r="T81" i="2"/>
  <c r="V84" i="2"/>
  <c r="V19" i="2"/>
  <c r="T20" i="2"/>
  <c r="U18" i="2"/>
  <c r="V16" i="2"/>
  <c r="T19" i="2"/>
  <c r="T18" i="2"/>
  <c r="U17" i="2"/>
  <c r="V43" i="2"/>
  <c r="V40" i="2"/>
  <c r="T33" i="2"/>
  <c r="T32" i="2"/>
  <c r="T31" i="2"/>
  <c r="R40" i="2"/>
  <c r="R41" i="2"/>
  <c r="V57" i="2"/>
  <c r="V54" i="2"/>
  <c r="T54" i="2"/>
  <c r="U55" i="2"/>
  <c r="T55" i="2"/>
  <c r="T56" i="2"/>
  <c r="U54" i="2"/>
  <c r="R45" i="2"/>
  <c r="R44" i="2"/>
  <c r="U41" i="2"/>
  <c r="U40" i="2"/>
  <c r="V32" i="2"/>
  <c r="V29" i="2"/>
  <c r="V83" i="2"/>
  <c r="R31" i="2"/>
  <c r="R30" i="2"/>
  <c r="U84" i="2"/>
  <c r="U83" i="2"/>
  <c r="T86" i="2"/>
  <c r="T85" i="2"/>
  <c r="T84" i="2"/>
  <c r="V82" i="2"/>
  <c r="V85" i="2"/>
  <c r="T42" i="2"/>
  <c r="T41" i="2"/>
  <c r="T40" i="2"/>
  <c r="V78" i="2"/>
  <c r="T79" i="2"/>
  <c r="U77" i="2"/>
  <c r="V75" i="2"/>
  <c r="T78" i="2"/>
  <c r="T77" i="2"/>
  <c r="U76" i="2"/>
  <c r="T66" i="2"/>
  <c r="T65" i="2"/>
  <c r="T64" i="2"/>
  <c r="V65" i="2"/>
  <c r="V62" i="2"/>
  <c r="U64" i="2"/>
  <c r="U63" i="2"/>
  <c r="V31" i="2"/>
  <c r="V28" i="2"/>
  <c r="S43" i="2"/>
  <c r="S40" i="2"/>
  <c r="R29" i="2"/>
  <c r="R28" i="2"/>
  <c r="S64" i="2"/>
  <c r="S61" i="2"/>
  <c r="R62" i="2"/>
  <c r="R61" i="2"/>
  <c r="Q63" i="2"/>
  <c r="Q61" i="2"/>
  <c r="Q62" i="2"/>
  <c r="U20" i="2"/>
  <c r="U19" i="2"/>
  <c r="V17" i="2"/>
  <c r="V20" i="2"/>
  <c r="T44" i="2"/>
  <c r="T43" i="2"/>
  <c r="T45" i="2"/>
  <c r="V77" i="2"/>
  <c r="V74" i="2"/>
  <c r="U75" i="2"/>
  <c r="U74" i="2"/>
  <c r="T74" i="2"/>
  <c r="T75" i="2"/>
  <c r="T76" i="2"/>
  <c r="T63" i="2"/>
  <c r="T62" i="2"/>
  <c r="T61" i="2"/>
  <c r="V64" i="2"/>
  <c r="V61" i="2"/>
  <c r="U61" i="2"/>
  <c r="U62" i="2"/>
  <c r="T107" i="1"/>
  <c r="U107" i="1"/>
  <c r="V107" i="1"/>
  <c r="M55" i="1"/>
  <c r="T55" i="1" s="1"/>
  <c r="M56" i="1"/>
  <c r="T56" i="1" s="1"/>
  <c r="M57" i="1"/>
  <c r="T57" i="1" s="1"/>
  <c r="J53" i="1"/>
  <c r="Q53" i="1" s="1"/>
  <c r="J54" i="1"/>
  <c r="Q54" i="1" s="1"/>
  <c r="J52" i="1"/>
  <c r="Q52" i="1" s="1"/>
  <c r="J55" i="1"/>
  <c r="Q55" i="1" s="1"/>
  <c r="J56" i="1"/>
  <c r="Q56" i="1" s="1"/>
  <c r="J57" i="1"/>
  <c r="Q57" i="1" s="1"/>
  <c r="M53" i="1"/>
  <c r="T53" i="1" s="1"/>
  <c r="M54" i="1"/>
  <c r="T54" i="1" s="1"/>
  <c r="M52" i="1"/>
  <c r="T52" i="1" s="1"/>
  <c r="T59" i="1" s="1"/>
  <c r="K56" i="1"/>
  <c r="K57" i="1"/>
  <c r="N55" i="1"/>
  <c r="U55" i="1" s="1"/>
  <c r="N54" i="1"/>
  <c r="U54" i="1" s="1"/>
  <c r="K54" i="1"/>
  <c r="K55" i="1"/>
  <c r="N56" i="1"/>
  <c r="U56" i="1" s="1"/>
  <c r="N57" i="1"/>
  <c r="U57" i="1" s="1"/>
  <c r="K52" i="1"/>
  <c r="K53" i="1"/>
  <c r="N53" i="1"/>
  <c r="U53" i="1" s="1"/>
  <c r="N52" i="1"/>
  <c r="U52" i="1" s="1"/>
  <c r="Q59" i="1"/>
  <c r="V53" i="1"/>
  <c r="V57" i="1"/>
  <c r="V33" i="1"/>
  <c r="V56" i="1"/>
  <c r="V52" i="1"/>
  <c r="V34" i="1"/>
  <c r="V36" i="1"/>
  <c r="V38" i="1"/>
  <c r="V54" i="1"/>
  <c r="V35" i="1"/>
  <c r="V55" i="1"/>
  <c r="V37" i="1"/>
  <c r="Q40" i="1"/>
  <c r="R15" i="1"/>
  <c r="R17" i="1"/>
  <c r="R19" i="1"/>
  <c r="Q16" i="1"/>
  <c r="Q20" i="1"/>
  <c r="S15" i="1"/>
  <c r="S17" i="1"/>
  <c r="S19" i="1"/>
  <c r="Q17" i="1"/>
  <c r="Q15" i="1"/>
  <c r="S16" i="1"/>
  <c r="S18" i="1"/>
  <c r="Q19" i="1"/>
  <c r="R16" i="1"/>
  <c r="R18" i="1"/>
  <c r="R20" i="1"/>
  <c r="Q18" i="1"/>
  <c r="S20" i="1"/>
  <c r="S55" i="1"/>
  <c r="S52" i="1"/>
  <c r="S54" i="1"/>
  <c r="S33" i="1"/>
  <c r="S35" i="1"/>
  <c r="S37" i="1"/>
  <c r="S34" i="1"/>
  <c r="S38" i="1"/>
  <c r="S53" i="1"/>
  <c r="S57" i="1"/>
  <c r="S56" i="1"/>
  <c r="S36" i="1"/>
  <c r="T40" i="1"/>
  <c r="U40" i="1"/>
  <c r="R54" i="1"/>
  <c r="R33" i="1"/>
  <c r="R35" i="1"/>
  <c r="R37" i="1"/>
  <c r="R55" i="1"/>
  <c r="R53" i="1"/>
  <c r="R57" i="1"/>
  <c r="R52" i="1"/>
  <c r="R56" i="1"/>
  <c r="R34" i="1"/>
  <c r="R36" i="1"/>
  <c r="R38" i="1"/>
  <c r="U59" i="1"/>
  <c r="T22" i="1"/>
  <c r="N20" i="1"/>
  <c r="U20" i="1" s="1"/>
  <c r="O20" i="1"/>
  <c r="V20" i="1" s="1"/>
  <c r="N19" i="1"/>
  <c r="U19" i="1" s="1"/>
  <c r="O17" i="1"/>
  <c r="V17" i="1" s="1"/>
  <c r="U89" i="1"/>
  <c r="L85" i="2" l="1"/>
  <c r="S85" i="2" s="1"/>
  <c r="K84" i="2"/>
  <c r="R84" i="2" s="1"/>
  <c r="J84" i="2"/>
  <c r="Q84" i="2" s="1"/>
  <c r="L82" i="2"/>
  <c r="S82" i="2" s="1"/>
  <c r="J85" i="2"/>
  <c r="Q85" i="2" s="1"/>
  <c r="K83" i="2"/>
  <c r="R83" i="2" s="1"/>
  <c r="J86" i="2"/>
  <c r="Q86" i="2" s="1"/>
  <c r="R22" i="1"/>
  <c r="Q22" i="1"/>
  <c r="Q35" i="2"/>
  <c r="V88" i="2"/>
  <c r="R68" i="2"/>
  <c r="R22" i="2"/>
  <c r="Q22" i="2"/>
  <c r="Q68" i="2"/>
  <c r="S68" i="2"/>
  <c r="U47" i="2"/>
  <c r="U88" i="2"/>
  <c r="T88" i="2"/>
  <c r="R35" i="2"/>
  <c r="V35" i="2"/>
  <c r="S22" i="2"/>
  <c r="T35" i="2"/>
  <c r="T22" i="2"/>
  <c r="V22" i="2"/>
  <c r="T47" i="2"/>
  <c r="U68" i="2"/>
  <c r="T68" i="2"/>
  <c r="R47" i="2"/>
  <c r="S47" i="2"/>
  <c r="V68" i="2"/>
  <c r="V47" i="2"/>
  <c r="U22" i="2"/>
  <c r="U109" i="1"/>
  <c r="R89" i="1"/>
  <c r="R90" i="1" s="1"/>
  <c r="R109" i="1"/>
  <c r="R110" i="1" s="1"/>
  <c r="S22" i="1"/>
  <c r="R40" i="1"/>
  <c r="R42" i="1" s="1"/>
  <c r="S40" i="1"/>
  <c r="V40" i="1"/>
  <c r="U42" i="1" s="1"/>
  <c r="R59" i="1"/>
  <c r="S59" i="1"/>
  <c r="V59" i="1"/>
  <c r="U61" i="1" s="1"/>
  <c r="U22" i="1"/>
  <c r="U24" i="1" s="1"/>
  <c r="V22" i="1"/>
  <c r="R24" i="1"/>
  <c r="S88" i="2" l="1"/>
  <c r="R88" i="2"/>
  <c r="Q88" i="2"/>
  <c r="R37" i="2"/>
  <c r="R70" i="2"/>
  <c r="R24" i="2"/>
  <c r="U37" i="2"/>
  <c r="U90" i="2"/>
  <c r="U70" i="2"/>
  <c r="U24" i="2"/>
  <c r="R25" i="2" s="1"/>
  <c r="R49" i="2"/>
  <c r="U49" i="2"/>
  <c r="R25" i="1"/>
  <c r="R61" i="1"/>
  <c r="R62" i="1" s="1"/>
  <c r="R43" i="1"/>
  <c r="R38" i="2" l="1"/>
  <c r="R90" i="2"/>
  <c r="R91" i="2" s="1"/>
  <c r="R50" i="2"/>
</calcChain>
</file>

<file path=xl/sharedStrings.xml><?xml version="1.0" encoding="utf-8"?>
<sst xmlns="http://schemas.openxmlformats.org/spreadsheetml/2006/main" count="225" uniqueCount="46">
  <si>
    <t>n</t>
  </si>
  <si>
    <t>p</t>
  </si>
  <si>
    <t>RG</t>
  </si>
  <si>
    <t>q</t>
  </si>
  <si>
    <t>v1</t>
  </si>
  <si>
    <t>v2</t>
  </si>
  <si>
    <t>v3</t>
  </si>
  <si>
    <t>z1</t>
  </si>
  <si>
    <t>z2</t>
  </si>
  <si>
    <t>rs model:</t>
  </si>
  <si>
    <t>alpha_1</t>
  </si>
  <si>
    <t>alpha_2</t>
  </si>
  <si>
    <t>mu_3</t>
  </si>
  <si>
    <t>mu_2</t>
  </si>
  <si>
    <t>OSM</t>
  </si>
  <si>
    <t>rp model:</t>
  </si>
  <si>
    <t>phi_2</t>
  </si>
  <si>
    <t>rpi model:</t>
  </si>
  <si>
    <t>rc model:</t>
  </si>
  <si>
    <t>llc component</t>
  </si>
  <si>
    <t>beta</t>
  </si>
  <si>
    <t>gamma</t>
  </si>
  <si>
    <t>CG</t>
  </si>
  <si>
    <t>x1</t>
  </si>
  <si>
    <t>x2</t>
  </si>
  <si>
    <t>j=1</t>
  </si>
  <si>
    <t>j=2</t>
  </si>
  <si>
    <t>j=3</t>
  </si>
  <si>
    <t>rci model:</t>
  </si>
  <si>
    <t>raw theta r=1</t>
  </si>
  <si>
    <t>raw theta r=2</t>
  </si>
  <si>
    <t>norm theta r=1</t>
  </si>
  <si>
    <t>Total -llc</t>
  </si>
  <si>
    <t>u_2</t>
  </si>
  <si>
    <t>Cluster llc</t>
  </si>
  <si>
    <t>norm theta r=2</t>
  </si>
  <si>
    <t>theta y r=1</t>
  </si>
  <si>
    <t>theta y r=1, c=1</t>
  </si>
  <si>
    <t>theta y r=1,c=2</t>
  </si>
  <si>
    <t>theta y r=2,c=2</t>
  </si>
  <si>
    <t>theta y r=2,c=1</t>
  </si>
  <si>
    <t>theta y r=2</t>
  </si>
  <si>
    <t>c=2</t>
  </si>
  <si>
    <t>mu_1</t>
  </si>
  <si>
    <t>theta r=1</t>
  </si>
  <si>
    <t>theta r=2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</si>
</sst>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A49E-AB93-43F7-BD0C-F34E53EC3A1B}">
  <dimension ref="A1:V111"/>
  <sheetViews>
    <sheetView workbookViewId="0">
      <selection activeCell="N77" sqref="N77"/>
    </sheetView>
  </sheetViews>
  <sheetFormatPr defaultRowHeight="12.6" x14ac:dyDescent="0.2"/>
  <cols>
    <col min="3" max="4" width="11.6328125" customWidth="1"/>
  </cols>
  <sheetData>
    <row r="1" spans="1:22" x14ac:dyDescent="0.2">
      <c r="A1" t="s">
        <v>0</v>
      </c>
      <c r="B1">
        <v>6</v>
      </c>
    </row>
    <row r="2" spans="1:22" x14ac:dyDescent="0.2">
      <c r="A2" t="s">
        <v>1</v>
      </c>
      <c r="B2">
        <v>3</v>
      </c>
    </row>
    <row r="3" spans="1:22" x14ac:dyDescent="0.2">
      <c r="A3" t="s">
        <v>3</v>
      </c>
      <c r="B3">
        <v>3</v>
      </c>
    </row>
    <row r="4" spans="1:22" x14ac:dyDescent="0.2">
      <c r="A4" t="s">
        <v>2</v>
      </c>
      <c r="B4">
        <v>2</v>
      </c>
      <c r="J4" t="s">
        <v>22</v>
      </c>
      <c r="K4">
        <v>2</v>
      </c>
    </row>
    <row r="5" spans="1:22" x14ac:dyDescent="0.2">
      <c r="K5" t="s">
        <v>25</v>
      </c>
      <c r="L5" t="s">
        <v>26</v>
      </c>
      <c r="M5" t="s">
        <v>27</v>
      </c>
    </row>
    <row r="6" spans="1:22" x14ac:dyDescent="0.2">
      <c r="A6" t="s">
        <v>4</v>
      </c>
      <c r="B6" t="s">
        <v>5</v>
      </c>
      <c r="C6" t="s">
        <v>6</v>
      </c>
      <c r="E6" t="s">
        <v>7</v>
      </c>
      <c r="F6" t="s">
        <v>8</v>
      </c>
      <c r="J6" t="s">
        <v>23</v>
      </c>
      <c r="K6">
        <v>0.7</v>
      </c>
      <c r="L6">
        <v>0.9</v>
      </c>
      <c r="M6">
        <v>0.2</v>
      </c>
    </row>
    <row r="7" spans="1:22" x14ac:dyDescent="0.2">
      <c r="A7">
        <v>1</v>
      </c>
      <c r="B7">
        <v>1</v>
      </c>
      <c r="C7">
        <v>1</v>
      </c>
      <c r="E7">
        <v>0.1</v>
      </c>
      <c r="F7">
        <f>1-E7</f>
        <v>0.9</v>
      </c>
      <c r="J7" t="s">
        <v>24</v>
      </c>
      <c r="K7">
        <f>1-K6</f>
        <v>0.30000000000000004</v>
      </c>
      <c r="L7">
        <f>1-L6</f>
        <v>9.9999999999999978E-2</v>
      </c>
      <c r="M7">
        <f>1-M6</f>
        <v>0.8</v>
      </c>
    </row>
    <row r="8" spans="1:22" x14ac:dyDescent="0.2">
      <c r="A8">
        <v>1</v>
      </c>
      <c r="B8">
        <v>1</v>
      </c>
      <c r="C8">
        <v>2</v>
      </c>
      <c r="E8">
        <v>0.2</v>
      </c>
      <c r="F8">
        <f t="shared" ref="F8:F12" si="0">1-E8</f>
        <v>0.8</v>
      </c>
    </row>
    <row r="9" spans="1:22" x14ac:dyDescent="0.2">
      <c r="A9">
        <v>1</v>
      </c>
      <c r="B9">
        <v>2</v>
      </c>
      <c r="C9">
        <v>3</v>
      </c>
      <c r="E9">
        <v>0.3</v>
      </c>
      <c r="F9">
        <f t="shared" si="0"/>
        <v>0.7</v>
      </c>
    </row>
    <row r="10" spans="1:22" x14ac:dyDescent="0.2">
      <c r="A10">
        <v>2</v>
      </c>
      <c r="B10">
        <v>2</v>
      </c>
      <c r="C10">
        <v>1</v>
      </c>
      <c r="E10">
        <v>0.4</v>
      </c>
      <c r="F10">
        <f t="shared" si="0"/>
        <v>0.6</v>
      </c>
    </row>
    <row r="11" spans="1:22" x14ac:dyDescent="0.2">
      <c r="A11">
        <v>2</v>
      </c>
      <c r="B11">
        <v>3</v>
      </c>
      <c r="C11">
        <v>2</v>
      </c>
      <c r="E11">
        <v>0.8</v>
      </c>
      <c r="F11">
        <f t="shared" si="0"/>
        <v>0.19999999999999996</v>
      </c>
    </row>
    <row r="12" spans="1:22" x14ac:dyDescent="0.2">
      <c r="A12">
        <v>2</v>
      </c>
      <c r="B12">
        <v>3</v>
      </c>
      <c r="C12">
        <v>3</v>
      </c>
      <c r="E12">
        <v>0.9</v>
      </c>
      <c r="F12">
        <f t="shared" si="0"/>
        <v>9.9999999999999978E-2</v>
      </c>
    </row>
    <row r="14" spans="1:22" x14ac:dyDescent="0.2">
      <c r="J14" t="s">
        <v>36</v>
      </c>
      <c r="M14" t="s">
        <v>41</v>
      </c>
      <c r="Q14" t="s">
        <v>19</v>
      </c>
    </row>
    <row r="15" spans="1:22" x14ac:dyDescent="0.2">
      <c r="A15" t="s">
        <v>14</v>
      </c>
      <c r="B15" t="s">
        <v>9</v>
      </c>
      <c r="C15" t="s">
        <v>13</v>
      </c>
      <c r="D15">
        <v>-0.5</v>
      </c>
      <c r="J15">
        <f>IF(A7=1,$C$28,IF(A7=2,$C$29,$C$30))</f>
        <v>0.42553266735491346</v>
      </c>
      <c r="K15">
        <f t="shared" ref="K15:L20" si="1">IF(B7=1,$C$28,IF(B7=2,$C$29,$C$30))</f>
        <v>0.42553266735491346</v>
      </c>
      <c r="L15">
        <f t="shared" si="1"/>
        <v>0.42553266735491346</v>
      </c>
      <c r="M15">
        <f t="shared" ref="M15:O20" si="2">IF(A7=1,$F$28,IF(A7=2,$F$29,$F$30))</f>
        <v>0.10593048991968049</v>
      </c>
      <c r="N15">
        <f t="shared" si="2"/>
        <v>0.10593048991968049</v>
      </c>
      <c r="O15">
        <f t="shared" si="2"/>
        <v>0.10593048991968049</v>
      </c>
      <c r="Q15">
        <f>$E7*LN(J15)</f>
        <v>-8.5441355987358442E-2</v>
      </c>
      <c r="R15">
        <f t="shared" ref="R15:S15" si="3">$E7*LN(K15)</f>
        <v>-8.5441355987358442E-2</v>
      </c>
      <c r="S15">
        <f t="shared" si="3"/>
        <v>-8.5441355987358442E-2</v>
      </c>
      <c r="T15">
        <f>$F7*LN(M15)</f>
        <v>-2.0204749399018005</v>
      </c>
      <c r="U15">
        <f t="shared" ref="U15:V20" si="4">$F7*LN(N15)</f>
        <v>-2.0204749399018005</v>
      </c>
      <c r="V15">
        <f t="shared" si="4"/>
        <v>-2.0204749399018005</v>
      </c>
    </row>
    <row r="16" spans="1:22" x14ac:dyDescent="0.2">
      <c r="C16" t="s">
        <v>12</v>
      </c>
      <c r="D16">
        <v>1</v>
      </c>
      <c r="J16">
        <f t="shared" ref="J16:J20" si="5">IF(A8=1,$C$28,IF(A8=2,$C$29,$C$30))</f>
        <v>0.42553266735491346</v>
      </c>
      <c r="K16">
        <f t="shared" si="1"/>
        <v>0.42553266735491346</v>
      </c>
      <c r="L16">
        <f t="shared" si="1"/>
        <v>0.14893466529017307</v>
      </c>
      <c r="M16">
        <f t="shared" si="2"/>
        <v>0.10593048991968049</v>
      </c>
      <c r="N16">
        <f t="shared" si="2"/>
        <v>0.10593048991968049</v>
      </c>
      <c r="O16">
        <f t="shared" si="2"/>
        <v>0.11134317747659264</v>
      </c>
      <c r="Q16">
        <f t="shared" ref="Q16:Q20" si="6">$E8*LN(J16)</f>
        <v>-0.17088271197471688</v>
      </c>
      <c r="R16">
        <f t="shared" ref="R16:R20" si="7">$E8*LN(K16)</f>
        <v>-0.17088271197471688</v>
      </c>
      <c r="S16">
        <f t="shared" ref="S16:S20" si="8">$E8*LN(L16)</f>
        <v>-0.38084951143721252</v>
      </c>
      <c r="T16">
        <f t="shared" ref="T16:T20" si="9">$F8*LN(M16)</f>
        <v>-1.795977724357156</v>
      </c>
      <c r="U16">
        <f t="shared" si="4"/>
        <v>-1.795977724357156</v>
      </c>
      <c r="V16">
        <f t="shared" si="4"/>
        <v>-1.7561105265071735</v>
      </c>
    </row>
    <row r="17" spans="3:22" x14ac:dyDescent="0.2">
      <c r="C17" t="s">
        <v>33</v>
      </c>
      <c r="D17">
        <v>0.2</v>
      </c>
      <c r="J17">
        <f t="shared" si="5"/>
        <v>0.42553266735491346</v>
      </c>
      <c r="K17">
        <f t="shared" si="1"/>
        <v>0.14893466529017307</v>
      </c>
      <c r="L17">
        <f t="shared" si="1"/>
        <v>0.42553266735491346</v>
      </c>
      <c r="M17">
        <f t="shared" si="2"/>
        <v>0.10593048991968049</v>
      </c>
      <c r="N17">
        <f t="shared" si="2"/>
        <v>0.11134317747659264</v>
      </c>
      <c r="O17">
        <f t="shared" si="2"/>
        <v>0.78272633260372682</v>
      </c>
      <c r="Q17">
        <f t="shared" si="6"/>
        <v>-0.2563240679620753</v>
      </c>
      <c r="R17">
        <f t="shared" si="7"/>
        <v>-0.57127426715581875</v>
      </c>
      <c r="S17">
        <f t="shared" si="8"/>
        <v>-0.2563240679620753</v>
      </c>
      <c r="T17">
        <f t="shared" si="9"/>
        <v>-1.5714805088125112</v>
      </c>
      <c r="U17">
        <f t="shared" si="4"/>
        <v>-1.5365967106937768</v>
      </c>
      <c r="V17">
        <f t="shared" si="4"/>
        <v>-0.1714805088125114</v>
      </c>
    </row>
    <row r="18" spans="3:22" x14ac:dyDescent="0.2">
      <c r="C18" t="s">
        <v>16</v>
      </c>
      <c r="D18">
        <f>1/(1+EXP(-D17))</f>
        <v>0.54983399731247795</v>
      </c>
      <c r="J18">
        <f t="shared" si="5"/>
        <v>0.14893466529017307</v>
      </c>
      <c r="K18">
        <f t="shared" si="1"/>
        <v>0.14893466529017307</v>
      </c>
      <c r="L18">
        <f t="shared" si="1"/>
        <v>0.42553266735491346</v>
      </c>
      <c r="M18">
        <f t="shared" si="2"/>
        <v>0.11134317747659264</v>
      </c>
      <c r="N18">
        <f t="shared" si="2"/>
        <v>0.11134317747659264</v>
      </c>
      <c r="O18">
        <f t="shared" si="2"/>
        <v>0.10593048991968049</v>
      </c>
      <c r="Q18">
        <f t="shared" si="6"/>
        <v>-0.76169902287442504</v>
      </c>
      <c r="R18">
        <f t="shared" si="7"/>
        <v>-0.76169902287442504</v>
      </c>
      <c r="S18">
        <f t="shared" si="8"/>
        <v>-0.34176542394943377</v>
      </c>
      <c r="T18">
        <f t="shared" si="9"/>
        <v>-1.3170828948803801</v>
      </c>
      <c r="U18">
        <f t="shared" si="4"/>
        <v>-1.3170828948803801</v>
      </c>
      <c r="V18">
        <f t="shared" si="4"/>
        <v>-1.3469832932678669</v>
      </c>
    </row>
    <row r="19" spans="3:22" x14ac:dyDescent="0.2">
      <c r="C19" t="s">
        <v>10</v>
      </c>
      <c r="D19">
        <v>-1</v>
      </c>
      <c r="J19">
        <f t="shared" si="5"/>
        <v>0.14893466529017307</v>
      </c>
      <c r="K19">
        <f t="shared" si="1"/>
        <v>0.42553266735491346</v>
      </c>
      <c r="L19">
        <f t="shared" si="1"/>
        <v>0.14893466529017307</v>
      </c>
      <c r="M19">
        <f t="shared" si="2"/>
        <v>0.11134317747659264</v>
      </c>
      <c r="N19">
        <f t="shared" si="2"/>
        <v>0.78272633260372682</v>
      </c>
      <c r="O19">
        <f t="shared" si="2"/>
        <v>0.11134317747659264</v>
      </c>
      <c r="Q19">
        <f t="shared" si="6"/>
        <v>-1.5233980457488501</v>
      </c>
      <c r="R19">
        <f t="shared" si="7"/>
        <v>-0.68353084789886753</v>
      </c>
      <c r="S19">
        <f t="shared" si="8"/>
        <v>-1.5233980457488501</v>
      </c>
      <c r="T19">
        <f t="shared" si="9"/>
        <v>-0.43902763162679326</v>
      </c>
      <c r="U19">
        <f t="shared" si="4"/>
        <v>-4.8994431089288963E-2</v>
      </c>
      <c r="V19">
        <f t="shared" si="4"/>
        <v>-0.43902763162679326</v>
      </c>
    </row>
    <row r="20" spans="3:22" x14ac:dyDescent="0.2">
      <c r="C20" t="s">
        <v>11</v>
      </c>
      <c r="D20">
        <f>-D19</f>
        <v>1</v>
      </c>
      <c r="J20">
        <f t="shared" si="5"/>
        <v>0.14893466529017307</v>
      </c>
      <c r="K20">
        <f t="shared" si="1"/>
        <v>0.42553266735491346</v>
      </c>
      <c r="L20">
        <f t="shared" si="1"/>
        <v>0.42553266735491346</v>
      </c>
      <c r="M20">
        <f t="shared" si="2"/>
        <v>0.11134317747659264</v>
      </c>
      <c r="N20">
        <f t="shared" si="2"/>
        <v>0.78272633260372682</v>
      </c>
      <c r="O20">
        <f t="shared" si="2"/>
        <v>0.78272633260372682</v>
      </c>
      <c r="Q20">
        <f t="shared" si="6"/>
        <v>-1.7138228014674561</v>
      </c>
      <c r="R20">
        <f t="shared" si="7"/>
        <v>-0.76897220388622589</v>
      </c>
      <c r="S20">
        <f t="shared" si="8"/>
        <v>-0.76897220388622589</v>
      </c>
      <c r="T20">
        <f t="shared" si="9"/>
        <v>-0.21951381581339663</v>
      </c>
      <c r="U20">
        <f t="shared" si="4"/>
        <v>-2.4497215544644482E-2</v>
      </c>
      <c r="V20">
        <f t="shared" si="4"/>
        <v>-2.4497215544644482E-2</v>
      </c>
    </row>
    <row r="22" spans="3:22" x14ac:dyDescent="0.2">
      <c r="C22" t="s">
        <v>29</v>
      </c>
      <c r="F22" t="s">
        <v>30</v>
      </c>
      <c r="Q22">
        <f>SUM(Q15:Q20)</f>
        <v>-4.5115680060148824</v>
      </c>
      <c r="R22">
        <f>SUM(R15:R20)</f>
        <v>-3.0418004097774123</v>
      </c>
      <c r="S22">
        <f>SUM(S15:S20)</f>
        <v>-3.3567506089711561</v>
      </c>
      <c r="T22">
        <f t="shared" ref="T22:V22" si="10">SUM(T15:T20)</f>
        <v>-7.3635575153920367</v>
      </c>
      <c r="U22">
        <f t="shared" si="10"/>
        <v>-6.7436239164670466</v>
      </c>
      <c r="V22">
        <f t="shared" si="10"/>
        <v>-5.7585741156607897</v>
      </c>
    </row>
    <row r="23" spans="3:22" x14ac:dyDescent="0.2">
      <c r="C23">
        <v>1</v>
      </c>
      <c r="F23">
        <v>1</v>
      </c>
    </row>
    <row r="24" spans="3:22" x14ac:dyDescent="0.2">
      <c r="C24">
        <f>EXP($D$15+$D$18*$D$19)</f>
        <v>0.34999584453983845</v>
      </c>
      <c r="F24">
        <f>EXP($D$15+$D$18*$D$20)</f>
        <v>1.0510965970327921</v>
      </c>
      <c r="Q24" t="s">
        <v>34</v>
      </c>
      <c r="R24">
        <f>Q22+R22+S22</f>
        <v>-10.91011902476345</v>
      </c>
      <c r="U24">
        <f>T22+U22+V22</f>
        <v>-19.865755547519871</v>
      </c>
    </row>
    <row r="25" spans="3:22" x14ac:dyDescent="0.2">
      <c r="C25">
        <f>EXP($D$16+$D$19)</f>
        <v>1</v>
      </c>
      <c r="F25">
        <f>EXP($D$16+$D$20)</f>
        <v>7.3890560989306504</v>
      </c>
      <c r="Q25" t="s">
        <v>32</v>
      </c>
      <c r="R25">
        <f>-R24-U24</f>
        <v>30.775874572283321</v>
      </c>
    </row>
    <row r="27" spans="3:22" x14ac:dyDescent="0.2">
      <c r="C27" t="s">
        <v>31</v>
      </c>
      <c r="F27" t="s">
        <v>35</v>
      </c>
    </row>
    <row r="28" spans="3:22" x14ac:dyDescent="0.2">
      <c r="C28">
        <f>C23/SUM(C$23:C$25)</f>
        <v>0.42553266735491346</v>
      </c>
      <c r="F28">
        <f>F23/SUM(F$23:F$25)</f>
        <v>0.10593048991968049</v>
      </c>
    </row>
    <row r="29" spans="3:22" x14ac:dyDescent="0.2">
      <c r="C29">
        <f>C24/SUM(C$23:C$25)</f>
        <v>0.14893466529017307</v>
      </c>
      <c r="F29">
        <f>F24/SUM(F$23:F$25)</f>
        <v>0.11134317747659264</v>
      </c>
    </row>
    <row r="30" spans="3:22" x14ac:dyDescent="0.2">
      <c r="C30">
        <f>C25/SUM(C$23:C$25)</f>
        <v>0.42553266735491346</v>
      </c>
      <c r="F30">
        <f>F25/SUM(F$23:F$25)</f>
        <v>0.78272633260372682</v>
      </c>
    </row>
    <row r="32" spans="3:22" x14ac:dyDescent="0.2">
      <c r="J32" t="s">
        <v>36</v>
      </c>
      <c r="M32" t="s">
        <v>41</v>
      </c>
      <c r="Q32" t="s">
        <v>19</v>
      </c>
    </row>
    <row r="33" spans="2:22" x14ac:dyDescent="0.2">
      <c r="B33" t="s">
        <v>15</v>
      </c>
      <c r="C33" t="s">
        <v>13</v>
      </c>
      <c r="D33">
        <v>-0.5</v>
      </c>
      <c r="J33">
        <f t="shared" ref="J33:L38" si="11">IF(A7=1,C$47,IF(A7=2,C$48,C$49))</f>
        <v>0.23122389762214907</v>
      </c>
      <c r="K33">
        <f t="shared" si="11"/>
        <v>0.79880022410582108</v>
      </c>
      <c r="L33">
        <f t="shared" si="11"/>
        <v>0.23122389762214907</v>
      </c>
      <c r="M33">
        <f t="shared" ref="M33:O38" si="12">IF(A7=1,F$47,IF(A7=2,F$48,F$49))</f>
        <v>4.3654681069254152E-2</v>
      </c>
      <c r="N33">
        <f t="shared" si="12"/>
        <v>0.42553266735491346</v>
      </c>
      <c r="O33">
        <f t="shared" si="12"/>
        <v>4.3654681069254152E-2</v>
      </c>
      <c r="Q33">
        <f t="shared" ref="Q33:S38" si="13">$E7*LN(J33)</f>
        <v>-0.1464368784107945</v>
      </c>
      <c r="R33">
        <f t="shared" si="13"/>
        <v>-2.2464439688741025E-2</v>
      </c>
      <c r="S33">
        <f t="shared" si="13"/>
        <v>-0.1464368784107945</v>
      </c>
      <c r="T33">
        <f t="shared" ref="T33:V38" si="14">$F7*LN(M33)</f>
        <v>-2.8183002853099484</v>
      </c>
      <c r="U33">
        <f t="shared" si="14"/>
        <v>-0.76897220388622589</v>
      </c>
      <c r="V33">
        <f t="shared" si="14"/>
        <v>-2.8183002853099484</v>
      </c>
    </row>
    <row r="34" spans="2:22" x14ac:dyDescent="0.2">
      <c r="C34" t="s">
        <v>12</v>
      </c>
      <c r="D34">
        <v>1</v>
      </c>
      <c r="J34">
        <f t="shared" si="11"/>
        <v>0.23122389762214907</v>
      </c>
      <c r="K34">
        <f t="shared" si="11"/>
        <v>0.79880022410582108</v>
      </c>
      <c r="L34">
        <f t="shared" si="11"/>
        <v>0.14024438316608848</v>
      </c>
      <c r="M34">
        <f t="shared" si="12"/>
        <v>4.3654681069254152E-2</v>
      </c>
      <c r="N34">
        <f t="shared" si="12"/>
        <v>0.42553266735491346</v>
      </c>
      <c r="O34">
        <f t="shared" si="12"/>
        <v>7.9517610444259978E-2</v>
      </c>
      <c r="Q34">
        <f t="shared" si="13"/>
        <v>-0.292873756821589</v>
      </c>
      <c r="R34">
        <f t="shared" si="13"/>
        <v>-4.4928879377482051E-2</v>
      </c>
      <c r="S34">
        <f t="shared" si="13"/>
        <v>-0.39287375682158898</v>
      </c>
      <c r="T34">
        <f t="shared" si="14"/>
        <v>-2.5051558091643988</v>
      </c>
      <c r="U34">
        <f t="shared" si="14"/>
        <v>-0.68353084789886753</v>
      </c>
      <c r="V34">
        <f t="shared" si="14"/>
        <v>-2.0254214134644344</v>
      </c>
    </row>
    <row r="35" spans="2:22" x14ac:dyDescent="0.2">
      <c r="C35" t="s">
        <v>33</v>
      </c>
      <c r="D35">
        <v>0.2</v>
      </c>
      <c r="J35">
        <f t="shared" si="11"/>
        <v>0.23122389762214907</v>
      </c>
      <c r="K35">
        <f t="shared" si="11"/>
        <v>9.3093921315348035E-2</v>
      </c>
      <c r="L35">
        <f t="shared" si="11"/>
        <v>0.62853171921176243</v>
      </c>
      <c r="M35">
        <f t="shared" si="12"/>
        <v>4.3654681069254152E-2</v>
      </c>
      <c r="N35">
        <f t="shared" si="12"/>
        <v>0.14893466529017307</v>
      </c>
      <c r="O35">
        <f t="shared" si="12"/>
        <v>0.87682770848648595</v>
      </c>
      <c r="Q35">
        <f t="shared" si="13"/>
        <v>-0.43931063523238345</v>
      </c>
      <c r="R35">
        <f t="shared" si="13"/>
        <v>-0.71224391664745312</v>
      </c>
      <c r="S35">
        <f t="shared" si="13"/>
        <v>-0.13931063523238346</v>
      </c>
      <c r="T35">
        <f t="shared" si="14"/>
        <v>-2.1920113330188489</v>
      </c>
      <c r="U35">
        <f t="shared" si="14"/>
        <v>-1.3329732900302436</v>
      </c>
      <c r="V35">
        <f t="shared" si="14"/>
        <v>-9.2011333018848965E-2</v>
      </c>
    </row>
    <row r="36" spans="2:22" x14ac:dyDescent="0.2">
      <c r="C36" t="s">
        <v>16</v>
      </c>
      <c r="D36">
        <f>1/(1+EXP(-D35))</f>
        <v>0.54983399731247795</v>
      </c>
      <c r="J36">
        <f t="shared" si="11"/>
        <v>0.14024438316608848</v>
      </c>
      <c r="K36">
        <f t="shared" si="11"/>
        <v>9.3093921315348035E-2</v>
      </c>
      <c r="L36">
        <f t="shared" si="11"/>
        <v>0.23122389762214907</v>
      </c>
      <c r="M36">
        <f t="shared" si="12"/>
        <v>7.9517610444259978E-2</v>
      </c>
      <c r="N36">
        <f t="shared" si="12"/>
        <v>0.14893466529017307</v>
      </c>
      <c r="O36">
        <f t="shared" si="12"/>
        <v>4.3654681069254152E-2</v>
      </c>
      <c r="Q36">
        <f t="shared" si="13"/>
        <v>-0.78574751364317796</v>
      </c>
      <c r="R36">
        <f t="shared" si="13"/>
        <v>-0.94965855552993761</v>
      </c>
      <c r="S36">
        <f t="shared" si="13"/>
        <v>-0.58574751364317801</v>
      </c>
      <c r="T36">
        <f t="shared" si="14"/>
        <v>-1.5190660600983257</v>
      </c>
      <c r="U36">
        <f t="shared" si="14"/>
        <v>-1.1425485343116375</v>
      </c>
      <c r="V36">
        <f t="shared" si="14"/>
        <v>-1.8788668568732989</v>
      </c>
    </row>
    <row r="37" spans="2:22" x14ac:dyDescent="0.2">
      <c r="C37" t="s">
        <v>10</v>
      </c>
      <c r="D37">
        <v>-1</v>
      </c>
      <c r="J37">
        <f t="shared" si="11"/>
        <v>0.14024438316608848</v>
      </c>
      <c r="K37">
        <f t="shared" si="11"/>
        <v>0.10810585457883098</v>
      </c>
      <c r="L37">
        <f t="shared" si="11"/>
        <v>0.14024438316608848</v>
      </c>
      <c r="M37">
        <f t="shared" si="12"/>
        <v>7.9517610444259978E-2</v>
      </c>
      <c r="N37">
        <f t="shared" si="12"/>
        <v>0.42553266735491346</v>
      </c>
      <c r="O37">
        <f t="shared" si="12"/>
        <v>7.9517610444259978E-2</v>
      </c>
      <c r="Q37">
        <f t="shared" si="13"/>
        <v>-1.5714950272863559</v>
      </c>
      <c r="R37">
        <f t="shared" si="13"/>
        <v>-1.7797155175099282</v>
      </c>
      <c r="S37">
        <f t="shared" si="13"/>
        <v>-1.5714950272863559</v>
      </c>
      <c r="T37">
        <f t="shared" si="14"/>
        <v>-0.50635535336610848</v>
      </c>
      <c r="U37">
        <f t="shared" si="14"/>
        <v>-0.17088271197471683</v>
      </c>
      <c r="V37">
        <f t="shared" si="14"/>
        <v>-0.50635535336610848</v>
      </c>
    </row>
    <row r="38" spans="2:22" x14ac:dyDescent="0.2">
      <c r="C38" t="s">
        <v>11</v>
      </c>
      <c r="D38">
        <f>-D37</f>
        <v>1</v>
      </c>
      <c r="J38">
        <f t="shared" si="11"/>
        <v>0.14024438316608848</v>
      </c>
      <c r="K38">
        <f t="shared" si="11"/>
        <v>0.10810585457883098</v>
      </c>
      <c r="L38">
        <f t="shared" si="11"/>
        <v>0.62853171921176243</v>
      </c>
      <c r="M38">
        <f t="shared" si="12"/>
        <v>7.9517610444259978E-2</v>
      </c>
      <c r="N38">
        <f t="shared" si="12"/>
        <v>0.42553266735491346</v>
      </c>
      <c r="O38">
        <f t="shared" si="12"/>
        <v>0.87682770848648595</v>
      </c>
      <c r="Q38">
        <f t="shared" si="13"/>
        <v>-1.7679319056971505</v>
      </c>
      <c r="R38">
        <f t="shared" si="13"/>
        <v>-2.0021799571986691</v>
      </c>
      <c r="S38">
        <f t="shared" si="13"/>
        <v>-0.41793190569715039</v>
      </c>
      <c r="T38">
        <f t="shared" si="14"/>
        <v>-0.25317767668305424</v>
      </c>
      <c r="U38">
        <f t="shared" si="14"/>
        <v>-8.5441355987358414E-2</v>
      </c>
      <c r="V38">
        <f t="shared" si="14"/>
        <v>-1.3144476145549849E-2</v>
      </c>
    </row>
    <row r="39" spans="2:22" x14ac:dyDescent="0.2">
      <c r="C39" t="s">
        <v>20</v>
      </c>
      <c r="D39">
        <v>1</v>
      </c>
      <c r="E39">
        <v>-2</v>
      </c>
      <c r="F39">
        <f>-D39-E39</f>
        <v>1</v>
      </c>
    </row>
    <row r="40" spans="2:22" x14ac:dyDescent="0.2">
      <c r="Q40">
        <f>SUM(Q33:Q38)</f>
        <v>-5.0037957170914513</v>
      </c>
      <c r="R40">
        <f>SUM(R33:R38)</f>
        <v>-5.5111912659522115</v>
      </c>
      <c r="S40">
        <f>SUM(S33:S38)</f>
        <v>-3.2537957170914513</v>
      </c>
      <c r="T40">
        <f t="shared" ref="T40:V40" si="15">SUM(T33:T38)</f>
        <v>-9.7940665176406831</v>
      </c>
      <c r="U40">
        <f t="shared" si="15"/>
        <v>-4.1843489440890496</v>
      </c>
      <c r="V40">
        <f t="shared" si="15"/>
        <v>-7.3340997181781891</v>
      </c>
    </row>
    <row r="41" spans="2:22" x14ac:dyDescent="0.2">
      <c r="C41" t="s">
        <v>29</v>
      </c>
      <c r="D41" t="s">
        <v>26</v>
      </c>
      <c r="E41" t="s">
        <v>27</v>
      </c>
      <c r="F41" t="s">
        <v>30</v>
      </c>
      <c r="G41" t="s">
        <v>26</v>
      </c>
      <c r="H41" t="s">
        <v>27</v>
      </c>
    </row>
    <row r="42" spans="2:22" x14ac:dyDescent="0.2"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Q42" t="s">
        <v>34</v>
      </c>
      <c r="R42">
        <f>Q40+R40+S40</f>
        <v>-13.768782700135114</v>
      </c>
      <c r="U42">
        <f>T40+U40+V40</f>
        <v>-21.312515179907919</v>
      </c>
    </row>
    <row r="43" spans="2:22" x14ac:dyDescent="0.2">
      <c r="C43">
        <f>EXP($D$33+$D$36*($D$37+D$39))</f>
        <v>0.60653065971263342</v>
      </c>
      <c r="D43">
        <f>EXP($D$33+$D$36*($D$37+E$39))</f>
        <v>0.11654218227036379</v>
      </c>
      <c r="E43">
        <f>EXP($D$33+$D$36*($D$37+F$39))</f>
        <v>0.60653065971263342</v>
      </c>
      <c r="F43">
        <f>EXP($D$33+$D$36*($D$38+D$39))</f>
        <v>1.8215139475675606</v>
      </c>
      <c r="G43">
        <f>EXP($D$33+$D$36*($D$38+E$39))</f>
        <v>0.34999584453983845</v>
      </c>
      <c r="H43">
        <f>EXP($D$33+$D$36*($D$38+F$39))</f>
        <v>1.8215139475675606</v>
      </c>
      <c r="Q43" t="s">
        <v>32</v>
      </c>
      <c r="R43">
        <f>-R42-U42</f>
        <v>35.081297880043032</v>
      </c>
    </row>
    <row r="44" spans="2:22" x14ac:dyDescent="0.2">
      <c r="C44">
        <f>EXP($D$34+($D$37+D$39))</f>
        <v>2.7182818284590451</v>
      </c>
      <c r="D44">
        <f>EXP($D$34+($D$37+E$39))</f>
        <v>0.1353352832366127</v>
      </c>
      <c r="E44">
        <f>EXP($D$34+($D$37+F$39))</f>
        <v>2.7182818284590451</v>
      </c>
      <c r="F44">
        <f>EXP($D$34+($D$38+D$39))</f>
        <v>20.085536923187668</v>
      </c>
      <c r="G44">
        <f>EXP($D$34+($D$38+E$39))</f>
        <v>1</v>
      </c>
      <c r="H44">
        <f>EXP($D$34+($D$38+F$39))</f>
        <v>20.085536923187668</v>
      </c>
    </row>
    <row r="46" spans="2:22" x14ac:dyDescent="0.2">
      <c r="C46" t="s">
        <v>31</v>
      </c>
      <c r="D46" t="s">
        <v>26</v>
      </c>
      <c r="E46" t="s">
        <v>27</v>
      </c>
      <c r="F46" t="s">
        <v>35</v>
      </c>
      <c r="G46" t="s">
        <v>26</v>
      </c>
      <c r="H46" t="s">
        <v>27</v>
      </c>
    </row>
    <row r="47" spans="2:22" x14ac:dyDescent="0.2">
      <c r="C47">
        <f t="shared" ref="C47:H49" si="16">C42/SUM(C$42:C$44)</f>
        <v>0.23122389762214907</v>
      </c>
      <c r="D47">
        <f t="shared" si="16"/>
        <v>0.79880022410582108</v>
      </c>
      <c r="E47">
        <f t="shared" si="16"/>
        <v>0.23122389762214907</v>
      </c>
      <c r="F47">
        <f t="shared" si="16"/>
        <v>4.3654681069254152E-2</v>
      </c>
      <c r="G47">
        <f t="shared" si="16"/>
        <v>0.42553266735491346</v>
      </c>
      <c r="H47">
        <f t="shared" si="16"/>
        <v>4.3654681069254152E-2</v>
      </c>
    </row>
    <row r="48" spans="2:22" x14ac:dyDescent="0.2">
      <c r="C48">
        <f t="shared" si="16"/>
        <v>0.14024438316608848</v>
      </c>
      <c r="D48">
        <f t="shared" si="16"/>
        <v>9.3093921315348035E-2</v>
      </c>
      <c r="E48">
        <f t="shared" si="16"/>
        <v>0.14024438316608848</v>
      </c>
      <c r="F48">
        <f t="shared" si="16"/>
        <v>7.9517610444259978E-2</v>
      </c>
      <c r="G48">
        <f t="shared" si="16"/>
        <v>0.14893466529017307</v>
      </c>
      <c r="H48">
        <f t="shared" si="16"/>
        <v>7.9517610444259978E-2</v>
      </c>
    </row>
    <row r="49" spans="2:22" x14ac:dyDescent="0.2">
      <c r="C49">
        <f t="shared" si="16"/>
        <v>0.62853171921176243</v>
      </c>
      <c r="D49">
        <f t="shared" si="16"/>
        <v>0.10810585457883098</v>
      </c>
      <c r="E49">
        <f t="shared" si="16"/>
        <v>0.62853171921176243</v>
      </c>
      <c r="F49">
        <f t="shared" si="16"/>
        <v>0.87682770848648595</v>
      </c>
      <c r="G49">
        <f t="shared" si="16"/>
        <v>0.42553266735491346</v>
      </c>
      <c r="H49">
        <f t="shared" si="16"/>
        <v>0.87682770848648595</v>
      </c>
    </row>
    <row r="51" spans="2:22" x14ac:dyDescent="0.2">
      <c r="J51" t="s">
        <v>36</v>
      </c>
      <c r="M51" t="s">
        <v>41</v>
      </c>
      <c r="Q51" t="s">
        <v>19</v>
      </c>
    </row>
    <row r="52" spans="2:22" x14ac:dyDescent="0.2">
      <c r="B52" t="s">
        <v>17</v>
      </c>
      <c r="C52" t="s">
        <v>13</v>
      </c>
      <c r="D52">
        <v>-0.5</v>
      </c>
      <c r="J52">
        <f>IF(A7=1,C$68,IF(A7=2,C$69,C$70))</f>
        <v>0.32159890823287957</v>
      </c>
      <c r="K52">
        <f t="shared" ref="K52:L57" si="17">IF(B7=1,D$68,IF(B7=2,D$69,D$70))</f>
        <v>0.89522531666996863</v>
      </c>
      <c r="L52">
        <f t="shared" si="17"/>
        <v>6.8652179130083882E-2</v>
      </c>
      <c r="M52">
        <f>IF(A7=1,F$68,IF(A7=2,F$69,F$70))</f>
        <v>2.7387256864672551E-2</v>
      </c>
      <c r="N52">
        <f t="shared" ref="N52:O57" si="18">IF(B7=1,G$68,IF(B7=2,G$69,G$70))</f>
        <v>0.23122389762214907</v>
      </c>
      <c r="O52">
        <f t="shared" si="18"/>
        <v>0.15923214403090313</v>
      </c>
      <c r="Q52">
        <f t="shared" ref="Q52:S57" si="19">$E7*LN(J52)</f>
        <v>-0.11344501364813482</v>
      </c>
      <c r="R52">
        <f t="shared" si="19"/>
        <v>-1.1067984192187488E-2</v>
      </c>
      <c r="S52">
        <f t="shared" si="19"/>
        <v>-0.26787024046632923</v>
      </c>
      <c r="T52">
        <f t="shared" ref="T52:V57" si="20">$F7*LN(M52)</f>
        <v>-3.2379097065318501</v>
      </c>
      <c r="U52">
        <f t="shared" si="20"/>
        <v>-1.3179319056971504</v>
      </c>
      <c r="V52">
        <f t="shared" si="20"/>
        <v>-1.6536529045899262</v>
      </c>
    </row>
    <row r="53" spans="2:22" x14ac:dyDescent="0.2">
      <c r="C53" t="s">
        <v>12</v>
      </c>
      <c r="D53">
        <v>1</v>
      </c>
      <c r="J53">
        <f t="shared" ref="J53:J57" si="21">IF(A8=1,C$68,IF(A8=2,C$69,C$70))</f>
        <v>0.32159890823287957</v>
      </c>
      <c r="K53">
        <f t="shared" si="17"/>
        <v>0.89522531666996863</v>
      </c>
      <c r="L53">
        <f t="shared" si="17"/>
        <v>9.4993063228536165E-2</v>
      </c>
      <c r="M53">
        <f t="shared" ref="M53:M57" si="22">IF(A8=1,F$68,IF(A8=2,F$69,F$70))</f>
        <v>2.7387256864672551E-2</v>
      </c>
      <c r="N53">
        <f t="shared" si="18"/>
        <v>0.23122389762214907</v>
      </c>
      <c r="O53">
        <f t="shared" si="18"/>
        <v>0.12713889641930196</v>
      </c>
      <c r="Q53">
        <f t="shared" si="19"/>
        <v>-0.22689002729626964</v>
      </c>
      <c r="R53">
        <f t="shared" si="19"/>
        <v>-2.2135968384374975E-2</v>
      </c>
      <c r="S53">
        <f t="shared" si="19"/>
        <v>-0.47079028173891502</v>
      </c>
      <c r="T53">
        <f t="shared" si="20"/>
        <v>-2.8781419613616448</v>
      </c>
      <c r="U53">
        <f t="shared" si="20"/>
        <v>-1.171495027286356</v>
      </c>
      <c r="V53">
        <f t="shared" si="20"/>
        <v>-1.6499800940438321</v>
      </c>
    </row>
    <row r="54" spans="2:22" x14ac:dyDescent="0.2">
      <c r="C54" t="s">
        <v>33</v>
      </c>
      <c r="D54">
        <v>0.2</v>
      </c>
      <c r="J54">
        <f t="shared" si="21"/>
        <v>0.32159890823287957</v>
      </c>
      <c r="K54">
        <f t="shared" si="17"/>
        <v>6.0204039284340996E-2</v>
      </c>
      <c r="L54">
        <f t="shared" si="17"/>
        <v>0.8363547576413799</v>
      </c>
      <c r="M54">
        <f t="shared" si="22"/>
        <v>2.7387256864672551E-2</v>
      </c>
      <c r="N54">
        <f t="shared" si="18"/>
        <v>0.14024438316608848</v>
      </c>
      <c r="O54">
        <f t="shared" si="18"/>
        <v>0.71362895954979499</v>
      </c>
      <c r="Q54">
        <f t="shared" si="19"/>
        <v>-0.34033504094440442</v>
      </c>
      <c r="R54">
        <f t="shared" si="19"/>
        <v>-0.84300474935153591</v>
      </c>
      <c r="S54">
        <f t="shared" si="19"/>
        <v>-5.3610721398987628E-2</v>
      </c>
      <c r="T54">
        <f t="shared" si="20"/>
        <v>-2.5183742161914391</v>
      </c>
      <c r="U54">
        <f t="shared" si="20"/>
        <v>-1.3750581488755613</v>
      </c>
      <c r="V54">
        <f t="shared" si="20"/>
        <v>-0.23617448134772048</v>
      </c>
    </row>
    <row r="55" spans="2:22" x14ac:dyDescent="0.2">
      <c r="C55" t="s">
        <v>16</v>
      </c>
      <c r="D55">
        <f>1/(1+EXP(-D54))</f>
        <v>0.54983399731247795</v>
      </c>
      <c r="J55">
        <f t="shared" si="21"/>
        <v>0.14817413112963324</v>
      </c>
      <c r="K55">
        <f t="shared" si="17"/>
        <v>6.0204039284340996E-2</v>
      </c>
      <c r="L55">
        <f t="shared" si="17"/>
        <v>6.8652179130083882E-2</v>
      </c>
      <c r="M55">
        <f t="shared" si="22"/>
        <v>6.5671354152897293E-2</v>
      </c>
      <c r="N55">
        <f t="shared" si="18"/>
        <v>0.14024438316608848</v>
      </c>
      <c r="O55">
        <f t="shared" si="18"/>
        <v>0.15923214403090313</v>
      </c>
      <c r="Q55">
        <f t="shared" si="19"/>
        <v>-0.76374685405503495</v>
      </c>
      <c r="R55">
        <f t="shared" si="19"/>
        <v>-1.1240063324687146</v>
      </c>
      <c r="S55">
        <f t="shared" si="19"/>
        <v>-1.0714809618653169</v>
      </c>
      <c r="T55">
        <f t="shared" si="20"/>
        <v>-1.6338554750525167</v>
      </c>
      <c r="U55">
        <f t="shared" si="20"/>
        <v>-1.1786212704647669</v>
      </c>
      <c r="V55">
        <f t="shared" si="20"/>
        <v>-1.1024352697266175</v>
      </c>
    </row>
    <row r="56" spans="2:22" x14ac:dyDescent="0.2">
      <c r="C56" t="s">
        <v>10</v>
      </c>
      <c r="D56">
        <v>-1</v>
      </c>
      <c r="J56">
        <f t="shared" si="21"/>
        <v>0.14817413112963324</v>
      </c>
      <c r="K56">
        <f t="shared" si="17"/>
        <v>4.4570644045690382E-2</v>
      </c>
      <c r="L56">
        <f t="shared" si="17"/>
        <v>9.4993063228536165E-2</v>
      </c>
      <c r="M56">
        <f t="shared" si="22"/>
        <v>6.5671354152897293E-2</v>
      </c>
      <c r="N56">
        <f t="shared" si="18"/>
        <v>0.62853171921176243</v>
      </c>
      <c r="O56">
        <f t="shared" si="18"/>
        <v>0.12713889641930196</v>
      </c>
      <c r="Q56">
        <f t="shared" si="19"/>
        <v>-1.5274937081100699</v>
      </c>
      <c r="R56">
        <f t="shared" si="19"/>
        <v>-2.4885438735375001</v>
      </c>
      <c r="S56">
        <f t="shared" si="19"/>
        <v>-1.8831611269556601</v>
      </c>
      <c r="T56">
        <f t="shared" si="20"/>
        <v>-0.54461849168417209</v>
      </c>
      <c r="U56">
        <f t="shared" si="20"/>
        <v>-9.2873756821588951E-2</v>
      </c>
      <c r="V56">
        <f t="shared" si="20"/>
        <v>-0.4124950235109579</v>
      </c>
    </row>
    <row r="57" spans="2:22" x14ac:dyDescent="0.2">
      <c r="C57" t="s">
        <v>11</v>
      </c>
      <c r="D57">
        <f>-D56</f>
        <v>1</v>
      </c>
      <c r="J57">
        <f t="shared" si="21"/>
        <v>0.14817413112963324</v>
      </c>
      <c r="K57">
        <f t="shared" si="17"/>
        <v>4.4570644045690382E-2</v>
      </c>
      <c r="L57">
        <f t="shared" si="17"/>
        <v>0.8363547576413799</v>
      </c>
      <c r="M57">
        <f t="shared" si="22"/>
        <v>6.5671354152897293E-2</v>
      </c>
      <c r="N57">
        <f t="shared" si="18"/>
        <v>0.62853171921176243</v>
      </c>
      <c r="O57">
        <f t="shared" si="18"/>
        <v>0.71362895954979499</v>
      </c>
      <c r="Q57">
        <f t="shared" si="19"/>
        <v>-1.7184304216238284</v>
      </c>
      <c r="R57">
        <f t="shared" si="19"/>
        <v>-2.7996118577296873</v>
      </c>
      <c r="S57">
        <f t="shared" si="19"/>
        <v>-0.16083216419696289</v>
      </c>
      <c r="T57">
        <f t="shared" si="20"/>
        <v>-0.27230924584208605</v>
      </c>
      <c r="U57">
        <f t="shared" si="20"/>
        <v>-4.6436878410794476E-2</v>
      </c>
      <c r="V57">
        <f t="shared" si="20"/>
        <v>-3.3739211621102917E-2</v>
      </c>
    </row>
    <row r="58" spans="2:22" x14ac:dyDescent="0.2">
      <c r="C58" t="s">
        <v>20</v>
      </c>
      <c r="D58">
        <v>1</v>
      </c>
      <c r="E58">
        <v>-2</v>
      </c>
      <c r="F58">
        <v>1</v>
      </c>
    </row>
    <row r="59" spans="2:22" x14ac:dyDescent="0.2">
      <c r="C59" t="s">
        <v>21</v>
      </c>
      <c r="D59">
        <f>-D60</f>
        <v>-0.5</v>
      </c>
      <c r="E59">
        <f>-E60</f>
        <v>-1</v>
      </c>
      <c r="F59">
        <f>-F60</f>
        <v>1.5</v>
      </c>
      <c r="Q59">
        <f>SUM(Q52:Q57)</f>
        <v>-4.6903410656777424</v>
      </c>
      <c r="R59">
        <f>SUM(R52:R57)</f>
        <v>-7.2883707656640002</v>
      </c>
      <c r="S59">
        <f>SUM(S52:S57)</f>
        <v>-3.9077454966221716</v>
      </c>
      <c r="T59">
        <f t="shared" ref="T59:V59" si="23">SUM(T52:T57)</f>
        <v>-11.085209096663709</v>
      </c>
      <c r="U59">
        <f t="shared" si="23"/>
        <v>-5.1824169875562189</v>
      </c>
      <c r="V59">
        <f t="shared" si="23"/>
        <v>-5.088476984840157</v>
      </c>
    </row>
    <row r="60" spans="2:22" x14ac:dyDescent="0.2">
      <c r="D60">
        <v>0.5</v>
      </c>
      <c r="E60">
        <v>1</v>
      </c>
      <c r="F60">
        <f>-D60-E60</f>
        <v>-1.5</v>
      </c>
    </row>
    <row r="61" spans="2:22" x14ac:dyDescent="0.2">
      <c r="Q61" t="s">
        <v>34</v>
      </c>
      <c r="R61">
        <f>Q59+R59+S59</f>
        <v>-15.886457327963914</v>
      </c>
      <c r="U61">
        <f>T59+U59+V59</f>
        <v>-21.356103069060083</v>
      </c>
    </row>
    <row r="62" spans="2:22" x14ac:dyDescent="0.2">
      <c r="C62" t="s">
        <v>29</v>
      </c>
      <c r="D62" t="s">
        <v>26</v>
      </c>
      <c r="E62" t="s">
        <v>27</v>
      </c>
      <c r="F62" t="s">
        <v>30</v>
      </c>
      <c r="G62" t="s">
        <v>26</v>
      </c>
      <c r="H62" t="s">
        <v>27</v>
      </c>
      <c r="Q62" t="s">
        <v>32</v>
      </c>
      <c r="R62">
        <f>-R61-U61</f>
        <v>37.242560397023993</v>
      </c>
    </row>
    <row r="63" spans="2:22" x14ac:dyDescent="0.2"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2:22" x14ac:dyDescent="0.2">
      <c r="C64">
        <f>EXP($D$52+$D$55*($D$56+D$58+D$59))</f>
        <v>0.46074202161885397</v>
      </c>
      <c r="D64">
        <f>EXP($D$52+$D$55*($D$56+E$58+E$59))</f>
        <v>6.7250152741754568E-2</v>
      </c>
      <c r="E64">
        <f>EXP($D$52+$D$55*($D$56+F$58+F$59))</f>
        <v>1.3836860596739531</v>
      </c>
      <c r="F64">
        <f>EXP($D$52+$D$55*($D$57+D$58+D$60))</f>
        <v>2.3978799511537892</v>
      </c>
      <c r="G64">
        <f>EXP($D$52+$D$55*($D$57+E$58+E$60))</f>
        <v>0.60653065971263342</v>
      </c>
      <c r="H64">
        <f>EXP($D$52+$D$55*($D$57+F$58+F$60))</f>
        <v>0.79844994359070709</v>
      </c>
    </row>
    <row r="65" spans="2:22" x14ac:dyDescent="0.2">
      <c r="C65">
        <f>EXP($D$53+($D$56+D$58+D$59))</f>
        <v>1.6487212707001282</v>
      </c>
      <c r="D65">
        <f>EXP($D$53+($D$56+E$58+E$59))</f>
        <v>4.9787068367863944E-2</v>
      </c>
      <c r="E65">
        <f>EXP($D$53+($D$56+F$58+F$59))</f>
        <v>12.182493960703473</v>
      </c>
      <c r="F65">
        <f>EXP($D$53+($D$57+D$58+D$60))</f>
        <v>33.115451958692312</v>
      </c>
      <c r="G65">
        <f>EXP($D$53+($D$57+E$58+E$60))</f>
        <v>2.7182818284590451</v>
      </c>
      <c r="H65">
        <f>EXP($D$53+($D$57+F$58+F$60))</f>
        <v>4.4816890703380645</v>
      </c>
    </row>
    <row r="67" spans="2:22" x14ac:dyDescent="0.2">
      <c r="C67" t="s">
        <v>31</v>
      </c>
      <c r="D67" t="s">
        <v>26</v>
      </c>
      <c r="E67" t="s">
        <v>27</v>
      </c>
      <c r="F67" t="s">
        <v>35</v>
      </c>
      <c r="G67" t="s">
        <v>26</v>
      </c>
      <c r="H67" t="s">
        <v>27</v>
      </c>
    </row>
    <row r="68" spans="2:22" x14ac:dyDescent="0.2">
      <c r="C68">
        <f t="shared" ref="C68:H70" si="24">C63/SUM(C$63:C$65)</f>
        <v>0.32159890823287957</v>
      </c>
      <c r="D68">
        <f t="shared" si="24"/>
        <v>0.89522531666996863</v>
      </c>
      <c r="E68">
        <f t="shared" si="24"/>
        <v>6.8652179130083882E-2</v>
      </c>
      <c r="F68">
        <f t="shared" si="24"/>
        <v>2.7387256864672551E-2</v>
      </c>
      <c r="G68">
        <f t="shared" si="24"/>
        <v>0.23122389762214907</v>
      </c>
      <c r="H68">
        <f t="shared" si="24"/>
        <v>0.15923214403090313</v>
      </c>
    </row>
    <row r="69" spans="2:22" x14ac:dyDescent="0.2">
      <c r="C69">
        <f t="shared" si="24"/>
        <v>0.14817413112963324</v>
      </c>
      <c r="D69">
        <f t="shared" si="24"/>
        <v>6.0204039284340996E-2</v>
      </c>
      <c r="E69">
        <f t="shared" si="24"/>
        <v>9.4993063228536165E-2</v>
      </c>
      <c r="F69">
        <f t="shared" si="24"/>
        <v>6.5671354152897293E-2</v>
      </c>
      <c r="G69">
        <f t="shared" si="24"/>
        <v>0.14024438316608848</v>
      </c>
      <c r="H69">
        <f t="shared" si="24"/>
        <v>0.12713889641930196</v>
      </c>
    </row>
    <row r="70" spans="2:22" x14ac:dyDescent="0.2">
      <c r="C70">
        <f t="shared" si="24"/>
        <v>0.5302269606374872</v>
      </c>
      <c r="D70">
        <f t="shared" si="24"/>
        <v>4.4570644045690382E-2</v>
      </c>
      <c r="E70">
        <f t="shared" si="24"/>
        <v>0.8363547576413799</v>
      </c>
      <c r="F70">
        <f t="shared" si="24"/>
        <v>0.90694138898243015</v>
      </c>
      <c r="G70">
        <f t="shared" si="24"/>
        <v>0.62853171921176243</v>
      </c>
      <c r="H70">
        <f t="shared" si="24"/>
        <v>0.71362895954979499</v>
      </c>
    </row>
    <row r="72" spans="2:22" x14ac:dyDescent="0.2">
      <c r="J72" t="s">
        <v>37</v>
      </c>
      <c r="M72" t="s">
        <v>40</v>
      </c>
      <c r="Q72" t="s">
        <v>19</v>
      </c>
    </row>
    <row r="73" spans="2:22" x14ac:dyDescent="0.2">
      <c r="B73" t="s">
        <v>18</v>
      </c>
      <c r="C73" t="s">
        <v>13</v>
      </c>
      <c r="D73">
        <v>-0.5</v>
      </c>
      <c r="J73">
        <f>IF(A7=1,$C$87,IF(A7=2,$C$88,$C$89))</f>
        <v>0.32159890823287957</v>
      </c>
      <c r="K73">
        <f t="shared" ref="K73:L78" si="25">IF(B7=1,$C$87,IF(B7=2,$C$88,$C$89))</f>
        <v>0.32159890823287957</v>
      </c>
      <c r="L73">
        <f t="shared" si="25"/>
        <v>0.32159890823287957</v>
      </c>
      <c r="M73">
        <f>IF(A7=1,$E$87,IF(A7=2,$E$88,$E$89))</f>
        <v>6.8652179130083882E-2</v>
      </c>
      <c r="N73">
        <f t="shared" ref="N73:O78" si="26">IF(B7=1,$E$87,IF(B7=2,$E$88,$E$89))</f>
        <v>6.8652179130083882E-2</v>
      </c>
      <c r="O73">
        <f t="shared" si="26"/>
        <v>6.8652179130083882E-2</v>
      </c>
      <c r="Q73">
        <f t="shared" ref="Q73:S78" si="27">$E7*LN(J73)*K$6</f>
        <v>-7.9411509553694373E-2</v>
      </c>
      <c r="R73">
        <f t="shared" si="27"/>
        <v>-0.10210051228332134</v>
      </c>
      <c r="S73">
        <f t="shared" si="27"/>
        <v>-2.2689002729626966E-2</v>
      </c>
      <c r="T73">
        <f t="shared" ref="T73:V78" si="28">$F7*LN(M73)*K$6</f>
        <v>-1.6875825149378738</v>
      </c>
      <c r="U73">
        <f t="shared" si="28"/>
        <v>-2.1697489477772667</v>
      </c>
      <c r="V73">
        <f t="shared" si="28"/>
        <v>-0.48216643283939259</v>
      </c>
    </row>
    <row r="74" spans="2:22" x14ac:dyDescent="0.2">
      <c r="C74" t="s">
        <v>12</v>
      </c>
      <c r="D74">
        <v>1</v>
      </c>
      <c r="J74">
        <f t="shared" ref="J74:J78" si="29">IF(A8=1,$C$87,IF(A8=2,$C$88,$C$89))</f>
        <v>0.32159890823287957</v>
      </c>
      <c r="K74">
        <f t="shared" si="25"/>
        <v>0.32159890823287957</v>
      </c>
      <c r="L74">
        <f t="shared" si="25"/>
        <v>0.14817413112963324</v>
      </c>
      <c r="M74">
        <f t="shared" ref="M74:M78" si="30">IF(A8=1,$E$87,IF(A8=2,$E$88,$E$89))</f>
        <v>6.8652179130083882E-2</v>
      </c>
      <c r="N74">
        <f t="shared" si="26"/>
        <v>6.8652179130083882E-2</v>
      </c>
      <c r="O74">
        <f t="shared" si="26"/>
        <v>9.4993063228536165E-2</v>
      </c>
      <c r="Q74">
        <f t="shared" si="27"/>
        <v>-0.15882301910738875</v>
      </c>
      <c r="R74">
        <f t="shared" si="27"/>
        <v>-0.20420102456664269</v>
      </c>
      <c r="S74">
        <f t="shared" si="27"/>
        <v>-7.6374685405503503E-2</v>
      </c>
      <c r="T74">
        <f t="shared" si="28"/>
        <v>-1.5000733466114435</v>
      </c>
      <c r="U74">
        <f t="shared" si="28"/>
        <v>-1.9286657313575706</v>
      </c>
      <c r="V74">
        <f t="shared" si="28"/>
        <v>-0.37663222539113206</v>
      </c>
    </row>
    <row r="75" spans="2:22" x14ac:dyDescent="0.2">
      <c r="C75" t="s">
        <v>33</v>
      </c>
      <c r="D75">
        <v>0.2</v>
      </c>
      <c r="J75">
        <f t="shared" si="29"/>
        <v>0.32159890823287957</v>
      </c>
      <c r="K75">
        <f t="shared" si="25"/>
        <v>0.14817413112963324</v>
      </c>
      <c r="L75">
        <f t="shared" si="25"/>
        <v>0.5302269606374872</v>
      </c>
      <c r="M75">
        <f t="shared" si="30"/>
        <v>6.8652179130083882E-2</v>
      </c>
      <c r="N75">
        <f t="shared" si="26"/>
        <v>9.4993063228536165E-2</v>
      </c>
      <c r="O75">
        <f t="shared" si="26"/>
        <v>0.8363547576413799</v>
      </c>
      <c r="Q75">
        <f t="shared" si="27"/>
        <v>-0.23823452866108308</v>
      </c>
      <c r="R75">
        <f t="shared" si="27"/>
        <v>-0.51552912648714855</v>
      </c>
      <c r="S75">
        <f t="shared" si="27"/>
        <v>-3.8067008188880876E-2</v>
      </c>
      <c r="T75">
        <f t="shared" si="28"/>
        <v>-1.312564178285013</v>
      </c>
      <c r="U75">
        <f t="shared" si="28"/>
        <v>-1.4829893874775821</v>
      </c>
      <c r="V75">
        <f t="shared" si="28"/>
        <v>-2.5018336652860892E-2</v>
      </c>
    </row>
    <row r="76" spans="2:22" x14ac:dyDescent="0.2">
      <c r="C76" t="s">
        <v>16</v>
      </c>
      <c r="D76">
        <f>1/(1+EXP(-D75))</f>
        <v>0.54983399731247795</v>
      </c>
      <c r="J76">
        <f t="shared" si="29"/>
        <v>0.14817413112963324</v>
      </c>
      <c r="K76">
        <f t="shared" si="25"/>
        <v>0.14817413112963324</v>
      </c>
      <c r="L76">
        <f t="shared" si="25"/>
        <v>0.32159890823287957</v>
      </c>
      <c r="M76">
        <f t="shared" si="30"/>
        <v>9.4993063228536165E-2</v>
      </c>
      <c r="N76">
        <f t="shared" si="26"/>
        <v>9.4993063228536165E-2</v>
      </c>
      <c r="O76">
        <f t="shared" si="26"/>
        <v>6.8652179130083882E-2</v>
      </c>
      <c r="Q76">
        <f t="shared" si="27"/>
        <v>-0.5346227978385244</v>
      </c>
      <c r="R76">
        <f t="shared" si="27"/>
        <v>-0.68737216864953143</v>
      </c>
      <c r="S76">
        <f t="shared" si="27"/>
        <v>-9.0756010918507865E-2</v>
      </c>
      <c r="T76">
        <f t="shared" si="28"/>
        <v>-0.98865959165172135</v>
      </c>
      <c r="U76">
        <f t="shared" si="28"/>
        <v>-1.2711337606950706</v>
      </c>
      <c r="V76">
        <f t="shared" si="28"/>
        <v>-0.32144428855959506</v>
      </c>
    </row>
    <row r="77" spans="2:22" x14ac:dyDescent="0.2">
      <c r="C77" t="s">
        <v>10</v>
      </c>
      <c r="D77">
        <v>-1</v>
      </c>
      <c r="J77">
        <f t="shared" si="29"/>
        <v>0.14817413112963324</v>
      </c>
      <c r="K77">
        <f t="shared" si="25"/>
        <v>0.5302269606374872</v>
      </c>
      <c r="L77">
        <f t="shared" si="25"/>
        <v>0.14817413112963324</v>
      </c>
      <c r="M77">
        <f t="shared" si="30"/>
        <v>9.4993063228536165E-2</v>
      </c>
      <c r="N77">
        <f t="shared" si="26"/>
        <v>0.8363547576413799</v>
      </c>
      <c r="O77">
        <f t="shared" si="26"/>
        <v>9.4993063228536165E-2</v>
      </c>
      <c r="Q77">
        <f t="shared" si="27"/>
        <v>-1.0692455956770488</v>
      </c>
      <c r="R77">
        <f t="shared" si="27"/>
        <v>-0.45680409826657059</v>
      </c>
      <c r="S77">
        <f t="shared" si="27"/>
        <v>-0.30549874162201401</v>
      </c>
      <c r="T77">
        <f t="shared" si="28"/>
        <v>-0.32955319721724041</v>
      </c>
      <c r="U77">
        <f t="shared" si="28"/>
        <v>-3.2166432839392571E-2</v>
      </c>
      <c r="V77">
        <f t="shared" si="28"/>
        <v>-9.4158056347782987E-2</v>
      </c>
    </row>
    <row r="78" spans="2:22" x14ac:dyDescent="0.2">
      <c r="C78" t="s">
        <v>11</v>
      </c>
      <c r="D78">
        <f>-D77</f>
        <v>1</v>
      </c>
      <c r="J78">
        <f t="shared" si="29"/>
        <v>0.14817413112963324</v>
      </c>
      <c r="K78">
        <f t="shared" si="25"/>
        <v>0.5302269606374872</v>
      </c>
      <c r="L78">
        <f t="shared" si="25"/>
        <v>0.5302269606374872</v>
      </c>
      <c r="M78">
        <f t="shared" si="30"/>
        <v>9.4993063228536165E-2</v>
      </c>
      <c r="N78">
        <f t="shared" si="26"/>
        <v>0.8363547576413799</v>
      </c>
      <c r="O78">
        <f t="shared" si="26"/>
        <v>0.8363547576413799</v>
      </c>
      <c r="Q78">
        <f t="shared" si="27"/>
        <v>-1.2029012951366798</v>
      </c>
      <c r="R78">
        <f t="shared" si="27"/>
        <v>-0.51390461054989189</v>
      </c>
      <c r="S78">
        <f t="shared" si="27"/>
        <v>-0.11420102456664263</v>
      </c>
      <c r="T78">
        <f t="shared" si="28"/>
        <v>-0.16477659860862021</v>
      </c>
      <c r="U78">
        <f t="shared" si="28"/>
        <v>-1.6083216419696286E-2</v>
      </c>
      <c r="V78">
        <f t="shared" si="28"/>
        <v>-3.5740480932658415E-3</v>
      </c>
    </row>
    <row r="79" spans="2:22" x14ac:dyDescent="0.2">
      <c r="C79" t="s">
        <v>20</v>
      </c>
      <c r="D79">
        <v>0.5</v>
      </c>
      <c r="E79">
        <f>-D79</f>
        <v>-0.5</v>
      </c>
      <c r="J79" t="s">
        <v>38</v>
      </c>
      <c r="M79" t="s">
        <v>39</v>
      </c>
    </row>
    <row r="80" spans="2:22" x14ac:dyDescent="0.2">
      <c r="J80">
        <f>IF(A7=1,$D$87,IF(A7=2,$D$88,$D$89))</f>
        <v>0.53407396915437988</v>
      </c>
      <c r="K80">
        <f t="shared" ref="K80:L85" si="31">IF(B7=1,$D$87,IF(B7=2,$D$88,$D$89))</f>
        <v>0.53407396915437988</v>
      </c>
      <c r="L80">
        <f t="shared" si="31"/>
        <v>0.53407396915437988</v>
      </c>
      <c r="M80">
        <f>IF(A7=1,$F$87,IF(A7=2,$F$88,$F$89))</f>
        <v>0.15923214403090313</v>
      </c>
      <c r="N80">
        <f t="shared" ref="N80:O85" si="32">IF(B7=1,$F$87,IF(B7=2,$F$88,$F$89))</f>
        <v>0.15923214403090313</v>
      </c>
      <c r="O80">
        <f t="shared" si="32"/>
        <v>0.15923214403090313</v>
      </c>
      <c r="Q80">
        <f>$E7*LN(J80)*K$7</f>
        <v>-1.8816627917973682E-2</v>
      </c>
      <c r="R80">
        <f t="shared" ref="R80:S85" si="33">$E7*LN(K80)*L$7</f>
        <v>-6.2722093059912245E-3</v>
      </c>
      <c r="S80">
        <f t="shared" si="33"/>
        <v>-5.017767444792981E-2</v>
      </c>
      <c r="T80">
        <f>$F7*LN(M80)*K$7</f>
        <v>-0.49609587137697791</v>
      </c>
      <c r="U80">
        <f t="shared" ref="U80:V85" si="34">$F7*LN(N80)*L$7</f>
        <v>-0.16536529045899259</v>
      </c>
      <c r="V80">
        <f t="shared" si="34"/>
        <v>-1.322922323671941</v>
      </c>
    </row>
    <row r="81" spans="2:22" x14ac:dyDescent="0.2">
      <c r="C81" t="s">
        <v>29</v>
      </c>
      <c r="D81" t="s">
        <v>42</v>
      </c>
      <c r="E81" t="s">
        <v>30</v>
      </c>
      <c r="F81" t="s">
        <v>42</v>
      </c>
      <c r="J81">
        <f t="shared" ref="J81:J85" si="35">IF(A8=1,$D$87,IF(A8=2,$D$88,$D$89))</f>
        <v>0.53407396915437988</v>
      </c>
      <c r="K81">
        <f t="shared" si="31"/>
        <v>0.53407396915437988</v>
      </c>
      <c r="L81">
        <f t="shared" si="31"/>
        <v>0.14199379399906945</v>
      </c>
      <c r="M81">
        <f t="shared" ref="M81:M85" si="36">IF(A8=1,$F$87,IF(A8=2,$F$88,$F$89))</f>
        <v>0.15923214403090313</v>
      </c>
      <c r="N81">
        <f t="shared" si="32"/>
        <v>0.15923214403090313</v>
      </c>
      <c r="O81">
        <f t="shared" si="32"/>
        <v>0.12713889641930196</v>
      </c>
      <c r="Q81">
        <f t="shared" ref="Q81:Q85" si="37">$E8*LN(J81)*K$7</f>
        <v>-3.7633255835947364E-2</v>
      </c>
      <c r="R81">
        <f t="shared" si="33"/>
        <v>-1.2544418611982449E-2</v>
      </c>
      <c r="S81">
        <f t="shared" si="33"/>
        <v>-0.31231550825085436</v>
      </c>
      <c r="T81">
        <f t="shared" ref="T81:T85" si="38">$F8*LN(M81)*K$7</f>
        <v>-0.44097410789064712</v>
      </c>
      <c r="U81">
        <f t="shared" si="34"/>
        <v>-0.14699136929688231</v>
      </c>
      <c r="V81">
        <f t="shared" si="34"/>
        <v>-1.3199840752350658</v>
      </c>
    </row>
    <row r="82" spans="2:22" x14ac:dyDescent="0.2">
      <c r="C82">
        <v>1</v>
      </c>
      <c r="D82">
        <v>1</v>
      </c>
      <c r="E82">
        <v>1</v>
      </c>
      <c r="F82">
        <v>1</v>
      </c>
      <c r="J82">
        <f t="shared" si="35"/>
        <v>0.53407396915437988</v>
      </c>
      <c r="K82">
        <f t="shared" si="31"/>
        <v>0.14199379399906945</v>
      </c>
      <c r="L82">
        <f t="shared" si="31"/>
        <v>0.32393223684655065</v>
      </c>
      <c r="M82">
        <f t="shared" si="36"/>
        <v>0.15923214403090313</v>
      </c>
      <c r="N82">
        <f t="shared" si="32"/>
        <v>0.12713889641930196</v>
      </c>
      <c r="O82">
        <f t="shared" si="32"/>
        <v>0.71362895954979499</v>
      </c>
      <c r="Q82">
        <f t="shared" si="37"/>
        <v>-5.6449883753921029E-2</v>
      </c>
      <c r="R82">
        <f t="shared" si="33"/>
        <v>-5.8559157797035168E-2</v>
      </c>
      <c r="S82">
        <f t="shared" si="33"/>
        <v>-0.27053302334378942</v>
      </c>
      <c r="T82">
        <f t="shared" si="38"/>
        <v>-0.38585234440431615</v>
      </c>
      <c r="U82">
        <f t="shared" si="34"/>
        <v>-0.14437325822883526</v>
      </c>
      <c r="V82">
        <f t="shared" si="34"/>
        <v>-0.1889395850781764</v>
      </c>
    </row>
    <row r="83" spans="2:22" x14ac:dyDescent="0.2">
      <c r="C83">
        <f>EXP($D$73+$D$76*($D$77+D$79))</f>
        <v>0.46074202161885397</v>
      </c>
      <c r="D83">
        <f>EXP($D$73+$D$76*($D$77+E$79))</f>
        <v>0.26586915333824218</v>
      </c>
      <c r="E83">
        <f>EXP($D$73+$D$76*($D$78+D$79))</f>
        <v>1.3836860596739531</v>
      </c>
      <c r="F83">
        <f>EXP($D$73+$D$76*($D$78+E$79))</f>
        <v>0.79844994359070709</v>
      </c>
      <c r="J83">
        <f t="shared" si="35"/>
        <v>0.14199379399906945</v>
      </c>
      <c r="K83">
        <f t="shared" si="31"/>
        <v>0.14199379399906945</v>
      </c>
      <c r="L83">
        <f t="shared" si="31"/>
        <v>0.53407396915437988</v>
      </c>
      <c r="M83">
        <f t="shared" si="36"/>
        <v>0.12713889641930196</v>
      </c>
      <c r="N83">
        <f t="shared" si="32"/>
        <v>0.12713889641930196</v>
      </c>
      <c r="O83">
        <f t="shared" si="32"/>
        <v>0.15923214403090313</v>
      </c>
      <c r="Q83">
        <f t="shared" si="37"/>
        <v>-0.23423663118814078</v>
      </c>
      <c r="R83">
        <f t="shared" si="33"/>
        <v>-7.8078877062713561E-2</v>
      </c>
      <c r="S83">
        <f t="shared" si="33"/>
        <v>-0.20071069779171924</v>
      </c>
      <c r="T83">
        <f t="shared" si="38"/>
        <v>-0.37124552115986226</v>
      </c>
      <c r="U83">
        <f t="shared" si="34"/>
        <v>-0.12374850705328737</v>
      </c>
      <c r="V83">
        <f t="shared" si="34"/>
        <v>-0.88194821578129412</v>
      </c>
    </row>
    <row r="84" spans="2:22" x14ac:dyDescent="0.2">
      <c r="C84">
        <f>EXP($D$74+($D$77+D$79))</f>
        <v>1.6487212707001282</v>
      </c>
      <c r="D84">
        <f>EXP($D$74+($D$77+E$79))</f>
        <v>0.60653065971263342</v>
      </c>
      <c r="E84">
        <f>EXP($D$74+($D$78+D$79))</f>
        <v>12.182493960703473</v>
      </c>
      <c r="F84">
        <f>EXP($D$74+($D$78+E$79))</f>
        <v>4.4816890703380645</v>
      </c>
      <c r="J84">
        <f t="shared" si="35"/>
        <v>0.14199379399906945</v>
      </c>
      <c r="K84">
        <f t="shared" si="31"/>
        <v>0.32393223684655065</v>
      </c>
      <c r="L84">
        <f t="shared" si="31"/>
        <v>0.14199379399906945</v>
      </c>
      <c r="M84">
        <f t="shared" si="36"/>
        <v>0.12713889641930196</v>
      </c>
      <c r="N84">
        <f t="shared" si="32"/>
        <v>0.71362895954979499</v>
      </c>
      <c r="O84">
        <f t="shared" si="32"/>
        <v>0.12713889641930196</v>
      </c>
      <c r="Q84">
        <f t="shared" si="37"/>
        <v>-0.46847326237628156</v>
      </c>
      <c r="R84">
        <f t="shared" si="33"/>
        <v>-9.017767444792979E-2</v>
      </c>
      <c r="S84">
        <f t="shared" si="33"/>
        <v>-1.2492620330034174</v>
      </c>
      <c r="T84">
        <f t="shared" si="38"/>
        <v>-0.1237485070532874</v>
      </c>
      <c r="U84">
        <f t="shared" si="34"/>
        <v>-6.7478423242205822E-3</v>
      </c>
      <c r="V84">
        <f t="shared" si="34"/>
        <v>-0.32999601880876633</v>
      </c>
    </row>
    <row r="85" spans="2:22" x14ac:dyDescent="0.2">
      <c r="J85">
        <f t="shared" si="35"/>
        <v>0.14199379399906945</v>
      </c>
      <c r="K85">
        <f t="shared" si="31"/>
        <v>0.32393223684655065</v>
      </c>
      <c r="L85">
        <f t="shared" si="31"/>
        <v>0.32393223684655065</v>
      </c>
      <c r="M85">
        <f t="shared" si="36"/>
        <v>0.12713889641930196</v>
      </c>
      <c r="N85">
        <f t="shared" si="32"/>
        <v>0.71362895954979499</v>
      </c>
      <c r="O85">
        <f t="shared" si="32"/>
        <v>0.71362895954979499</v>
      </c>
      <c r="Q85">
        <f t="shared" si="37"/>
        <v>-0.52703242017331675</v>
      </c>
      <c r="R85">
        <f t="shared" si="33"/>
        <v>-0.10144988375392101</v>
      </c>
      <c r="S85">
        <f t="shared" si="33"/>
        <v>-0.81159907003136833</v>
      </c>
      <c r="T85">
        <f t="shared" si="38"/>
        <v>-6.1874253526643698E-2</v>
      </c>
      <c r="U85">
        <f t="shared" si="34"/>
        <v>-3.3739211621102911E-3</v>
      </c>
      <c r="V85">
        <f t="shared" si="34"/>
        <v>-2.6991369296882336E-2</v>
      </c>
    </row>
    <row r="86" spans="2:22" x14ac:dyDescent="0.2">
      <c r="C86" t="s">
        <v>31</v>
      </c>
      <c r="D86" t="s">
        <v>42</v>
      </c>
      <c r="E86" t="s">
        <v>35</v>
      </c>
      <c r="F86" t="s">
        <v>42</v>
      </c>
    </row>
    <row r="87" spans="2:22" x14ac:dyDescent="0.2">
      <c r="C87">
        <f>C82/SUM(C$82:C$84)</f>
        <v>0.32159890823287957</v>
      </c>
      <c r="D87">
        <f t="shared" ref="D87:F87" si="39">D82/SUM(D$82:D$84)</f>
        <v>0.53407396915437988</v>
      </c>
      <c r="E87">
        <f t="shared" si="39"/>
        <v>6.8652179130083882E-2</v>
      </c>
      <c r="F87">
        <f t="shared" si="39"/>
        <v>0.15923214403090313</v>
      </c>
      <c r="Q87">
        <f t="shared" ref="Q87:V87" si="40">SUM(Q73:Q85)</f>
        <v>-4.6258808272200014</v>
      </c>
      <c r="R87">
        <f t="shared" si="40"/>
        <v>-2.8269937617826799</v>
      </c>
      <c r="S87">
        <f t="shared" si="40"/>
        <v>-3.5421844803002545</v>
      </c>
      <c r="T87">
        <f t="shared" si="40"/>
        <v>-7.8630000327236473</v>
      </c>
      <c r="U87">
        <f t="shared" si="40"/>
        <v>-7.4913876650909081</v>
      </c>
      <c r="V87">
        <f t="shared" si="40"/>
        <v>-5.3737749757561559</v>
      </c>
    </row>
    <row r="88" spans="2:22" x14ac:dyDescent="0.2">
      <c r="C88">
        <f t="shared" ref="C88:F89" si="41">C83/SUM(C$82:C$84)</f>
        <v>0.14817413112963324</v>
      </c>
      <c r="D88">
        <f t="shared" si="41"/>
        <v>0.14199379399906945</v>
      </c>
      <c r="E88">
        <f t="shared" si="41"/>
        <v>9.4993063228536165E-2</v>
      </c>
      <c r="F88">
        <f t="shared" si="41"/>
        <v>0.12713889641930196</v>
      </c>
    </row>
    <row r="89" spans="2:22" x14ac:dyDescent="0.2">
      <c r="C89">
        <f t="shared" si="41"/>
        <v>0.5302269606374872</v>
      </c>
      <c r="D89">
        <f t="shared" si="41"/>
        <v>0.32393223684655065</v>
      </c>
      <c r="E89">
        <f t="shared" si="41"/>
        <v>0.8363547576413799</v>
      </c>
      <c r="F89">
        <f t="shared" si="41"/>
        <v>0.71362895954979499</v>
      </c>
      <c r="Q89" t="s">
        <v>34</v>
      </c>
      <c r="R89">
        <f>Q87+R87+S87</f>
        <v>-10.995059069302936</v>
      </c>
      <c r="U89">
        <f>T87+U87+V87</f>
        <v>-20.728162673570711</v>
      </c>
    </row>
    <row r="90" spans="2:22" x14ac:dyDescent="0.2">
      <c r="Q90" t="s">
        <v>32</v>
      </c>
      <c r="R90">
        <f>-R89-U89</f>
        <v>31.723221742873648</v>
      </c>
    </row>
    <row r="92" spans="2:22" x14ac:dyDescent="0.2">
      <c r="J92" t="s">
        <v>37</v>
      </c>
      <c r="M92" t="s">
        <v>40</v>
      </c>
      <c r="Q92" t="s">
        <v>19</v>
      </c>
    </row>
    <row r="93" spans="2:22" x14ac:dyDescent="0.2">
      <c r="B93" t="s">
        <v>28</v>
      </c>
      <c r="C93" t="s">
        <v>13</v>
      </c>
      <c r="D93">
        <v>-0.5</v>
      </c>
      <c r="J93">
        <f t="shared" ref="J93:L98" si="42">IF(A7=1,$C$109,IF(A7=2,$C$110,$C$111))</f>
        <v>0.42553266735491346</v>
      </c>
      <c r="K93">
        <f t="shared" si="42"/>
        <v>0.42553266735491346</v>
      </c>
      <c r="L93">
        <f t="shared" si="42"/>
        <v>0.42553266735491346</v>
      </c>
      <c r="M93">
        <f t="shared" ref="M93:O98" si="43">IF(A7=1,$E$109,IF(A7=2,$E$110,$E$111))</f>
        <v>4.3654681069254152E-2</v>
      </c>
      <c r="N93">
        <f t="shared" si="43"/>
        <v>4.3654681069254152E-2</v>
      </c>
      <c r="O93">
        <f t="shared" si="43"/>
        <v>4.3654681069254152E-2</v>
      </c>
      <c r="Q93">
        <f>$E7*LN(J93)*K$6</f>
        <v>-5.9808949191150908E-2</v>
      </c>
      <c r="R93">
        <f t="shared" ref="R93:S98" si="44">$E7*LN(K93)*L$6</f>
        <v>-7.6897220388622595E-2</v>
      </c>
      <c r="S93">
        <f t="shared" si="44"/>
        <v>-1.708827119747169E-2</v>
      </c>
      <c r="T93">
        <f>$F7*LN(M93)*K$6</f>
        <v>-1.9728101997169638</v>
      </c>
      <c r="U93">
        <f t="shared" ref="U93:V98" si="45">$F7*LN(N93)*L$6</f>
        <v>-2.5364702567789537</v>
      </c>
      <c r="V93">
        <f t="shared" si="45"/>
        <v>-0.56366005706198974</v>
      </c>
    </row>
    <row r="94" spans="2:22" x14ac:dyDescent="0.2">
      <c r="C94" t="s">
        <v>12</v>
      </c>
      <c r="D94">
        <v>1</v>
      </c>
      <c r="J94">
        <f t="shared" si="42"/>
        <v>0.42553266735491346</v>
      </c>
      <c r="K94">
        <f t="shared" si="42"/>
        <v>0.42553266735491346</v>
      </c>
      <c r="L94">
        <f t="shared" si="42"/>
        <v>0.14893466529017307</v>
      </c>
      <c r="M94">
        <f t="shared" si="43"/>
        <v>4.3654681069254152E-2</v>
      </c>
      <c r="N94">
        <f t="shared" si="43"/>
        <v>4.3654681069254152E-2</v>
      </c>
      <c r="O94">
        <f t="shared" si="43"/>
        <v>7.9517610444259978E-2</v>
      </c>
      <c r="Q94">
        <f t="shared" ref="Q94:Q98" si="46">$E8*LN(J94)*K$6</f>
        <v>-0.11961789838230182</v>
      </c>
      <c r="R94">
        <f t="shared" si="44"/>
        <v>-0.15379444077724519</v>
      </c>
      <c r="S94">
        <f t="shared" si="44"/>
        <v>-7.6169902287442512E-2</v>
      </c>
      <c r="T94">
        <f t="shared" ref="T94:T98" si="47">$F8*LN(M94)*K$6</f>
        <v>-1.753609066415079</v>
      </c>
      <c r="U94">
        <f t="shared" si="45"/>
        <v>-2.254640228247959</v>
      </c>
      <c r="V94">
        <f t="shared" si="45"/>
        <v>-0.40508428269288688</v>
      </c>
    </row>
    <row r="95" spans="2:22" x14ac:dyDescent="0.2">
      <c r="C95" t="s">
        <v>33</v>
      </c>
      <c r="D95">
        <v>0.2</v>
      </c>
      <c r="J95">
        <f t="shared" si="42"/>
        <v>0.42553266735491346</v>
      </c>
      <c r="K95">
        <f t="shared" si="42"/>
        <v>0.14893466529017307</v>
      </c>
      <c r="L95">
        <f t="shared" si="42"/>
        <v>0.42553266735491346</v>
      </c>
      <c r="M95">
        <f t="shared" si="43"/>
        <v>4.3654681069254152E-2</v>
      </c>
      <c r="N95">
        <f t="shared" si="43"/>
        <v>7.9517610444259978E-2</v>
      </c>
      <c r="O95">
        <f t="shared" si="43"/>
        <v>0.87682770848648595</v>
      </c>
      <c r="Q95">
        <f t="shared" si="46"/>
        <v>-0.1794268475734527</v>
      </c>
      <c r="R95">
        <f t="shared" si="44"/>
        <v>-0.51414684044023684</v>
      </c>
      <c r="S95">
        <f t="shared" si="44"/>
        <v>-5.1264813592415061E-2</v>
      </c>
      <c r="T95">
        <f t="shared" si="47"/>
        <v>-1.5344079331131941</v>
      </c>
      <c r="U95">
        <f t="shared" si="45"/>
        <v>-1.5950193631032419</v>
      </c>
      <c r="V95">
        <f t="shared" si="45"/>
        <v>-1.8402266603769795E-2</v>
      </c>
    </row>
    <row r="96" spans="2:22" x14ac:dyDescent="0.2">
      <c r="C96" t="s">
        <v>16</v>
      </c>
      <c r="D96">
        <f>1/(1+EXP(-D95))</f>
        <v>0.54983399731247795</v>
      </c>
      <c r="J96">
        <f t="shared" si="42"/>
        <v>0.14893466529017307</v>
      </c>
      <c r="K96">
        <f t="shared" si="42"/>
        <v>0.14893466529017307</v>
      </c>
      <c r="L96">
        <f t="shared" si="42"/>
        <v>0.42553266735491346</v>
      </c>
      <c r="M96">
        <f t="shared" si="43"/>
        <v>7.9517610444259978E-2</v>
      </c>
      <c r="N96">
        <f t="shared" si="43"/>
        <v>7.9517610444259978E-2</v>
      </c>
      <c r="O96">
        <f t="shared" si="43"/>
        <v>4.3654681069254152E-2</v>
      </c>
      <c r="Q96">
        <f t="shared" si="46"/>
        <v>-0.53318931601209751</v>
      </c>
      <c r="R96">
        <f t="shared" si="44"/>
        <v>-0.68552912058698257</v>
      </c>
      <c r="S96">
        <f t="shared" si="44"/>
        <v>-6.8353084789886762E-2</v>
      </c>
      <c r="T96">
        <f t="shared" si="47"/>
        <v>-1.063346242068828</v>
      </c>
      <c r="U96">
        <f t="shared" si="45"/>
        <v>-1.367159454088493</v>
      </c>
      <c r="V96">
        <f t="shared" si="45"/>
        <v>-0.37577337137465983</v>
      </c>
    </row>
    <row r="97" spans="3:22" x14ac:dyDescent="0.2">
      <c r="C97" t="s">
        <v>10</v>
      </c>
      <c r="D97">
        <v>-1</v>
      </c>
      <c r="J97">
        <f t="shared" si="42"/>
        <v>0.14893466529017307</v>
      </c>
      <c r="K97">
        <f t="shared" si="42"/>
        <v>0.42553266735491346</v>
      </c>
      <c r="L97">
        <f t="shared" si="42"/>
        <v>0.14893466529017307</v>
      </c>
      <c r="M97">
        <f t="shared" si="43"/>
        <v>7.9517610444259978E-2</v>
      </c>
      <c r="N97">
        <f t="shared" si="43"/>
        <v>0.87682770848648595</v>
      </c>
      <c r="O97">
        <f t="shared" si="43"/>
        <v>7.9517610444259978E-2</v>
      </c>
      <c r="Q97">
        <f t="shared" si="46"/>
        <v>-1.066378632024195</v>
      </c>
      <c r="R97">
        <f t="shared" si="44"/>
        <v>-0.61517776310898076</v>
      </c>
      <c r="S97">
        <f t="shared" si="44"/>
        <v>-0.30467960914977005</v>
      </c>
      <c r="T97">
        <f t="shared" si="47"/>
        <v>-0.35444874735627591</v>
      </c>
      <c r="U97">
        <f t="shared" si="45"/>
        <v>-2.3660057061989728E-2</v>
      </c>
      <c r="V97">
        <f t="shared" si="45"/>
        <v>-0.10127107067322171</v>
      </c>
    </row>
    <row r="98" spans="3:22" x14ac:dyDescent="0.2">
      <c r="C98" t="s">
        <v>11</v>
      </c>
      <c r="D98">
        <f>-D97</f>
        <v>1</v>
      </c>
      <c r="J98">
        <f t="shared" si="42"/>
        <v>0.14893466529017307</v>
      </c>
      <c r="K98">
        <f t="shared" si="42"/>
        <v>0.42553266735491346</v>
      </c>
      <c r="L98">
        <f t="shared" si="42"/>
        <v>0.42553266735491346</v>
      </c>
      <c r="M98">
        <f t="shared" si="43"/>
        <v>7.9517610444259978E-2</v>
      </c>
      <c r="N98">
        <f t="shared" si="43"/>
        <v>0.87682770848648595</v>
      </c>
      <c r="O98">
        <f t="shared" si="43"/>
        <v>0.87682770848648595</v>
      </c>
      <c r="Q98">
        <f t="shared" si="46"/>
        <v>-1.1996759610272192</v>
      </c>
      <c r="R98">
        <f t="shared" si="44"/>
        <v>-0.69207498349760332</v>
      </c>
      <c r="S98">
        <f t="shared" si="44"/>
        <v>-0.15379444077724519</v>
      </c>
      <c r="T98">
        <f t="shared" si="47"/>
        <v>-0.17722437367813795</v>
      </c>
      <c r="U98">
        <f t="shared" si="45"/>
        <v>-1.1830028530994864E-2</v>
      </c>
      <c r="V98">
        <f t="shared" si="45"/>
        <v>-2.6288952291099697E-3</v>
      </c>
    </row>
    <row r="99" spans="3:22" x14ac:dyDescent="0.2">
      <c r="C99" t="s">
        <v>20</v>
      </c>
      <c r="D99">
        <v>0.5</v>
      </c>
      <c r="E99">
        <f>-D99</f>
        <v>-0.5</v>
      </c>
      <c r="J99" t="s">
        <v>38</v>
      </c>
      <c r="M99" t="s">
        <v>39</v>
      </c>
    </row>
    <row r="100" spans="3:22" x14ac:dyDescent="0.2">
      <c r="C100" t="s">
        <v>21</v>
      </c>
      <c r="D100">
        <f>-D101</f>
        <v>-0.5</v>
      </c>
      <c r="E100">
        <f>-E101</f>
        <v>0.5</v>
      </c>
      <c r="J100">
        <f t="shared" ref="J100:L105" si="48">IF(A7=1,$D$109,IF(A7=2,$D$110,$D$111))</f>
        <v>0.42553266735491346</v>
      </c>
      <c r="K100">
        <f t="shared" si="48"/>
        <v>0.42553266735491346</v>
      </c>
      <c r="L100">
        <f t="shared" si="48"/>
        <v>0.42553266735491346</v>
      </c>
      <c r="M100">
        <f t="shared" ref="M100:O105" si="49">IF(A7=1,$F$109,IF(A7=2,$F$110,$F$111))</f>
        <v>0.23122389762214907</v>
      </c>
      <c r="N100">
        <f t="shared" si="49"/>
        <v>0.23122389762214907</v>
      </c>
      <c r="O100">
        <f t="shared" si="49"/>
        <v>0.23122389762214907</v>
      </c>
      <c r="Q100">
        <f>$E7*LN(J100)*K$7</f>
        <v>-2.5632406796207537E-2</v>
      </c>
      <c r="R100">
        <f t="shared" ref="R100:S105" si="50">$E7*LN(K100)*L$7</f>
        <v>-8.5441355987358417E-3</v>
      </c>
      <c r="S100">
        <f t="shared" si="50"/>
        <v>-6.8353084789886762E-2</v>
      </c>
      <c r="T100">
        <f>$F7*LN(M100)*K$7</f>
        <v>-0.39537957170914517</v>
      </c>
      <c r="U100">
        <f t="shared" ref="U100:V105" si="51">$F7*LN(N100)*L$7</f>
        <v>-0.131793190569715</v>
      </c>
      <c r="V100">
        <f t="shared" si="51"/>
        <v>-1.0543455245577202</v>
      </c>
    </row>
    <row r="101" spans="3:22" x14ac:dyDescent="0.2">
      <c r="D101">
        <v>0.5</v>
      </c>
      <c r="E101">
        <f>-D101</f>
        <v>-0.5</v>
      </c>
      <c r="J101">
        <f t="shared" si="48"/>
        <v>0.42553266735491346</v>
      </c>
      <c r="K101">
        <f t="shared" si="48"/>
        <v>0.42553266735491346</v>
      </c>
      <c r="L101">
        <f t="shared" si="48"/>
        <v>0.14893466529017307</v>
      </c>
      <c r="M101">
        <f t="shared" si="49"/>
        <v>0.23122389762214907</v>
      </c>
      <c r="N101">
        <f t="shared" si="49"/>
        <v>0.23122389762214907</v>
      </c>
      <c r="O101">
        <f t="shared" si="49"/>
        <v>0.14024438316608848</v>
      </c>
      <c r="Q101">
        <f t="shared" ref="Q101:Q105" si="52">$E8*LN(J101)*K$7</f>
        <v>-5.1264813592415075E-2</v>
      </c>
      <c r="R101">
        <f t="shared" si="50"/>
        <v>-1.7088271197471683E-2</v>
      </c>
      <c r="S101">
        <f t="shared" si="50"/>
        <v>-0.30467960914977005</v>
      </c>
      <c r="T101">
        <f t="shared" ref="T101:T105" si="53">$F8*LN(M101)*K$7</f>
        <v>-0.35144850818590684</v>
      </c>
      <c r="U101">
        <f t="shared" si="51"/>
        <v>-0.11714950272863557</v>
      </c>
      <c r="V101">
        <f t="shared" si="51"/>
        <v>-1.2571960218290847</v>
      </c>
    </row>
    <row r="102" spans="3:22" x14ac:dyDescent="0.2">
      <c r="J102">
        <f t="shared" si="48"/>
        <v>0.42553266735491346</v>
      </c>
      <c r="K102">
        <f t="shared" si="48"/>
        <v>0.14893466529017307</v>
      </c>
      <c r="L102">
        <f t="shared" si="48"/>
        <v>0.42553266735491346</v>
      </c>
      <c r="M102">
        <f t="shared" si="49"/>
        <v>0.23122389762214907</v>
      </c>
      <c r="N102">
        <f t="shared" si="49"/>
        <v>0.14024438316608848</v>
      </c>
      <c r="O102">
        <f t="shared" si="49"/>
        <v>0.62853171921176243</v>
      </c>
      <c r="Q102">
        <f t="shared" si="52"/>
        <v>-7.6897220388622595E-2</v>
      </c>
      <c r="R102">
        <f t="shared" si="50"/>
        <v>-5.712742671558186E-2</v>
      </c>
      <c r="S102">
        <f t="shared" si="50"/>
        <v>-0.20505925436966024</v>
      </c>
      <c r="T102">
        <f t="shared" si="53"/>
        <v>-0.3075174446626685</v>
      </c>
      <c r="U102">
        <f t="shared" si="51"/>
        <v>-0.13750581488755609</v>
      </c>
      <c r="V102">
        <f t="shared" si="51"/>
        <v>-0.26004651910044912</v>
      </c>
    </row>
    <row r="103" spans="3:22" x14ac:dyDescent="0.2">
      <c r="C103" t="s">
        <v>29</v>
      </c>
      <c r="D103" t="s">
        <v>42</v>
      </c>
      <c r="E103" t="s">
        <v>30</v>
      </c>
      <c r="F103" t="s">
        <v>42</v>
      </c>
      <c r="J103">
        <f t="shared" si="48"/>
        <v>0.14893466529017307</v>
      </c>
      <c r="K103">
        <f t="shared" si="48"/>
        <v>0.14893466529017307</v>
      </c>
      <c r="L103">
        <f t="shared" si="48"/>
        <v>0.42553266735491346</v>
      </c>
      <c r="M103">
        <f t="shared" si="49"/>
        <v>0.14024438316608848</v>
      </c>
      <c r="N103">
        <f t="shared" si="49"/>
        <v>0.14024438316608848</v>
      </c>
      <c r="O103">
        <f t="shared" si="49"/>
        <v>0.23122389762214907</v>
      </c>
      <c r="Q103">
        <f t="shared" si="52"/>
        <v>-0.22850970686232755</v>
      </c>
      <c r="R103">
        <f t="shared" si="50"/>
        <v>-7.6169902287442484E-2</v>
      </c>
      <c r="S103">
        <f t="shared" si="50"/>
        <v>-0.27341233915954705</v>
      </c>
      <c r="T103">
        <f t="shared" si="53"/>
        <v>-0.35358638113943014</v>
      </c>
      <c r="U103">
        <f t="shared" si="51"/>
        <v>-0.11786212704647667</v>
      </c>
      <c r="V103">
        <f t="shared" si="51"/>
        <v>-0.70289701637181357</v>
      </c>
    </row>
    <row r="104" spans="3:22" x14ac:dyDescent="0.2">
      <c r="C104">
        <v>1</v>
      </c>
      <c r="D104">
        <v>1</v>
      </c>
      <c r="E104">
        <v>1</v>
      </c>
      <c r="F104">
        <v>1</v>
      </c>
      <c r="J104">
        <f t="shared" si="48"/>
        <v>0.14893466529017307</v>
      </c>
      <c r="K104">
        <f t="shared" si="48"/>
        <v>0.42553266735491346</v>
      </c>
      <c r="L104">
        <f t="shared" si="48"/>
        <v>0.14893466529017307</v>
      </c>
      <c r="M104">
        <f t="shared" si="49"/>
        <v>0.14024438316608848</v>
      </c>
      <c r="N104">
        <f t="shared" si="49"/>
        <v>0.62853171921176243</v>
      </c>
      <c r="O104">
        <f t="shared" si="49"/>
        <v>0.14024438316608848</v>
      </c>
      <c r="Q104">
        <f t="shared" si="52"/>
        <v>-0.4570194137246551</v>
      </c>
      <c r="R104">
        <f t="shared" si="50"/>
        <v>-6.8353084789886734E-2</v>
      </c>
      <c r="S104">
        <f t="shared" si="50"/>
        <v>-1.2187184365990802</v>
      </c>
      <c r="T104">
        <f t="shared" si="53"/>
        <v>-0.11786212704647668</v>
      </c>
      <c r="U104">
        <f t="shared" si="51"/>
        <v>-9.2873756821588924E-3</v>
      </c>
      <c r="V104">
        <f t="shared" si="51"/>
        <v>-0.31429900545727113</v>
      </c>
    </row>
    <row r="105" spans="3:22" x14ac:dyDescent="0.2">
      <c r="C105">
        <f>EXP($D$93+$D$96*($D$97+D$99+D100))</f>
        <v>0.34999584453983845</v>
      </c>
      <c r="D105">
        <f>EXP($D$93+$D$96*($D$97+E$99+E100))</f>
        <v>0.34999584453983845</v>
      </c>
      <c r="E105">
        <f>EXP($D$93+$D$96*($D$98+D$99+D101))</f>
        <v>1.8215139475675606</v>
      </c>
      <c r="F105">
        <f>EXP($D$93+$D$96*($D$98+E$99+E101))</f>
        <v>0.60653065971263342</v>
      </c>
      <c r="J105">
        <f t="shared" si="48"/>
        <v>0.14893466529017307</v>
      </c>
      <c r="K105">
        <f t="shared" si="48"/>
        <v>0.42553266735491346</v>
      </c>
      <c r="L105">
        <f t="shared" si="48"/>
        <v>0.42553266735491346</v>
      </c>
      <c r="M105">
        <f t="shared" si="49"/>
        <v>0.14024438316608848</v>
      </c>
      <c r="N105">
        <f t="shared" si="49"/>
        <v>0.62853171921176243</v>
      </c>
      <c r="O105">
        <f t="shared" si="49"/>
        <v>0.62853171921176243</v>
      </c>
      <c r="Q105">
        <f t="shared" si="52"/>
        <v>-0.51414684044023695</v>
      </c>
      <c r="R105">
        <f t="shared" si="50"/>
        <v>-7.6897220388622567E-2</v>
      </c>
      <c r="S105">
        <f t="shared" si="50"/>
        <v>-0.61517776310898076</v>
      </c>
      <c r="T105">
        <f t="shared" si="53"/>
        <v>-5.893106352323834E-2</v>
      </c>
      <c r="U105">
        <f t="shared" si="51"/>
        <v>-4.6436878410794462E-3</v>
      </c>
      <c r="V105">
        <f t="shared" si="51"/>
        <v>-3.7149502728635583E-2</v>
      </c>
    </row>
    <row r="106" spans="3:22" x14ac:dyDescent="0.2">
      <c r="C106">
        <f>EXP($D$94+($D$97+D$99+D100))</f>
        <v>1</v>
      </c>
      <c r="D106">
        <f>EXP($D$94+($D$97+E$99+E100))</f>
        <v>1</v>
      </c>
      <c r="E106">
        <f>EXP($D$94+($D$98+D$99+D101))</f>
        <v>20.085536923187668</v>
      </c>
      <c r="F106">
        <f>EXP($D$94+($D$98+E$99+E101))</f>
        <v>2.7182818284590451</v>
      </c>
    </row>
    <row r="107" spans="3:22" x14ac:dyDescent="0.2">
      <c r="Q107">
        <f t="shared" ref="Q107:V107" si="54">SUM(Q93:Q105)</f>
        <v>-4.5115680060148824</v>
      </c>
      <c r="R107">
        <f t="shared" si="54"/>
        <v>-3.0418004097774132</v>
      </c>
      <c r="S107">
        <f t="shared" si="54"/>
        <v>-3.3567506089711561</v>
      </c>
      <c r="T107">
        <f t="shared" si="54"/>
        <v>-8.4405716586153439</v>
      </c>
      <c r="U107">
        <f t="shared" si="54"/>
        <v>-8.3070210865672554</v>
      </c>
      <c r="V107">
        <f t="shared" si="54"/>
        <v>-5.0927535336806118</v>
      </c>
    </row>
    <row r="108" spans="3:22" x14ac:dyDescent="0.2">
      <c r="C108" t="s">
        <v>31</v>
      </c>
      <c r="D108" t="s">
        <v>42</v>
      </c>
      <c r="E108" t="s">
        <v>35</v>
      </c>
      <c r="F108" t="s">
        <v>42</v>
      </c>
    </row>
    <row r="109" spans="3:22" x14ac:dyDescent="0.2">
      <c r="C109">
        <f t="shared" ref="C109:F111" si="55">C104/SUM(C$104:C$106)</f>
        <v>0.42553266735491346</v>
      </c>
      <c r="D109">
        <f t="shared" si="55"/>
        <v>0.42553266735491346</v>
      </c>
      <c r="E109">
        <f t="shared" si="55"/>
        <v>4.3654681069254152E-2</v>
      </c>
      <c r="F109">
        <f t="shared" si="55"/>
        <v>0.23122389762214907</v>
      </c>
      <c r="Q109" t="s">
        <v>34</v>
      </c>
      <c r="R109">
        <f>Q107+R107+S107</f>
        <v>-10.910119024763452</v>
      </c>
      <c r="U109">
        <f>T107+U107+V107</f>
        <v>-21.840346278863212</v>
      </c>
    </row>
    <row r="110" spans="3:22" x14ac:dyDescent="0.2">
      <c r="C110">
        <f t="shared" si="55"/>
        <v>0.14893466529017307</v>
      </c>
      <c r="D110">
        <f t="shared" si="55"/>
        <v>0.14893466529017307</v>
      </c>
      <c r="E110">
        <f t="shared" si="55"/>
        <v>7.9517610444259978E-2</v>
      </c>
      <c r="F110">
        <f t="shared" si="55"/>
        <v>0.14024438316608848</v>
      </c>
      <c r="Q110" t="s">
        <v>32</v>
      </c>
      <c r="R110">
        <f>-R109-U109</f>
        <v>32.750465303626662</v>
      </c>
    </row>
    <row r="111" spans="3:22" x14ac:dyDescent="0.2">
      <c r="C111">
        <f t="shared" si="55"/>
        <v>0.42553266735491346</v>
      </c>
      <c r="D111">
        <f t="shared" si="55"/>
        <v>0.42553266735491346</v>
      </c>
      <c r="E111">
        <f t="shared" si="55"/>
        <v>0.87682770848648595</v>
      </c>
      <c r="F111">
        <f t="shared" si="55"/>
        <v>0.62853171921176243</v>
      </c>
    </row>
  </sheetData>
  <pageMargins left="0.7" right="0.7" top="0.75" bottom="0.75" header="0.3" footer="0.3"/>
  <pageSetup paperSize="9" orientation="portrait" r:id="rId1"/>
  <ignoredErrors>
    <ignoredError sqref="E10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694C-027C-4872-8FEC-63EE22D77CA1}">
  <dimension ref="A1:V91"/>
  <sheetViews>
    <sheetView tabSelected="1" topLeftCell="L66" workbookViewId="0">
      <selection activeCell="R91" sqref="R91"/>
    </sheetView>
  </sheetViews>
  <sheetFormatPr defaultRowHeight="12.6" x14ac:dyDescent="0.2"/>
  <cols>
    <col min="3" max="4" width="11.6328125" customWidth="1"/>
  </cols>
  <sheetData>
    <row r="1" spans="1:22" x14ac:dyDescent="0.2">
      <c r="A1" t="s">
        <v>0</v>
      </c>
      <c r="B1">
        <v>6</v>
      </c>
    </row>
    <row r="2" spans="1:22" x14ac:dyDescent="0.2">
      <c r="A2" t="s">
        <v>1</v>
      </c>
      <c r="B2">
        <v>3</v>
      </c>
    </row>
    <row r="3" spans="1:22" x14ac:dyDescent="0.2">
      <c r="A3" t="s">
        <v>3</v>
      </c>
      <c r="B3">
        <v>3</v>
      </c>
    </row>
    <row r="4" spans="1:22" x14ac:dyDescent="0.2">
      <c r="A4" t="s">
        <v>2</v>
      </c>
      <c r="B4">
        <v>2</v>
      </c>
      <c r="J4" t="s">
        <v>22</v>
      </c>
      <c r="K4">
        <v>2</v>
      </c>
    </row>
    <row r="5" spans="1:22" x14ac:dyDescent="0.2">
      <c r="K5" t="s">
        <v>25</v>
      </c>
      <c r="L5" t="s">
        <v>26</v>
      </c>
      <c r="M5" t="s">
        <v>27</v>
      </c>
    </row>
    <row r="6" spans="1:22" x14ac:dyDescent="0.2">
      <c r="A6" t="s">
        <v>4</v>
      </c>
      <c r="B6" t="s">
        <v>5</v>
      </c>
      <c r="C6" t="s">
        <v>6</v>
      </c>
      <c r="E6" t="s">
        <v>7</v>
      </c>
      <c r="F6" t="s">
        <v>8</v>
      </c>
      <c r="J6" t="s">
        <v>23</v>
      </c>
      <c r="K6">
        <v>0.7</v>
      </c>
      <c r="L6">
        <v>0.9</v>
      </c>
      <c r="M6">
        <v>0.2</v>
      </c>
    </row>
    <row r="7" spans="1:22" x14ac:dyDescent="0.2">
      <c r="A7">
        <v>1</v>
      </c>
      <c r="B7">
        <v>1</v>
      </c>
      <c r="C7">
        <v>1</v>
      </c>
      <c r="E7">
        <v>0.1</v>
      </c>
      <c r="F7">
        <f>1-E7</f>
        <v>0.9</v>
      </c>
      <c r="J7" t="s">
        <v>24</v>
      </c>
      <c r="K7">
        <f>1-K6</f>
        <v>0.30000000000000004</v>
      </c>
      <c r="L7">
        <f>1-L6</f>
        <v>9.9999999999999978E-2</v>
      </c>
      <c r="M7">
        <f>1-M6</f>
        <v>0.8</v>
      </c>
    </row>
    <row r="8" spans="1:22" x14ac:dyDescent="0.2">
      <c r="A8">
        <v>1</v>
      </c>
      <c r="B8">
        <v>1</v>
      </c>
      <c r="C8">
        <v>2</v>
      </c>
      <c r="E8">
        <v>0.2</v>
      </c>
      <c r="F8">
        <f t="shared" ref="F8:F12" si="0">1-E8</f>
        <v>0.8</v>
      </c>
    </row>
    <row r="9" spans="1:22" x14ac:dyDescent="0.2">
      <c r="A9">
        <v>1</v>
      </c>
      <c r="B9">
        <v>2</v>
      </c>
      <c r="C9">
        <v>3</v>
      </c>
      <c r="E9">
        <v>0.3</v>
      </c>
      <c r="F9">
        <f t="shared" si="0"/>
        <v>0.7</v>
      </c>
    </row>
    <row r="10" spans="1:22" x14ac:dyDescent="0.2">
      <c r="A10">
        <v>2</v>
      </c>
      <c r="B10">
        <v>2</v>
      </c>
      <c r="C10">
        <v>1</v>
      </c>
      <c r="E10">
        <v>0.4</v>
      </c>
      <c r="F10">
        <f t="shared" si="0"/>
        <v>0.6</v>
      </c>
    </row>
    <row r="11" spans="1:22" x14ac:dyDescent="0.2">
      <c r="A11">
        <v>2</v>
      </c>
      <c r="B11">
        <v>3</v>
      </c>
      <c r="C11">
        <v>2</v>
      </c>
      <c r="E11">
        <v>0.8</v>
      </c>
      <c r="F11">
        <f t="shared" si="0"/>
        <v>0.19999999999999996</v>
      </c>
    </row>
    <row r="12" spans="1:22" x14ac:dyDescent="0.2">
      <c r="A12">
        <v>2</v>
      </c>
      <c r="B12">
        <v>3</v>
      </c>
      <c r="C12">
        <v>3</v>
      </c>
      <c r="E12">
        <v>0.9</v>
      </c>
      <c r="F12">
        <f t="shared" si="0"/>
        <v>9.9999999999999978E-2</v>
      </c>
    </row>
    <row r="14" spans="1:22" x14ac:dyDescent="0.2">
      <c r="J14" t="s">
        <v>36</v>
      </c>
      <c r="M14" t="s">
        <v>41</v>
      </c>
      <c r="Q14" t="s">
        <v>19</v>
      </c>
    </row>
    <row r="15" spans="1:22" x14ac:dyDescent="0.2">
      <c r="A15" t="s">
        <v>14</v>
      </c>
      <c r="B15" t="s">
        <v>9</v>
      </c>
      <c r="C15" t="s">
        <v>43</v>
      </c>
      <c r="D15">
        <v>-0.5</v>
      </c>
      <c r="J15">
        <f>IF(A7=1,$C$21,IF(A7=2,$C$22,$C$23))</f>
        <v>0.62245933120185459</v>
      </c>
      <c r="K15">
        <f t="shared" ref="K15:L20" si="1">IF(B7=1,$C$21,IF(B7=2,$C$22,$C$23))</f>
        <v>0.62245933120185459</v>
      </c>
      <c r="L15">
        <f t="shared" si="1"/>
        <v>0.62245933120185459</v>
      </c>
      <c r="M15">
        <f>IF(A7=1,$F$21,IF(A7=2,$F$22,$F$23))</f>
        <v>0.18242552380635632</v>
      </c>
      <c r="N15">
        <f>IF(B7=1,$F$21,IF(B7=2,$F$22,$F$23))</f>
        <v>0.18242552380635632</v>
      </c>
      <c r="O15">
        <f>IF(C7=1,$F$21,IF(C7=2,$F$22,$F$23))</f>
        <v>0.18242552380635632</v>
      </c>
      <c r="Q15">
        <f>$E7*LN(J15)</f>
        <v>-4.7407698418010666E-2</v>
      </c>
      <c r="R15">
        <f t="shared" ref="R15:S20" si="2">$E7*LN(K15)</f>
        <v>-4.7407698418010666E-2</v>
      </c>
      <c r="S15">
        <f t="shared" si="2"/>
        <v>-4.7407698418010666E-2</v>
      </c>
      <c r="T15">
        <f>$F7*LN(M15)</f>
        <v>-1.5312719501844771</v>
      </c>
      <c r="U15">
        <f t="shared" ref="U15:V20" si="3">$F7*LN(N15)</f>
        <v>-1.5312719501844771</v>
      </c>
      <c r="V15">
        <f t="shared" si="3"/>
        <v>-1.5312719501844771</v>
      </c>
    </row>
    <row r="16" spans="1:22" x14ac:dyDescent="0.2">
      <c r="C16" t="s">
        <v>13</v>
      </c>
      <c r="D16">
        <v>1</v>
      </c>
      <c r="J16">
        <f t="shared" ref="J16:J20" si="4">IF(A8=1,$C$21,IF(A8=2,$C$22,$C$23))</f>
        <v>0.62245933120185459</v>
      </c>
      <c r="K16">
        <f t="shared" si="1"/>
        <v>0.62245933120185459</v>
      </c>
      <c r="L16">
        <f t="shared" si="1"/>
        <v>0.25833774677602783</v>
      </c>
      <c r="M16">
        <f t="shared" ref="M16:O19" si="5">IF(A8=1,$F$21,IF(A8=2,$F$22,$F$23))</f>
        <v>0.18242552380635632</v>
      </c>
      <c r="N16">
        <f t="shared" si="5"/>
        <v>0.18242552380635632</v>
      </c>
      <c r="O16">
        <f t="shared" si="5"/>
        <v>0.31757447619364365</v>
      </c>
      <c r="Q16">
        <f t="shared" ref="Q16:Q20" si="6">$E8*LN(J16)</f>
        <v>-9.4815396836021332E-2</v>
      </c>
      <c r="R16">
        <f t="shared" si="2"/>
        <v>-9.4815396836021332E-2</v>
      </c>
      <c r="S16">
        <f t="shared" si="2"/>
        <v>-0.27069749082970668</v>
      </c>
      <c r="T16">
        <f t="shared" ref="T16:T20" si="7">$F8*LN(M16)</f>
        <v>-1.3611306223862021</v>
      </c>
      <c r="U16">
        <f t="shared" si="3"/>
        <v>-1.3611306223862021</v>
      </c>
      <c r="V16">
        <f t="shared" si="3"/>
        <v>-0.91763433397452143</v>
      </c>
    </row>
    <row r="17" spans="2:22" x14ac:dyDescent="0.2">
      <c r="C17" t="s">
        <v>10</v>
      </c>
      <c r="D17">
        <v>-1</v>
      </c>
      <c r="J17">
        <f t="shared" si="4"/>
        <v>0.62245933120185459</v>
      </c>
      <c r="K17">
        <f t="shared" si="1"/>
        <v>0.25833774677602783</v>
      </c>
      <c r="L17">
        <f t="shared" si="1"/>
        <v>0.11920292202211757</v>
      </c>
      <c r="M17">
        <f t="shared" si="5"/>
        <v>0.18242552380635632</v>
      </c>
      <c r="N17">
        <f t="shared" si="5"/>
        <v>0.31757447619364365</v>
      </c>
      <c r="O17">
        <f t="shared" si="5"/>
        <v>0.5</v>
      </c>
      <c r="Q17">
        <f t="shared" si="6"/>
        <v>-0.14222309525403198</v>
      </c>
      <c r="R17">
        <f t="shared" si="2"/>
        <v>-0.40604623624455999</v>
      </c>
      <c r="S17">
        <f t="shared" si="2"/>
        <v>-0.63807840331289167</v>
      </c>
      <c r="T17">
        <f t="shared" si="7"/>
        <v>-1.1909892945879266</v>
      </c>
      <c r="U17">
        <f t="shared" si="3"/>
        <v>-0.80293004222770625</v>
      </c>
      <c r="V17">
        <f t="shared" si="3"/>
        <v>-0.48520302639196167</v>
      </c>
    </row>
    <row r="18" spans="2:22" x14ac:dyDescent="0.2">
      <c r="C18" t="s">
        <v>11</v>
      </c>
      <c r="D18">
        <f>-D17</f>
        <v>1</v>
      </c>
      <c r="J18">
        <f t="shared" si="4"/>
        <v>0.25833774677602783</v>
      </c>
      <c r="K18">
        <f t="shared" si="1"/>
        <v>0.25833774677602783</v>
      </c>
      <c r="L18">
        <f t="shared" si="1"/>
        <v>0.62245933120185459</v>
      </c>
      <c r="M18">
        <f t="shared" si="5"/>
        <v>0.31757447619364365</v>
      </c>
      <c r="N18">
        <f t="shared" si="5"/>
        <v>0.31757447619364365</v>
      </c>
      <c r="O18">
        <f t="shared" si="5"/>
        <v>0.18242552380635632</v>
      </c>
      <c r="Q18">
        <f t="shared" si="6"/>
        <v>-0.54139498165941335</v>
      </c>
      <c r="R18">
        <f t="shared" si="2"/>
        <v>-0.54139498165941335</v>
      </c>
      <c r="S18">
        <f t="shared" si="2"/>
        <v>-0.18963079367204266</v>
      </c>
      <c r="T18">
        <f t="shared" si="7"/>
        <v>-0.68822575048089107</v>
      </c>
      <c r="U18">
        <f t="shared" si="3"/>
        <v>-0.68822575048089107</v>
      </c>
      <c r="V18">
        <f t="shared" si="3"/>
        <v>-1.0208479667896515</v>
      </c>
    </row>
    <row r="19" spans="2:22" x14ac:dyDescent="0.2">
      <c r="J19">
        <f t="shared" si="4"/>
        <v>0.25833774677602783</v>
      </c>
      <c r="K19">
        <f t="shared" si="1"/>
        <v>0.11920292202211757</v>
      </c>
      <c r="L19">
        <f t="shared" si="1"/>
        <v>0.25833774677602783</v>
      </c>
      <c r="M19">
        <f t="shared" si="5"/>
        <v>0.31757447619364365</v>
      </c>
      <c r="N19">
        <f t="shared" si="5"/>
        <v>0.5</v>
      </c>
      <c r="O19">
        <f t="shared" si="5"/>
        <v>0.31757447619364365</v>
      </c>
      <c r="Q19">
        <f t="shared" si="6"/>
        <v>-1.0827899633188267</v>
      </c>
      <c r="R19">
        <f t="shared" si="2"/>
        <v>-1.7015424088343778</v>
      </c>
      <c r="S19">
        <f t="shared" si="2"/>
        <v>-1.0827899633188267</v>
      </c>
      <c r="T19">
        <f t="shared" si="7"/>
        <v>-0.2294085834936303</v>
      </c>
      <c r="U19">
        <f t="shared" si="3"/>
        <v>-0.13862943611198902</v>
      </c>
      <c r="V19">
        <f t="shared" si="3"/>
        <v>-0.2294085834936303</v>
      </c>
    </row>
    <row r="20" spans="2:22" x14ac:dyDescent="0.2">
      <c r="C20" t="s">
        <v>44</v>
      </c>
      <c r="F20" t="s">
        <v>45</v>
      </c>
      <c r="J20">
        <f t="shared" si="4"/>
        <v>0.25833774677602783</v>
      </c>
      <c r="K20">
        <f t="shared" si="1"/>
        <v>0.11920292202211757</v>
      </c>
      <c r="L20">
        <f t="shared" si="1"/>
        <v>0.11920292202211757</v>
      </c>
      <c r="M20">
        <f>IF(A12=1,$F$21,IF(A12=2,$F$22,$F$23))</f>
        <v>0.31757447619364365</v>
      </c>
      <c r="N20">
        <f>IF(B12=1,$F$21,IF(B12=2,$F$22,$F$23))</f>
        <v>0.5</v>
      </c>
      <c r="O20">
        <f>IF(C12=1,$F$21,IF(C12=2,$F$22,$F$23))</f>
        <v>0.5</v>
      </c>
      <c r="Q20">
        <f t="shared" si="6"/>
        <v>-1.2181387087336801</v>
      </c>
      <c r="R20">
        <f t="shared" si="2"/>
        <v>-1.914235209938675</v>
      </c>
      <c r="S20">
        <f t="shared" si="2"/>
        <v>-1.914235209938675</v>
      </c>
      <c r="T20">
        <f t="shared" si="7"/>
        <v>-0.11470429174681515</v>
      </c>
      <c r="U20">
        <f t="shared" si="3"/>
        <v>-6.9314718055994512E-2</v>
      </c>
      <c r="V20">
        <f t="shared" si="3"/>
        <v>-6.9314718055994512E-2</v>
      </c>
    </row>
    <row r="21" spans="2:22" x14ac:dyDescent="0.2">
      <c r="C21">
        <f>EXP($D15-$D17)/(1+EXP($D15-$D17))</f>
        <v>0.62245933120185459</v>
      </c>
      <c r="F21">
        <f>EXP($D15-$D18)/(1+EXP($D15-$D18))</f>
        <v>0.18242552380635632</v>
      </c>
    </row>
    <row r="22" spans="2:22" x14ac:dyDescent="0.2">
      <c r="C22">
        <f>EXP($D16-$D17)/(1+EXP($D16-$D17))-C21</f>
        <v>0.25833774677602783</v>
      </c>
      <c r="F22">
        <f>EXP($D16-$D18)/(1+EXP($D16-$D18))-F21</f>
        <v>0.31757447619364365</v>
      </c>
      <c r="Q22">
        <f>SUM(Q15:Q20)</f>
        <v>-3.1267698442199841</v>
      </c>
      <c r="R22">
        <f>SUM(R15:R20)</f>
        <v>-4.7054419319310581</v>
      </c>
      <c r="S22">
        <f>SUM(S15:S20)</f>
        <v>-4.1428395594901533</v>
      </c>
      <c r="T22">
        <f t="shared" ref="T22:V22" si="8">SUM(T15:T20)</f>
        <v>-5.1157304928799423</v>
      </c>
      <c r="U22">
        <f t="shared" si="8"/>
        <v>-4.5915025194472605</v>
      </c>
      <c r="V22">
        <f t="shared" si="8"/>
        <v>-4.2536805788902372</v>
      </c>
    </row>
    <row r="23" spans="2:22" x14ac:dyDescent="0.2">
      <c r="C23">
        <f>1-C22-C21</f>
        <v>0.11920292202211757</v>
      </c>
      <c r="F23">
        <f>1-F22-F21</f>
        <v>0.5</v>
      </c>
    </row>
    <row r="24" spans="2:22" x14ac:dyDescent="0.2">
      <c r="Q24" t="s">
        <v>34</v>
      </c>
      <c r="R24">
        <f>Q22+R22+S22</f>
        <v>-11.975051335641195</v>
      </c>
      <c r="U24">
        <f>T22+U22+V22</f>
        <v>-13.960913591217441</v>
      </c>
    </row>
    <row r="25" spans="2:22" x14ac:dyDescent="0.2">
      <c r="Q25" t="s">
        <v>32</v>
      </c>
      <c r="R25">
        <f>-R24-U24</f>
        <v>25.935964926858638</v>
      </c>
    </row>
    <row r="27" spans="2:22" x14ac:dyDescent="0.2">
      <c r="J27" t="s">
        <v>36</v>
      </c>
      <c r="M27" t="s">
        <v>41</v>
      </c>
      <c r="Q27" t="s">
        <v>19</v>
      </c>
    </row>
    <row r="28" spans="2:22" x14ac:dyDescent="0.2">
      <c r="B28" t="s">
        <v>15</v>
      </c>
      <c r="C28" t="s">
        <v>43</v>
      </c>
      <c r="D28">
        <v>-0.5</v>
      </c>
      <c r="J28">
        <f>IF(A7=1,C$35,IF(A7=2,C$36,C$37))</f>
        <v>0.37754066879814546</v>
      </c>
      <c r="K28">
        <f>IF(B7=1,D$35,IF(B7=2,D$36,D$37))</f>
        <v>0.92414181997875644</v>
      </c>
      <c r="L28">
        <f>IF(C7=1,E$35,IF(C7=2,E$36,E$37))</f>
        <v>0.37754066879814546</v>
      </c>
      <c r="M28">
        <f>IF(A7=1,F$35,IF(A7=2,F$36,F$37))</f>
        <v>7.585818002124356E-2</v>
      </c>
      <c r="N28">
        <f>IF(B7=1,G$35,IF(B7=2,G$36,G$37))</f>
        <v>0.62245933120185459</v>
      </c>
      <c r="O28">
        <f>IF(C7=1,H$35,IF(C7=2,H$36,H$37))</f>
        <v>7.585818002124356E-2</v>
      </c>
      <c r="Q28">
        <f>$E7*LN(J28)</f>
        <v>-9.7407698418010669E-2</v>
      </c>
      <c r="R28">
        <f>$E7*LN(K28)</f>
        <v>-7.8889734292549637E-3</v>
      </c>
      <c r="S28">
        <f>$E7*LN(L28)</f>
        <v>-9.7407698418010669E-2</v>
      </c>
      <c r="T28">
        <f>$F7*LN(M28)</f>
        <v>-2.3210007608632948</v>
      </c>
      <c r="U28">
        <f>$F7*LN(N28)</f>
        <v>-0.42666928576209595</v>
      </c>
      <c r="V28">
        <f>$F7*LN(O28)</f>
        <v>-2.3210007608632948</v>
      </c>
    </row>
    <row r="29" spans="2:22" x14ac:dyDescent="0.2">
      <c r="C29" t="s">
        <v>13</v>
      </c>
      <c r="D29">
        <v>1</v>
      </c>
      <c r="J29">
        <f>IF(A8=1,C$35,IF(A8=2,C$36,C$37))</f>
        <v>0.37754066879814546</v>
      </c>
      <c r="K29">
        <f>IF(B8=1,D$35,IF(B8=2,D$36,D$37))</f>
        <v>0.92414181997875644</v>
      </c>
      <c r="L29">
        <f>IF(C8=1,E$35,IF(C8=2,E$36,E$37))</f>
        <v>0.35351790983185943</v>
      </c>
      <c r="M29">
        <f>IF(A8=1,F$35,IF(A8=2,F$36,F$37))</f>
        <v>7.585818002124356E-2</v>
      </c>
      <c r="N29">
        <f>IF(B8=1,G$35,IF(B8=2,G$36,G$37))</f>
        <v>0.62245933120185459</v>
      </c>
      <c r="O29">
        <f>IF(C8=1,H$35,IF(C8=2,H$36,H$37))</f>
        <v>0.19308324134875154</v>
      </c>
      <c r="Q29">
        <f>$E8*LN(J29)</f>
        <v>-0.19481539683602134</v>
      </c>
      <c r="R29">
        <f>$E8*LN(K29)</f>
        <v>-1.5777946858509927E-2</v>
      </c>
      <c r="S29">
        <f>$E8*LN(L29)</f>
        <v>-0.20796422612475671</v>
      </c>
      <c r="T29">
        <f>$F8*LN(M29)</f>
        <v>-2.0631117874340399</v>
      </c>
      <c r="U29">
        <f>$F8*LN(N29)</f>
        <v>-0.37926158734408533</v>
      </c>
      <c r="V29">
        <f>$F8*LN(O29)</f>
        <v>-1.3157071045889814</v>
      </c>
    </row>
    <row r="30" spans="2:22" x14ac:dyDescent="0.2">
      <c r="C30" t="s">
        <v>10</v>
      </c>
      <c r="D30">
        <v>-1</v>
      </c>
      <c r="J30">
        <f>IF(A9=1,C$35,IF(A9=2,C$36,C$37))</f>
        <v>0.37754066879814546</v>
      </c>
      <c r="K30">
        <f>IF(B9=1,D$35,IF(B9=2,D$36,D$37))</f>
        <v>5.7871970059152011E-2</v>
      </c>
      <c r="L30">
        <f>IF(C9=1,E$35,IF(C9=2,E$36,E$37))</f>
        <v>0.26894142136999505</v>
      </c>
      <c r="M30">
        <f>IF(A9=1,F$35,IF(A9=2,F$36,F$37))</f>
        <v>7.585818002124356E-2</v>
      </c>
      <c r="N30">
        <f>IF(B9=1,G$35,IF(B9=2,G$36,G$37))</f>
        <v>0.25833774677602783</v>
      </c>
      <c r="O30">
        <f>IF(C9=1,H$35,IF(C9=2,H$36,H$37))</f>
        <v>0.7310585786300049</v>
      </c>
      <c r="Q30">
        <f>$E9*LN(J30)</f>
        <v>-0.29222309525403195</v>
      </c>
      <c r="R30">
        <f>$E9*LN(K30)</f>
        <v>-0.85485663634074383</v>
      </c>
      <c r="S30">
        <f>$E9*LN(L30)</f>
        <v>-0.39397850625546688</v>
      </c>
      <c r="T30">
        <f>$F9*LN(M30)</f>
        <v>-1.8052228140047846</v>
      </c>
      <c r="U30">
        <f>$F9*LN(N30)</f>
        <v>-0.94744121790397329</v>
      </c>
      <c r="V30">
        <f>$F9*LN(O30)</f>
        <v>-0.21928318126275595</v>
      </c>
    </row>
    <row r="31" spans="2:22" x14ac:dyDescent="0.2">
      <c r="C31" t="s">
        <v>11</v>
      </c>
      <c r="D31">
        <f>-D30</f>
        <v>1</v>
      </c>
      <c r="J31">
        <f>IF(A10=1,C$35,IF(A10=2,C$36,C$37))</f>
        <v>0.35351790983185943</v>
      </c>
      <c r="K31">
        <f>IF(B10=1,D$35,IF(B10=2,D$36,D$37))</f>
        <v>5.7871970059152011E-2</v>
      </c>
      <c r="L31">
        <f>IF(C10=1,E$35,IF(C10=2,E$36,E$37))</f>
        <v>0.37754066879814546</v>
      </c>
      <c r="M31">
        <f>IF(A10=1,F$35,IF(A10=2,F$36,F$37))</f>
        <v>0.19308324134875154</v>
      </c>
      <c r="N31">
        <f>IF(B10=1,G$35,IF(B10=2,G$36,G$37))</f>
        <v>0.25833774677602783</v>
      </c>
      <c r="O31">
        <f>IF(C10=1,H$35,IF(C10=2,H$36,H$37))</f>
        <v>7.585818002124356E-2</v>
      </c>
      <c r="Q31">
        <f>$E10*LN(J31)</f>
        <v>-0.41592845224951341</v>
      </c>
      <c r="R31">
        <f>$E10*LN(K31)</f>
        <v>-1.1398088484543252</v>
      </c>
      <c r="S31">
        <f>$E10*LN(L31)</f>
        <v>-0.38963079367204267</v>
      </c>
      <c r="T31">
        <f>$F10*LN(M31)</f>
        <v>-0.98678032844173591</v>
      </c>
      <c r="U31">
        <f>$F10*LN(N31)</f>
        <v>-0.81209247248911998</v>
      </c>
      <c r="V31">
        <f>$F10*LN(O31)</f>
        <v>-1.5473338405755297</v>
      </c>
    </row>
    <row r="32" spans="2:22" x14ac:dyDescent="0.2">
      <c r="C32" t="s">
        <v>20</v>
      </c>
      <c r="D32">
        <v>1</v>
      </c>
      <c r="E32">
        <v>-2</v>
      </c>
      <c r="F32">
        <f>-D32-E32</f>
        <v>1</v>
      </c>
      <c r="J32">
        <f>IF(A11=1,C$35,IF(A11=2,C$36,C$37))</f>
        <v>0.35351790983185943</v>
      </c>
      <c r="K32">
        <f>IF(B11=1,D$35,IF(B11=2,D$36,D$37))</f>
        <v>1.7986209962091548E-2</v>
      </c>
      <c r="L32">
        <f>IF(C11=1,E$35,IF(C11=2,E$36,E$37))</f>
        <v>0.35351790983185943</v>
      </c>
      <c r="M32">
        <f>IF(A11=1,F$35,IF(A11=2,F$36,F$37))</f>
        <v>0.19308324134875154</v>
      </c>
      <c r="N32">
        <f>IF(B11=1,G$35,IF(B11=2,G$36,G$37))</f>
        <v>0.11920292202211757</v>
      </c>
      <c r="O32">
        <f>IF(C11=1,H$35,IF(C11=2,H$36,H$37))</f>
        <v>0.19308324134875154</v>
      </c>
      <c r="Q32">
        <f>$E11*LN(J32)</f>
        <v>-0.83185690449902683</v>
      </c>
      <c r="R32">
        <f>$E11*LN(K32)</f>
        <v>-3.2145199423342485</v>
      </c>
      <c r="S32">
        <f>$E11*LN(L32)</f>
        <v>-0.83185690449902683</v>
      </c>
      <c r="T32">
        <f>$F11*LN(M32)</f>
        <v>-0.32892677614724525</v>
      </c>
      <c r="U32">
        <f>$F11*LN(N32)</f>
        <v>-0.42538560220859434</v>
      </c>
      <c r="V32">
        <f>$F11*LN(O32)</f>
        <v>-0.32892677614724525</v>
      </c>
    </row>
    <row r="33" spans="2:22" x14ac:dyDescent="0.2">
      <c r="J33">
        <f>IF(A12=1,C$35,IF(A12=2,C$36,C$37))</f>
        <v>0.35351790983185943</v>
      </c>
      <c r="K33">
        <f>IF(B12=1,D$35,IF(B12=2,D$36,D$37))</f>
        <v>1.7986209962091548E-2</v>
      </c>
      <c r="L33">
        <f>IF(C12=1,E$35,IF(C12=2,E$36,E$37))</f>
        <v>0.26894142136999505</v>
      </c>
      <c r="M33">
        <f>IF(A12=1,F$35,IF(A12=2,F$36,F$37))</f>
        <v>0.19308324134875154</v>
      </c>
      <c r="N33">
        <f>IF(B12=1,G$35,IF(B12=2,G$36,G$37))</f>
        <v>0.11920292202211757</v>
      </c>
      <c r="O33">
        <f>IF(C12=1,H$35,IF(C12=2,H$36,H$37))</f>
        <v>0.7310585786300049</v>
      </c>
      <c r="Q33">
        <f>$E12*LN(J33)</f>
        <v>-0.93583901756140508</v>
      </c>
      <c r="R33">
        <f>$E12*LN(K33)</f>
        <v>-3.6163349351260292</v>
      </c>
      <c r="S33">
        <f>$E12*LN(L33)</f>
        <v>-1.1819355187664007</v>
      </c>
      <c r="T33">
        <f>$F12*LN(M33)</f>
        <v>-0.16446338807362262</v>
      </c>
      <c r="U33">
        <f>$F12*LN(N33)</f>
        <v>-0.21269280110429717</v>
      </c>
      <c r="V33">
        <f>$F12*LN(O33)</f>
        <v>-3.1326168751822273E-2</v>
      </c>
    </row>
    <row r="34" spans="2:22" x14ac:dyDescent="0.2">
      <c r="C34" t="s">
        <v>44</v>
      </c>
      <c r="D34" t="s">
        <v>26</v>
      </c>
      <c r="E34" t="s">
        <v>27</v>
      </c>
      <c r="F34" t="s">
        <v>45</v>
      </c>
      <c r="G34" t="s">
        <v>26</v>
      </c>
      <c r="H34" t="s">
        <v>27</v>
      </c>
    </row>
    <row r="35" spans="2:22" x14ac:dyDescent="0.2">
      <c r="C35">
        <f>EXP($D28-$D30-D32)/(1+EXP($D28-$D30-D32))</f>
        <v>0.37754066879814546</v>
      </c>
      <c r="D35">
        <f>EXP($D28-$D30-E32)/(1+EXP($D28-$D30-E32))</f>
        <v>0.92414181997875644</v>
      </c>
      <c r="E35">
        <f>EXP($D28-$D30-F32)/(1+EXP($D28-$D30-F32))</f>
        <v>0.37754066879814546</v>
      </c>
      <c r="F35">
        <f>EXP($D28-$D31-D32)/(1+EXP($D28-$D31-D32))</f>
        <v>7.585818002124356E-2</v>
      </c>
      <c r="G35">
        <f>EXP($D28-$D31-E32)/(1+EXP($D28-$D31-E32))</f>
        <v>0.62245933120185459</v>
      </c>
      <c r="H35">
        <f>EXP($D28-$D31-F32)/(1+EXP($D28-$D31-F32))</f>
        <v>7.585818002124356E-2</v>
      </c>
      <c r="Q35">
        <f>SUM(Q28:Q33)</f>
        <v>-2.7680705648180091</v>
      </c>
      <c r="R35">
        <f>SUM(R28:R33)</f>
        <v>-8.849187282543113</v>
      </c>
      <c r="S35">
        <f>SUM(S28:S33)</f>
        <v>-3.1027736477357046</v>
      </c>
      <c r="T35">
        <f t="shared" ref="T35:V35" si="9">SUM(T28:T33)</f>
        <v>-7.6695058549647221</v>
      </c>
      <c r="U35">
        <f t="shared" si="9"/>
        <v>-3.2035429668121664</v>
      </c>
      <c r="V35">
        <f t="shared" si="9"/>
        <v>-5.7635778321896298</v>
      </c>
    </row>
    <row r="36" spans="2:22" x14ac:dyDescent="0.2">
      <c r="C36">
        <f>EXP($D29-$D30-D32)/(1+EXP($D29-$D30-D32))-C35</f>
        <v>0.35351790983185943</v>
      </c>
      <c r="D36">
        <f>EXP($D29-$D30-E32)/(1+EXP($D29-$D30-E32))-D35</f>
        <v>5.7871970059152011E-2</v>
      </c>
      <c r="E36">
        <f>EXP($D29-$D30-F32)/(1+EXP($D29-$D30-F32))-E35</f>
        <v>0.35351790983185943</v>
      </c>
      <c r="F36">
        <f>EXP($D29-$D31-D32)/(1+EXP($D29-$D31-D32))-F35</f>
        <v>0.19308324134875154</v>
      </c>
      <c r="G36">
        <f>EXP($D29-$D31-E32)/(1+EXP($D29-$D31-E32))-G35</f>
        <v>0.25833774677602783</v>
      </c>
      <c r="H36">
        <f>EXP($D29-$D31-F32)/(1+EXP($D29-$D31-F32))-H35</f>
        <v>0.19308324134875154</v>
      </c>
    </row>
    <row r="37" spans="2:22" x14ac:dyDescent="0.2">
      <c r="C37">
        <f>1-C36-C35</f>
        <v>0.26894142136999505</v>
      </c>
      <c r="D37">
        <f>1-D36-D35</f>
        <v>1.7986209962091548E-2</v>
      </c>
      <c r="E37">
        <f>1-E36-E35</f>
        <v>0.26894142136999505</v>
      </c>
      <c r="F37">
        <f>1-F36-F35</f>
        <v>0.7310585786300049</v>
      </c>
      <c r="G37">
        <f>1-G36-G35</f>
        <v>0.11920292202211757</v>
      </c>
      <c r="H37">
        <f>1-H36-H35</f>
        <v>0.7310585786300049</v>
      </c>
      <c r="Q37" t="s">
        <v>34</v>
      </c>
      <c r="R37">
        <f>Q35+R35+S35</f>
        <v>-14.720031495096826</v>
      </c>
      <c r="U37">
        <f>T35+U35+V35</f>
        <v>-16.63662665396652</v>
      </c>
    </row>
    <row r="38" spans="2:22" x14ac:dyDescent="0.2">
      <c r="Q38" t="s">
        <v>32</v>
      </c>
      <c r="R38">
        <f>-R37-U37</f>
        <v>31.356658149063346</v>
      </c>
    </row>
    <row r="40" spans="2:22" x14ac:dyDescent="0.2">
      <c r="B40" t="s">
        <v>17</v>
      </c>
      <c r="C40" t="s">
        <v>43</v>
      </c>
      <c r="D40">
        <v>-0.5</v>
      </c>
      <c r="J40">
        <f>IF(A7=1,C$49,IF(A7=2,C$50,C$51))</f>
        <v>0.5</v>
      </c>
      <c r="K40">
        <f>IF(B7=1,D$49,IF(B7=2,D$50,D$51))</f>
        <v>0.97068776924864364</v>
      </c>
      <c r="L40">
        <f>IF(C7=1,E$49,IF(C7=2,E$50,E$51))</f>
        <v>0.11920292202211755</v>
      </c>
      <c r="M40">
        <f>IF(A7=1,F$49,IF(A7=2,F$50,F$51))</f>
        <v>4.7425873177566788E-2</v>
      </c>
      <c r="N40">
        <f>IF(B7=1,G$49,IF(B7=2,G$50,G$51))</f>
        <v>0.37754066879814546</v>
      </c>
      <c r="O40">
        <f>IF(C7=1,H$49,IF(C7=2,H$50,H$51))</f>
        <v>0.2689414213699951</v>
      </c>
      <c r="Q40">
        <f>$E7*LN(J40)</f>
        <v>-6.9314718055994526E-2</v>
      </c>
      <c r="R40">
        <f>$E7*LN(K40)</f>
        <v>-2.9750418272620608E-3</v>
      </c>
      <c r="S40">
        <f>$E7*LN(L40)</f>
        <v>-0.21269280110429728</v>
      </c>
      <c r="T40">
        <f>$F7*LN(M40)</f>
        <v>-2.7437286164163681</v>
      </c>
      <c r="U40">
        <f>$F7*LN(N40)</f>
        <v>-0.87666928576209591</v>
      </c>
      <c r="V40">
        <f>$F7*LN(O40)</f>
        <v>-1.1819355187664005</v>
      </c>
    </row>
    <row r="41" spans="2:22" x14ac:dyDescent="0.2">
      <c r="C41" t="s">
        <v>13</v>
      </c>
      <c r="D41">
        <v>1</v>
      </c>
      <c r="J41">
        <f t="shared" ref="J41:L41" si="10">IF(A8=1,C$49,IF(A8=2,C$50,C$51))</f>
        <v>0.5</v>
      </c>
      <c r="K41">
        <f t="shared" si="10"/>
        <v>0.97068776924864364</v>
      </c>
      <c r="L41">
        <f t="shared" si="10"/>
        <v>0.25833774677602794</v>
      </c>
      <c r="M41">
        <f>IF(A8=1,F$49,IF(A8=2,F$50,F$51))</f>
        <v>4.7425873177566788E-2</v>
      </c>
      <c r="N41">
        <f>IF(B8=1,G$49,IF(B8=2,G$50,G$51))</f>
        <v>0.37754066879814546</v>
      </c>
      <c r="O41">
        <f>IF(C8=1,H$49,IF(C8=2,H$50,H$51))</f>
        <v>0.35351790983185949</v>
      </c>
      <c r="Q41">
        <f>$E8*LN(J41)</f>
        <v>-0.13862943611198905</v>
      </c>
      <c r="R41">
        <f>$E8*LN(K41)</f>
        <v>-5.9500836545241216E-3</v>
      </c>
      <c r="S41">
        <f>$E8*LN(L41)</f>
        <v>-0.27069749082970657</v>
      </c>
      <c r="T41">
        <f>$F8*LN(M41)</f>
        <v>-2.4388698812589937</v>
      </c>
      <c r="U41">
        <f>$F8*LN(N41)</f>
        <v>-0.77926158734408535</v>
      </c>
      <c r="V41">
        <f>$F8*LN(O41)</f>
        <v>-0.83185690449902683</v>
      </c>
    </row>
    <row r="42" spans="2:22" x14ac:dyDescent="0.2">
      <c r="C42" t="s">
        <v>10</v>
      </c>
      <c r="D42">
        <v>-1</v>
      </c>
      <c r="J42">
        <f t="shared" ref="J42:L42" si="11">IF(A9=1,C$49,IF(A9=2,C$50,C$51))</f>
        <v>0.5</v>
      </c>
      <c r="K42">
        <f t="shared" si="11"/>
        <v>2.2619379827071517E-2</v>
      </c>
      <c r="L42">
        <f t="shared" si="11"/>
        <v>0.62245933120185448</v>
      </c>
      <c r="M42">
        <f>IF(A9=1,F$49,IF(A9=2,F$50,F$51))</f>
        <v>4.7425873177566788E-2</v>
      </c>
      <c r="N42">
        <f>IF(B9=1,G$49,IF(B9=2,G$50,G$51))</f>
        <v>0.35351790983185943</v>
      </c>
      <c r="O42">
        <f>IF(C9=1,H$49,IF(C9=2,H$50,H$51))</f>
        <v>0.37754066879814541</v>
      </c>
      <c r="Q42">
        <f>$E9*LN(J42)</f>
        <v>-0.20794415416798359</v>
      </c>
      <c r="R42">
        <f>$E9*LN(K42)</f>
        <v>-1.1366844677061569</v>
      </c>
      <c r="S42">
        <f>$E9*LN(L42)</f>
        <v>-0.14222309525403204</v>
      </c>
      <c r="T42">
        <f>$F9*LN(M42)</f>
        <v>-2.1340111461016193</v>
      </c>
      <c r="U42">
        <f>$F9*LN(N42)</f>
        <v>-0.72787479143664835</v>
      </c>
      <c r="V42">
        <f>$F9*LN(O42)</f>
        <v>-0.68185388892607468</v>
      </c>
    </row>
    <row r="43" spans="2:22" x14ac:dyDescent="0.2">
      <c r="C43" t="s">
        <v>11</v>
      </c>
      <c r="D43">
        <f>-D42</f>
        <v>1</v>
      </c>
      <c r="J43">
        <f t="shared" ref="J43:L43" si="12">IF(A10=1,C$49,IF(A10=2,C$50,C$51))</f>
        <v>0.31757447619364365</v>
      </c>
      <c r="K43">
        <f t="shared" si="12"/>
        <v>2.2619379827071517E-2</v>
      </c>
      <c r="L43">
        <f t="shared" si="12"/>
        <v>0.11920292202211755</v>
      </c>
      <c r="M43">
        <f>IF(A10=1,F$49,IF(A10=2,F$50,F$51))</f>
        <v>0.13499965062878955</v>
      </c>
      <c r="N43">
        <f>IF(B10=1,G$49,IF(B10=2,G$50,G$51))</f>
        <v>0.35351790983185943</v>
      </c>
      <c r="O43">
        <f>IF(C10=1,H$49,IF(C10=2,H$50,H$51))</f>
        <v>0.2689414213699951</v>
      </c>
      <c r="Q43">
        <f>$E10*LN(J43)</f>
        <v>-0.45881716698726072</v>
      </c>
      <c r="R43">
        <f>$E10*LN(K43)</f>
        <v>-1.5155792902748761</v>
      </c>
      <c r="S43">
        <f>$E10*LN(L43)</f>
        <v>-0.85077120441718912</v>
      </c>
      <c r="T43">
        <f>$F10*LN(M43)</f>
        <v>-1.2014898530891691</v>
      </c>
      <c r="U43">
        <f>$F10*LN(N43)</f>
        <v>-0.62389267837427009</v>
      </c>
      <c r="V43">
        <f>$F10*LN(O43)</f>
        <v>-0.78795701251093364</v>
      </c>
    </row>
    <row r="44" spans="2:22" x14ac:dyDescent="0.2">
      <c r="C44" t="s">
        <v>20</v>
      </c>
      <c r="D44">
        <v>1</v>
      </c>
      <c r="E44">
        <v>-2</v>
      </c>
      <c r="F44">
        <v>1</v>
      </c>
      <c r="J44">
        <f t="shared" ref="J44:L44" si="13">IF(A11=1,C$49,IF(A11=2,C$50,C$51))</f>
        <v>0.31757447619364365</v>
      </c>
      <c r="K44">
        <f t="shared" si="13"/>
        <v>6.6928509242848433E-3</v>
      </c>
      <c r="L44">
        <f t="shared" si="13"/>
        <v>0.25833774677602794</v>
      </c>
      <c r="M44">
        <f>IF(A11=1,F$49,IF(A11=2,F$50,F$51))</f>
        <v>0.13499965062878955</v>
      </c>
      <c r="N44">
        <f>IF(B11=1,G$49,IF(B11=2,G$50,G$51))</f>
        <v>0.26894142136999505</v>
      </c>
      <c r="O44">
        <f>IF(C11=1,H$49,IF(C11=2,H$50,H$51))</f>
        <v>0.35351790983185949</v>
      </c>
      <c r="Q44">
        <f>$E11*LN(J44)</f>
        <v>-0.91763433397452143</v>
      </c>
      <c r="R44">
        <f>$E11*LN(K44)</f>
        <v>-4.0053722787912962</v>
      </c>
      <c r="S44">
        <f>$E11*LN(L44)</f>
        <v>-1.0827899633188263</v>
      </c>
      <c r="T44">
        <f>$F11*LN(M44)</f>
        <v>-0.40049661769638967</v>
      </c>
      <c r="U44">
        <f>$F11*LN(N44)</f>
        <v>-0.26265233750364453</v>
      </c>
      <c r="V44">
        <f>$F11*LN(O44)</f>
        <v>-0.20796422612475665</v>
      </c>
    </row>
    <row r="45" spans="2:22" x14ac:dyDescent="0.2">
      <c r="C45" t="s">
        <v>21</v>
      </c>
      <c r="D45">
        <f>-D46</f>
        <v>-0.5</v>
      </c>
      <c r="E45">
        <f>-E46</f>
        <v>-1</v>
      </c>
      <c r="F45">
        <f>-F46</f>
        <v>1.5</v>
      </c>
      <c r="J45">
        <f t="shared" ref="J45:L45" si="14">IF(A12=1,C$49,IF(A12=2,C$50,C$51))</f>
        <v>0.31757447619364365</v>
      </c>
      <c r="K45">
        <f t="shared" si="14"/>
        <v>6.6928509242848433E-3</v>
      </c>
      <c r="L45">
        <f t="shared" si="14"/>
        <v>0.62245933120185448</v>
      </c>
      <c r="M45">
        <f>IF(A12=1,F$49,IF(A12=2,F$50,F$51))</f>
        <v>0.13499965062878955</v>
      </c>
      <c r="N45">
        <f>IF(B12=1,G$49,IF(B12=2,G$50,G$51))</f>
        <v>0.26894142136999505</v>
      </c>
      <c r="O45">
        <f>IF(C12=1,H$49,IF(C12=2,H$50,H$51))</f>
        <v>0.37754066879814541</v>
      </c>
      <c r="Q45">
        <f>$E12*LN(J45)</f>
        <v>-1.0323386257213367</v>
      </c>
      <c r="R45">
        <f>$E12*LN(K45)</f>
        <v>-4.5060438136402086</v>
      </c>
      <c r="S45">
        <f>$E12*LN(L45)</f>
        <v>-0.42666928576209612</v>
      </c>
      <c r="T45">
        <f>$F12*LN(M45)</f>
        <v>-0.20024830884819483</v>
      </c>
      <c r="U45">
        <f>$F12*LN(N45)</f>
        <v>-0.13132616875182226</v>
      </c>
      <c r="V45">
        <f>$F12*LN(O45)</f>
        <v>-9.7407698418010655E-2</v>
      </c>
    </row>
    <row r="46" spans="2:22" x14ac:dyDescent="0.2">
      <c r="D46">
        <v>0.5</v>
      </c>
      <c r="E46">
        <v>1</v>
      </c>
      <c r="F46">
        <f>-D46-E46</f>
        <v>-1.5</v>
      </c>
    </row>
    <row r="47" spans="2:22" x14ac:dyDescent="0.2">
      <c r="Q47">
        <f>SUM(Q40:Q45)</f>
        <v>-2.8246784350190861</v>
      </c>
      <c r="R47">
        <f>SUM(R40:R45)</f>
        <v>-11.172604975894323</v>
      </c>
      <c r="S47">
        <f>SUM(S40:S45)</f>
        <v>-2.9858438406861474</v>
      </c>
      <c r="T47">
        <f t="shared" ref="T47:V47" si="15">SUM(T40:T45)</f>
        <v>-9.1188444234107369</v>
      </c>
      <c r="U47">
        <f t="shared" si="15"/>
        <v>-3.4016768491725666</v>
      </c>
      <c r="V47">
        <f t="shared" si="15"/>
        <v>-3.7889752492452029</v>
      </c>
    </row>
    <row r="48" spans="2:22" x14ac:dyDescent="0.2">
      <c r="C48" t="s">
        <v>44</v>
      </c>
      <c r="D48" t="s">
        <v>26</v>
      </c>
      <c r="E48" t="s">
        <v>27</v>
      </c>
      <c r="F48" t="s">
        <v>45</v>
      </c>
      <c r="G48" t="s">
        <v>26</v>
      </c>
      <c r="H48" t="s">
        <v>27</v>
      </c>
    </row>
    <row r="49" spans="2:22" x14ac:dyDescent="0.2">
      <c r="C49">
        <f>EXP($D$40-$D$42-D$44-D$45)/(1+EXP($D$40-$D$42-D$44-D$45))</f>
        <v>0.5</v>
      </c>
      <c r="D49">
        <f>EXP($D$40-$D$42-E$44-E$45)/(1+EXP($D$40-$D$42-E$44-E$45))</f>
        <v>0.97068776924864364</v>
      </c>
      <c r="E49">
        <f>EXP($D$40-$D$42-F$44-F$45)/(1+EXP($D$40-$D$42-F$44-F$45))</f>
        <v>0.11920292202211755</v>
      </c>
      <c r="F49">
        <f>EXP($D$40-$D$43-D$44-D$46)/(1+EXP($D$40-$D$43-D$44-D$46))</f>
        <v>4.7425873177566788E-2</v>
      </c>
      <c r="G49">
        <f>EXP($D$40-$D$43-E$44-E$46)/(1+EXP($D$40-$D$43-E$44-E$46))</f>
        <v>0.37754066879814546</v>
      </c>
      <c r="H49">
        <f>EXP($D$40-$D$43-F$44-F$46)/(1+EXP($D$40-$D$43-F$44-F$46))</f>
        <v>0.2689414213699951</v>
      </c>
      <c r="Q49" t="s">
        <v>34</v>
      </c>
      <c r="R49">
        <f>Q47+R47+S47</f>
        <v>-16.983127251599555</v>
      </c>
      <c r="U49">
        <f>T47+U47+V47</f>
        <v>-16.309496521828507</v>
      </c>
    </row>
    <row r="50" spans="2:22" x14ac:dyDescent="0.2">
      <c r="C50">
        <f>EXP($D$41-$D$42-D$44-D$45)/(1+EXP($D$41-$D$42-D$44-D$45))-C49</f>
        <v>0.31757447619364365</v>
      </c>
      <c r="D50">
        <f>EXP($D$41-$D$42-E$44-E$45)/(1+EXP($D$41-$D$42-E$44-E$45))-D49</f>
        <v>2.2619379827071517E-2</v>
      </c>
      <c r="E50">
        <f>EXP($D$41-$D$42-F$44-F$45)/(1+EXP($D$41-$D$42-F$44-F$45))-E49</f>
        <v>0.25833774677602794</v>
      </c>
      <c r="F50">
        <f>EXP($D$41-$D$43-D$44-D$46)/(1+EXP($D$41-$D$43-D$44-D$46))-F49</f>
        <v>0.13499965062878955</v>
      </c>
      <c r="G50">
        <f>EXP($D$41-$D$43-E$44-E$46)/(1+EXP($D$41-$D$43-E$44-E$46))-G49</f>
        <v>0.35351790983185943</v>
      </c>
      <c r="H50">
        <f>EXP($D$41-$D$43-F$44-F$46)/(1+EXP($D$41-$D$43-F$44-F$46))-H49</f>
        <v>0.35351790983185949</v>
      </c>
      <c r="Q50" t="s">
        <v>32</v>
      </c>
      <c r="R50">
        <f>-R49-U49</f>
        <v>33.292623773428062</v>
      </c>
    </row>
    <row r="51" spans="2:22" x14ac:dyDescent="0.2">
      <c r="C51">
        <f>1-C50-C49</f>
        <v>0.18242552380635635</v>
      </c>
      <c r="D51">
        <f>1-D50-D49</f>
        <v>6.6928509242848433E-3</v>
      </c>
      <c r="E51">
        <f>1-E50-E49</f>
        <v>0.62245933120185448</v>
      </c>
      <c r="F51">
        <f>1-F50-F49</f>
        <v>0.81757447619364365</v>
      </c>
      <c r="G51">
        <f>1-G50-G49</f>
        <v>0.26894142136999505</v>
      </c>
      <c r="H51">
        <f>1-H50-H49</f>
        <v>0.37754066879814541</v>
      </c>
    </row>
    <row r="53" spans="2:22" x14ac:dyDescent="0.2">
      <c r="J53" t="s">
        <v>37</v>
      </c>
      <c r="M53" t="s">
        <v>40</v>
      </c>
      <c r="Q53" t="s">
        <v>19</v>
      </c>
    </row>
    <row r="54" spans="2:22" x14ac:dyDescent="0.2">
      <c r="B54" t="s">
        <v>18</v>
      </c>
      <c r="C54" t="s">
        <v>43</v>
      </c>
      <c r="D54">
        <v>-0.5</v>
      </c>
      <c r="J54">
        <f>IF(A7=1,$C$61,IF(A7=2,$C$62,$C$63))</f>
        <v>0.5</v>
      </c>
      <c r="K54">
        <f>IF(B7=1,$C$61,IF(B7=2,$C$62,$C$63))</f>
        <v>0.5</v>
      </c>
      <c r="L54">
        <f>IF(C7=1,$C$61,IF(C7=2,$C$62,$C$63))</f>
        <v>0.5</v>
      </c>
      <c r="M54">
        <f>IF(A7=1,$E$61,IF(A7=2,$E$62,$E$63))</f>
        <v>0.11920292202211755</v>
      </c>
      <c r="N54">
        <f>IF(B7=1,$E$61,IF(B7=2,$E$62,$E$63))</f>
        <v>0.11920292202211755</v>
      </c>
      <c r="O54">
        <f>IF(C7=1,$E$61,IF(C7=2,$E$62,$E$63))</f>
        <v>0.11920292202211755</v>
      </c>
      <c r="Q54">
        <f>$E7*LN(J54)*K$6</f>
        <v>-4.8520302639196163E-2</v>
      </c>
      <c r="R54">
        <f>$E7*LN(K54)*L$6</f>
        <v>-6.2383246250395076E-2</v>
      </c>
      <c r="S54">
        <f>$E7*LN(L54)*M$6</f>
        <v>-1.3862943611198907E-2</v>
      </c>
      <c r="T54">
        <f>$F7*LN(M54)*K$6</f>
        <v>-1.3399646469570727</v>
      </c>
      <c r="U54">
        <f>$F7*LN(N54)*L$6</f>
        <v>-1.722811688944808</v>
      </c>
      <c r="V54">
        <f>$F7*LN(O54)*M$6</f>
        <v>-0.38284704198773511</v>
      </c>
    </row>
    <row r="55" spans="2:22" x14ac:dyDescent="0.2">
      <c r="C55" t="s">
        <v>13</v>
      </c>
      <c r="D55">
        <v>1</v>
      </c>
      <c r="J55">
        <f>IF(A8=1,$C$61,IF(A8=2,$C$62,$C$63))</f>
        <v>0.5</v>
      </c>
      <c r="K55">
        <f>IF(B8=1,$C$61,IF(B8=2,$C$62,$C$63))</f>
        <v>0.5</v>
      </c>
      <c r="L55">
        <f>IF(C8=1,$C$61,IF(C8=2,$C$62,$C$63))</f>
        <v>0.31757447619364365</v>
      </c>
      <c r="M55">
        <f>IF(A8=1,$E$61,IF(A8=2,$E$62,$E$63))</f>
        <v>0.11920292202211755</v>
      </c>
      <c r="N55">
        <f>IF(B8=1,$E$61,IF(B8=2,$E$62,$E$63))</f>
        <v>0.11920292202211755</v>
      </c>
      <c r="O55">
        <f>IF(C8=1,$E$61,IF(C8=2,$E$62,$E$63))</f>
        <v>0.25833774677602794</v>
      </c>
      <c r="Q55">
        <f>$E8*LN(J55)*K$6</f>
        <v>-9.7040605278392325E-2</v>
      </c>
      <c r="R55">
        <f>$E8*LN(K55)*L$6</f>
        <v>-0.12476649250079015</v>
      </c>
      <c r="S55">
        <f>$E8*LN(L55)*M$6</f>
        <v>-4.5881716698726073E-2</v>
      </c>
      <c r="T55">
        <f>$F8*LN(M55)*K$6</f>
        <v>-1.1910796861840647</v>
      </c>
      <c r="U55">
        <f>$F8*LN(N55)*L$6</f>
        <v>-1.5313881679509405</v>
      </c>
      <c r="V55">
        <f>$F8*LN(O55)*M$6</f>
        <v>-0.21655799266376527</v>
      </c>
    </row>
    <row r="56" spans="2:22" x14ac:dyDescent="0.2">
      <c r="C56" t="s">
        <v>10</v>
      </c>
      <c r="D56">
        <v>-1</v>
      </c>
      <c r="J56">
        <f>IF(A9=1,$C$61,IF(A9=2,$C$62,$C$63))</f>
        <v>0.5</v>
      </c>
      <c r="K56">
        <f>IF(B9=1,$C$61,IF(B9=2,$C$62,$C$63))</f>
        <v>0.31757447619364365</v>
      </c>
      <c r="L56">
        <f>IF(C9=1,$C$61,IF(C9=2,$C$62,$C$63))</f>
        <v>0.18242552380635635</v>
      </c>
      <c r="M56">
        <f>IF(A9=1,$E$61,IF(A9=2,$E$62,$E$63))</f>
        <v>0.11920292202211755</v>
      </c>
      <c r="N56">
        <f>IF(B9=1,$E$61,IF(B9=2,$E$62,$E$63))</f>
        <v>0.25833774677602794</v>
      </c>
      <c r="O56">
        <f>IF(C9=1,$E$61,IF(C9=2,$E$62,$E$63))</f>
        <v>0.62245933120185448</v>
      </c>
      <c r="Q56">
        <f>$E9*LN(J56)*K$6</f>
        <v>-0.14556090791758849</v>
      </c>
      <c r="R56">
        <f>$E9*LN(K56)*L$6</f>
        <v>-0.30970158771640099</v>
      </c>
      <c r="S56">
        <f>$E9*LN(L56)*M$6</f>
        <v>-0.10208479667896515</v>
      </c>
      <c r="T56">
        <f>$F9*LN(M56)*K$6</f>
        <v>-1.0421947254110564</v>
      </c>
      <c r="U56">
        <f>$F9*LN(N56)*L$6</f>
        <v>-0.85269709611357569</v>
      </c>
      <c r="V56">
        <f>$F9*LN(O56)*M$6</f>
        <v>-6.6370777785214954E-2</v>
      </c>
    </row>
    <row r="57" spans="2:22" x14ac:dyDescent="0.2">
      <c r="C57" t="s">
        <v>11</v>
      </c>
      <c r="D57">
        <f>-D56</f>
        <v>1</v>
      </c>
      <c r="J57">
        <f>IF(A10=1,$C$61,IF(A10=2,$C$62,$C$63))</f>
        <v>0.31757447619364365</v>
      </c>
      <c r="K57">
        <f>IF(B10=1,$C$61,IF(B10=2,$C$62,$C$63))</f>
        <v>0.31757447619364365</v>
      </c>
      <c r="L57">
        <f>IF(C10=1,$C$61,IF(C10=2,$C$62,$C$63))</f>
        <v>0.5</v>
      </c>
      <c r="M57">
        <f>IF(A10=1,$E$61,IF(A10=2,$E$62,$E$63))</f>
        <v>0.25833774677602794</v>
      </c>
      <c r="N57">
        <f>IF(B10=1,$E$61,IF(B10=2,$E$62,$E$63))</f>
        <v>0.25833774677602794</v>
      </c>
      <c r="O57">
        <f>IF(C10=1,$E$61,IF(C10=2,$E$62,$E$63))</f>
        <v>0.11920292202211755</v>
      </c>
      <c r="Q57">
        <f>$E10*LN(J57)*K$6</f>
        <v>-0.32117201689108249</v>
      </c>
      <c r="R57">
        <f>$E10*LN(K57)*L$6</f>
        <v>-0.41293545028853468</v>
      </c>
      <c r="S57">
        <f>$E10*LN(L57)*M$6</f>
        <v>-5.5451774444795626E-2</v>
      </c>
      <c r="T57">
        <f>$F10*LN(M57)*K$6</f>
        <v>-0.56846473074238379</v>
      </c>
      <c r="U57">
        <f>$F10*LN(N57)*L$6</f>
        <v>-0.73088322524020777</v>
      </c>
      <c r="V57">
        <f>$F10*LN(O57)*M$6</f>
        <v>-0.25523136132515672</v>
      </c>
    </row>
    <row r="58" spans="2:22" x14ac:dyDescent="0.2">
      <c r="C58" t="s">
        <v>20</v>
      </c>
      <c r="D58">
        <v>0.5</v>
      </c>
      <c r="E58">
        <f>-D58</f>
        <v>-0.5</v>
      </c>
      <c r="J58">
        <f>IF(A11=1,$C$61,IF(A11=2,$C$62,$C$63))</f>
        <v>0.31757447619364365</v>
      </c>
      <c r="K58">
        <f>IF(B11=1,$C$61,IF(B11=2,$C$62,$C$63))</f>
        <v>0.18242552380635635</v>
      </c>
      <c r="L58">
        <f>IF(C11=1,$C$61,IF(C11=2,$C$62,$C$63))</f>
        <v>0.31757447619364365</v>
      </c>
      <c r="M58">
        <f>IF(A11=1,$E$61,IF(A11=2,$E$62,$E$63))</f>
        <v>0.25833774677602794</v>
      </c>
      <c r="N58">
        <f>IF(B11=1,$E$61,IF(B11=2,$E$62,$E$63))</f>
        <v>0.62245933120185448</v>
      </c>
      <c r="O58">
        <f>IF(C11=1,$E$61,IF(C11=2,$E$62,$E$63))</f>
        <v>0.25833774677602794</v>
      </c>
      <c r="Q58">
        <f>$E11*LN(J58)*K$6</f>
        <v>-0.64234403378216498</v>
      </c>
      <c r="R58">
        <f>$E11*LN(K58)*L$6</f>
        <v>-1.2250175601475819</v>
      </c>
      <c r="S58">
        <f>$E11*LN(L58)*M$6</f>
        <v>-0.18352686679490429</v>
      </c>
      <c r="T58">
        <f>$F11*LN(M58)*K$6</f>
        <v>-0.18948824358079455</v>
      </c>
      <c r="U58">
        <f>$F11*LN(N58)*L$6</f>
        <v>-8.5333857152419201E-2</v>
      </c>
      <c r="V58">
        <f>$F11*LN(O58)*M$6</f>
        <v>-5.4139498165941304E-2</v>
      </c>
    </row>
    <row r="59" spans="2:22" x14ac:dyDescent="0.2">
      <c r="J59">
        <f>IF(A12=1,$C$61,IF(A12=2,$C$62,$C$63))</f>
        <v>0.31757447619364365</v>
      </c>
      <c r="K59">
        <f>IF(B12=1,$C$61,IF(B12=2,$C$62,$C$63))</f>
        <v>0.18242552380635635</v>
      </c>
      <c r="L59">
        <f>IF(C12=1,$C$61,IF(C12=2,$C$62,$C$63))</f>
        <v>0.18242552380635635</v>
      </c>
      <c r="M59">
        <f>IF(A12=1,$E$61,IF(A12=2,$E$62,$E$63))</f>
        <v>0.25833774677602794</v>
      </c>
      <c r="N59">
        <f>IF(B12=1,$E$61,IF(B12=2,$E$62,$E$63))</f>
        <v>0.62245933120185448</v>
      </c>
      <c r="O59">
        <f>IF(C12=1,$E$61,IF(C12=2,$E$62,$E$63))</f>
        <v>0.62245933120185448</v>
      </c>
      <c r="Q59">
        <f>$E12*LN(J59)*K$6</f>
        <v>-0.72263703800493562</v>
      </c>
      <c r="R59">
        <f>$E12*LN(K59)*L$6</f>
        <v>-1.3781447551660295</v>
      </c>
      <c r="S59">
        <f>$E12*LN(L59)*M$6</f>
        <v>-0.30625439003689547</v>
      </c>
      <c r="T59">
        <f>$F12*LN(M59)*K$6</f>
        <v>-9.4744121790397276E-2</v>
      </c>
      <c r="U59">
        <f>$F12*LN(N59)*L$6</f>
        <v>-4.2666928576209601E-2</v>
      </c>
      <c r="V59">
        <f>$F12*LN(O59)*M$6</f>
        <v>-9.4815396836021339E-3</v>
      </c>
    </row>
    <row r="60" spans="2:22" x14ac:dyDescent="0.2">
      <c r="C60" t="s">
        <v>44</v>
      </c>
      <c r="D60" t="s">
        <v>42</v>
      </c>
      <c r="E60" t="s">
        <v>45</v>
      </c>
      <c r="F60" t="s">
        <v>42</v>
      </c>
      <c r="J60" t="s">
        <v>38</v>
      </c>
      <c r="M60" t="s">
        <v>39</v>
      </c>
    </row>
    <row r="61" spans="2:22" x14ac:dyDescent="0.2">
      <c r="C61">
        <f>EXP($D$54-$D$56-D$58)/(1+EXP($D$54-$D$56-D$58))</f>
        <v>0.5</v>
      </c>
      <c r="D61">
        <f>EXP($D$54-$D$56-E$58)/(1+EXP($D$54-$D$56-E$58))</f>
        <v>0.7310585786300049</v>
      </c>
      <c r="E61">
        <f>EXP($D$54-$D$57-D$58)/(1+EXP($D$54-$D$57-D$58))</f>
        <v>0.11920292202211755</v>
      </c>
      <c r="F61">
        <f>EXP($D$54-$D$57-E$58)/(1+EXP($D$54-$D$57-E$58))</f>
        <v>0.2689414213699951</v>
      </c>
      <c r="J61">
        <f>IF(A7=1,$D$61,IF(A7=2,$D$62,$D$63))</f>
        <v>0.7310585786300049</v>
      </c>
      <c r="K61">
        <f>IF(B7=1,$D$61,IF(B7=2,$D$62,$D$63))</f>
        <v>0.7310585786300049</v>
      </c>
      <c r="L61">
        <f>IF(C7=1,$D$61,IF(C7=2,$D$62,$D$63))</f>
        <v>0.7310585786300049</v>
      </c>
      <c r="M61">
        <f>IF(A7=1,$F$61,IF(A7=2,$F$62,$F$63))</f>
        <v>0.2689414213699951</v>
      </c>
      <c r="N61">
        <f>IF(B7=1,$F$61,IF(B7=2,$F$62,$F$63))</f>
        <v>0.2689414213699951</v>
      </c>
      <c r="O61">
        <f>IF(C7=1,$F$61,IF(C7=2,$F$62,$F$63))</f>
        <v>0.2689414213699951</v>
      </c>
      <c r="Q61">
        <f>$E7*LN(J61)*K$7</f>
        <v>-9.3978506255466849E-3</v>
      </c>
      <c r="R61">
        <f>$E7*LN(K61)*L$7</f>
        <v>-3.1326168751822274E-3</v>
      </c>
      <c r="S61">
        <f>$E7*LN(L61)*M$7</f>
        <v>-2.5060935001457826E-2</v>
      </c>
      <c r="T61">
        <f>$F7*LN(M61)*K$7</f>
        <v>-0.35458065562992019</v>
      </c>
      <c r="U61">
        <f>$F7*LN(N61)*L$7</f>
        <v>-0.11819355187664002</v>
      </c>
      <c r="V61">
        <f>$F7*LN(O61)*M$7</f>
        <v>-0.94554841501312037</v>
      </c>
    </row>
    <row r="62" spans="2:22" x14ac:dyDescent="0.2">
      <c r="C62">
        <f>EXP($D$55-$D$56-D$58)/(1+EXP($D$55-$D$56-D$58))-C61</f>
        <v>0.31757447619364365</v>
      </c>
      <c r="D62">
        <f>EXP($D$55-$D$56-E$58)/(1+EXP($D$55-$D$56-E$58))-D61</f>
        <v>0.19308324134875154</v>
      </c>
      <c r="E62">
        <f>EXP($D$55-$D$57-D$58)/(1+EXP($D$55-$D$57-D$58))-E61</f>
        <v>0.25833774677602794</v>
      </c>
      <c r="F62">
        <f>EXP($D$55-$D$57-E$58)/(1+EXP($D$55-$D$57-E$58))-F61</f>
        <v>0.35351790983185949</v>
      </c>
      <c r="J62">
        <f>IF(A8=1,$D$61,IF(A8=2,$D$62,$D$63))</f>
        <v>0.7310585786300049</v>
      </c>
      <c r="K62">
        <f>IF(B8=1,$D$61,IF(B8=2,$D$62,$D$63))</f>
        <v>0.7310585786300049</v>
      </c>
      <c r="L62">
        <f>IF(C8=1,$D$61,IF(C8=2,$D$62,$D$63))</f>
        <v>0.19308324134875154</v>
      </c>
      <c r="M62">
        <f>IF(A8=1,$F$61,IF(A8=2,$F$62,$F$63))</f>
        <v>0.2689414213699951</v>
      </c>
      <c r="N62">
        <f>IF(B8=1,$F$61,IF(B8=2,$F$62,$F$63))</f>
        <v>0.2689414213699951</v>
      </c>
      <c r="O62">
        <f>IF(C8=1,$F$61,IF(C8=2,$F$62,$F$63))</f>
        <v>0.35351790983185949</v>
      </c>
      <c r="Q62">
        <f>$E8*LN(J62)*K$7</f>
        <v>-1.879570125109337E-2</v>
      </c>
      <c r="R62">
        <f>$E8*LN(K62)*L$7</f>
        <v>-6.2652337503644549E-3</v>
      </c>
      <c r="S62">
        <f>$E8*LN(L62)*M$7</f>
        <v>-0.2631414209177963</v>
      </c>
      <c r="T62">
        <f>$F8*LN(M62)*K$7</f>
        <v>-0.31518280500437357</v>
      </c>
      <c r="U62">
        <f>$F8*LN(N62)*L$7</f>
        <v>-0.10506093500145781</v>
      </c>
      <c r="V62">
        <f>$F8*LN(O62)*M$7</f>
        <v>-0.66548552359922153</v>
      </c>
    </row>
    <row r="63" spans="2:22" x14ac:dyDescent="0.2">
      <c r="C63">
        <f>1-C62-C61</f>
        <v>0.18242552380635635</v>
      </c>
      <c r="D63">
        <f>1-D62-D61</f>
        <v>7.585818002124356E-2</v>
      </c>
      <c r="E63">
        <f>1-E62-E61</f>
        <v>0.62245933120185448</v>
      </c>
      <c r="F63">
        <f>1-F62-F61</f>
        <v>0.37754066879814541</v>
      </c>
      <c r="J63">
        <f>IF(A9=1,$D$61,IF(A9=2,$D$62,$D$63))</f>
        <v>0.7310585786300049</v>
      </c>
      <c r="K63">
        <f>IF(B9=1,$D$61,IF(B9=2,$D$62,$D$63))</f>
        <v>0.19308324134875154</v>
      </c>
      <c r="L63">
        <f>IF(C9=1,$D$61,IF(C9=2,$D$62,$D$63))</f>
        <v>7.585818002124356E-2</v>
      </c>
      <c r="M63">
        <f>IF(A9=1,$F$61,IF(A9=2,$F$62,$F$63))</f>
        <v>0.2689414213699951</v>
      </c>
      <c r="N63">
        <f>IF(B9=1,$F$61,IF(B9=2,$F$62,$F$63))</f>
        <v>0.35351790983185949</v>
      </c>
      <c r="O63">
        <f>IF(C9=1,$F$61,IF(C9=2,$F$62,$F$63))</f>
        <v>0.37754066879814541</v>
      </c>
      <c r="Q63">
        <f>$E9*LN(J63)*K$7</f>
        <v>-2.8193551876640056E-2</v>
      </c>
      <c r="R63">
        <f>$E9*LN(K63)*L$7</f>
        <v>-4.9339016422086782E-2</v>
      </c>
      <c r="S63">
        <f>$E9*LN(L63)*M$7</f>
        <v>-0.61893353623021197</v>
      </c>
      <c r="T63">
        <f>$F9*LN(M63)*K$7</f>
        <v>-0.27578495437882683</v>
      </c>
      <c r="U63">
        <f>$F9*LN(N63)*L$7</f>
        <v>-7.2787479143664818E-2</v>
      </c>
      <c r="V63">
        <f>$F9*LN(O63)*M$7</f>
        <v>-0.54548311114085979</v>
      </c>
    </row>
    <row r="64" spans="2:22" x14ac:dyDescent="0.2">
      <c r="J64">
        <f>IF(A10=1,$D$61,IF(A10=2,$D$62,$D$63))</f>
        <v>0.19308324134875154</v>
      </c>
      <c r="K64">
        <f>IF(B10=1,$D$61,IF(B10=2,$D$62,$D$63))</f>
        <v>0.19308324134875154</v>
      </c>
      <c r="L64">
        <f>IF(C10=1,$D$61,IF(C10=2,$D$62,$D$63))</f>
        <v>0.7310585786300049</v>
      </c>
      <c r="M64">
        <f>IF(A10=1,$F$61,IF(A10=2,$F$62,$F$63))</f>
        <v>0.35351790983185949</v>
      </c>
      <c r="N64">
        <f>IF(B10=1,$F$61,IF(B10=2,$F$62,$F$63))</f>
        <v>0.35351790983185949</v>
      </c>
      <c r="O64">
        <f>IF(C10=1,$F$61,IF(C10=2,$F$62,$F$63))</f>
        <v>0.2689414213699951</v>
      </c>
      <c r="Q64">
        <f>$E10*LN(J64)*K$7</f>
        <v>-0.19735606568834724</v>
      </c>
      <c r="R64">
        <f>$E10*LN(K64)*L$7</f>
        <v>-6.5785355229449061E-2</v>
      </c>
      <c r="S64">
        <f>$E10*LN(L64)*M$7</f>
        <v>-0.10024374000583131</v>
      </c>
      <c r="T64">
        <f>$F10*LN(M64)*K$7</f>
        <v>-0.18716780351228104</v>
      </c>
      <c r="U64">
        <f>$F10*LN(N64)*L$7</f>
        <v>-6.2389267837426994E-2</v>
      </c>
      <c r="V64">
        <f>$F10*LN(O64)*M$7</f>
        <v>-0.63036561000874691</v>
      </c>
    </row>
    <row r="65" spans="2:22" x14ac:dyDescent="0.2">
      <c r="J65">
        <f>IF(A11=1,$D$61,IF(A11=2,$D$62,$D$63))</f>
        <v>0.19308324134875154</v>
      </c>
      <c r="K65">
        <f>IF(B11=1,$D$61,IF(B11=2,$D$62,$D$63))</f>
        <v>7.585818002124356E-2</v>
      </c>
      <c r="L65">
        <f>IF(C11=1,$D$61,IF(C11=2,$D$62,$D$63))</f>
        <v>0.19308324134875154</v>
      </c>
      <c r="M65">
        <f>IF(A11=1,$F$61,IF(A11=2,$F$62,$F$63))</f>
        <v>0.35351790983185949</v>
      </c>
      <c r="N65">
        <f>IF(B11=1,$F$61,IF(B11=2,$F$62,$F$63))</f>
        <v>0.37754066879814541</v>
      </c>
      <c r="O65">
        <f>IF(C11=1,$F$61,IF(C11=2,$F$62,$F$63))</f>
        <v>0.35351790983185949</v>
      </c>
      <c r="Q65">
        <f>$E11*LN(J65)*K$7</f>
        <v>-0.39471213137669448</v>
      </c>
      <c r="R65">
        <f>$E11*LN(K65)*L$7</f>
        <v>-0.20631117874340393</v>
      </c>
      <c r="S65">
        <f>$E11*LN(L65)*M$7</f>
        <v>-1.0525656836711852</v>
      </c>
      <c r="T65">
        <f>$F11*LN(M65)*K$7</f>
        <v>-6.2389267837427008E-2</v>
      </c>
      <c r="U65">
        <f>$F11*LN(N65)*L$7</f>
        <v>-1.9481539683602125E-2</v>
      </c>
      <c r="V65">
        <f>$F11*LN(O65)*M$7</f>
        <v>-0.16637138089980533</v>
      </c>
    </row>
    <row r="66" spans="2:22" x14ac:dyDescent="0.2">
      <c r="J66">
        <f>IF(A12=1,$D$61,IF(A12=2,$D$62,$D$63))</f>
        <v>0.19308324134875154</v>
      </c>
      <c r="K66">
        <f>IF(B12=1,$D$61,IF(B12=2,$D$62,$D$63))</f>
        <v>7.585818002124356E-2</v>
      </c>
      <c r="L66">
        <f>IF(C12=1,$D$61,IF(C12=2,$D$62,$D$63))</f>
        <v>7.585818002124356E-2</v>
      </c>
      <c r="M66">
        <f>IF(A12=1,$F$61,IF(A12=2,$F$62,$F$63))</f>
        <v>0.35351790983185949</v>
      </c>
      <c r="N66">
        <f>IF(B12=1,$F$61,IF(B12=2,$F$62,$F$63))</f>
        <v>0.37754066879814541</v>
      </c>
      <c r="O66">
        <f>IF(C12=1,$F$61,IF(C12=2,$F$62,$F$63))</f>
        <v>0.37754066879814541</v>
      </c>
      <c r="Q66">
        <f>$E12*LN(J66)*K$7</f>
        <v>-0.4440511477987813</v>
      </c>
      <c r="R66">
        <f>$E12*LN(K66)*L$7</f>
        <v>-0.23210007608632943</v>
      </c>
      <c r="S66">
        <f>$E12*LN(L66)*M$7</f>
        <v>-1.8568006086906359</v>
      </c>
      <c r="T66">
        <f>$F12*LN(M66)*K$7</f>
        <v>-3.1194633918713504E-2</v>
      </c>
      <c r="U66">
        <f>$F12*LN(N66)*L$7</f>
        <v>-9.7407698418010627E-3</v>
      </c>
      <c r="V66">
        <f>$F12*LN(O66)*M$7</f>
        <v>-7.7926158734408529E-2</v>
      </c>
    </row>
    <row r="68" spans="2:22" x14ac:dyDescent="0.2">
      <c r="Q68">
        <f t="shared" ref="Q68:V68" si="16">SUM(Q54:Q66)</f>
        <v>-3.069781353130463</v>
      </c>
      <c r="R68">
        <f t="shared" si="16"/>
        <v>-4.0758825691765486</v>
      </c>
      <c r="S68">
        <f t="shared" si="16"/>
        <v>-4.623808412782604</v>
      </c>
      <c r="T68">
        <f t="shared" si="16"/>
        <v>-5.6522362749473123</v>
      </c>
      <c r="U68">
        <f t="shared" si="16"/>
        <v>-5.3534345073627536</v>
      </c>
      <c r="V68">
        <f t="shared" si="16"/>
        <v>-4.015808411007578</v>
      </c>
    </row>
    <row r="70" spans="2:22" x14ac:dyDescent="0.2">
      <c r="Q70" t="s">
        <v>34</v>
      </c>
      <c r="R70">
        <f>Q68+R68+S68</f>
        <v>-11.769472335089617</v>
      </c>
      <c r="U70">
        <f>T68+U68+V68</f>
        <v>-15.021479193317644</v>
      </c>
    </row>
    <row r="71" spans="2:22" x14ac:dyDescent="0.2">
      <c r="Q71" t="s">
        <v>32</v>
      </c>
      <c r="R71">
        <f>-R70-U70</f>
        <v>26.790951528407263</v>
      </c>
    </row>
    <row r="73" spans="2:22" x14ac:dyDescent="0.2">
      <c r="J73" t="s">
        <v>37</v>
      </c>
      <c r="M73" t="s">
        <v>40</v>
      </c>
      <c r="Q73" t="s">
        <v>19</v>
      </c>
    </row>
    <row r="74" spans="2:22" x14ac:dyDescent="0.2">
      <c r="B74" t="s">
        <v>28</v>
      </c>
      <c r="C74" t="s">
        <v>43</v>
      </c>
      <c r="D74">
        <v>-0.5</v>
      </c>
      <c r="J74">
        <f>IF(A7=1,$C$83,IF(A7=2,$C$84,$C$85))</f>
        <v>0.62245933120185459</v>
      </c>
      <c r="K74">
        <f>IF(B7=1,$C$83,IF(B7=2,$C$84,$C$85))</f>
        <v>0.62245933120185459</v>
      </c>
      <c r="L74">
        <f>IF(C7=1,$C$83,IF(C7=2,$C$84,$C$85))</f>
        <v>0.62245933120185459</v>
      </c>
      <c r="M74">
        <f>IF(A7=1,$E$83,IF(A7=2,$E$84,$E$85))</f>
        <v>7.585818002124356E-2</v>
      </c>
      <c r="N74">
        <f>IF(B7=1,$E$83,IF(B7=2,$E$84,$E$85))</f>
        <v>7.585818002124356E-2</v>
      </c>
      <c r="O74">
        <f>IF(C7=1,$E$83,IF(C7=2,$E$84,$E$85))</f>
        <v>7.585818002124356E-2</v>
      </c>
      <c r="Q74">
        <f>$E7*LN(J74)*K$6</f>
        <v>-3.3185388892607463E-2</v>
      </c>
      <c r="R74">
        <f>$E7*LN(K74)*L$6</f>
        <v>-4.2666928576209601E-2</v>
      </c>
      <c r="S74">
        <f>$E7*LN(L74)*M$6</f>
        <v>-9.4815396836021339E-3</v>
      </c>
      <c r="T74">
        <f>$F7*LN(M74)*K$6</f>
        <v>-1.6247005326043062</v>
      </c>
      <c r="U74">
        <f>$F7*LN(N74)*L$6</f>
        <v>-2.0889006847769656</v>
      </c>
      <c r="V74">
        <f>$F7*LN(O74)*M$6</f>
        <v>-0.46420015217265898</v>
      </c>
    </row>
    <row r="75" spans="2:22" x14ac:dyDescent="0.2">
      <c r="C75" t="s">
        <v>13</v>
      </c>
      <c r="D75">
        <v>1</v>
      </c>
      <c r="J75">
        <f>IF(A8=1,$C$83,IF(A8=2,$C$84,$C$85))</f>
        <v>0.62245933120185459</v>
      </c>
      <c r="K75">
        <f>IF(B8=1,$C$83,IF(B8=2,$C$84,$C$85))</f>
        <v>0.62245933120185459</v>
      </c>
      <c r="L75">
        <f>IF(C8=1,$C$83,IF(C8=2,$C$84,$C$85))</f>
        <v>0.25833774677602783</v>
      </c>
      <c r="M75">
        <f>IF(A8=1,$E$83,IF(A8=2,$E$84,$E$85))</f>
        <v>7.585818002124356E-2</v>
      </c>
      <c r="N75">
        <f>IF(B8=1,$E$83,IF(B8=2,$E$84,$E$85))</f>
        <v>7.585818002124356E-2</v>
      </c>
      <c r="O75">
        <f>IF(C8=1,$E$83,IF(C8=2,$E$84,$E$85))</f>
        <v>0.19308324134875154</v>
      </c>
      <c r="Q75">
        <f>$E8*LN(J75)*K$6</f>
        <v>-6.6370777785214927E-2</v>
      </c>
      <c r="R75">
        <f>$E8*LN(K75)*L$6</f>
        <v>-8.5333857152419201E-2</v>
      </c>
      <c r="S75">
        <f>$E8*LN(L75)*M$6</f>
        <v>-5.4139498165941338E-2</v>
      </c>
      <c r="T75">
        <f>$F8*LN(M75)*K$6</f>
        <v>-1.4441782512038279</v>
      </c>
      <c r="U75">
        <f>$F8*LN(N75)*L$6</f>
        <v>-1.8568006086906359</v>
      </c>
      <c r="V75">
        <f>$F8*LN(O75)*M$6</f>
        <v>-0.2631414209177963</v>
      </c>
    </row>
    <row r="76" spans="2:22" x14ac:dyDescent="0.2">
      <c r="C76" t="s">
        <v>10</v>
      </c>
      <c r="D76">
        <v>-1</v>
      </c>
      <c r="J76">
        <f>IF(A9=1,$C$83,IF(A9=2,$C$84,$C$85))</f>
        <v>0.62245933120185459</v>
      </c>
      <c r="K76">
        <f>IF(B9=1,$C$83,IF(B9=2,$C$84,$C$85))</f>
        <v>0.25833774677602783</v>
      </c>
      <c r="L76">
        <f>IF(C9=1,$C$83,IF(C9=2,$C$84,$C$85))</f>
        <v>0.11920292202211757</v>
      </c>
      <c r="M76">
        <f>IF(A9=1,$E$83,IF(A9=2,$E$84,$E$85))</f>
        <v>7.585818002124356E-2</v>
      </c>
      <c r="N76">
        <f>IF(B9=1,$E$83,IF(B9=2,$E$84,$E$85))</f>
        <v>0.19308324134875154</v>
      </c>
      <c r="O76">
        <f>IF(C9=1,$E$83,IF(C9=2,$E$84,$E$85))</f>
        <v>0.7310585786300049</v>
      </c>
      <c r="Q76">
        <f>$E9*LN(J76)*K$6</f>
        <v>-9.9556166677822383E-2</v>
      </c>
      <c r="R76">
        <f>$E9*LN(K76)*L$6</f>
        <v>-0.36544161262010399</v>
      </c>
      <c r="S76">
        <f>$E9*LN(L76)*M$6</f>
        <v>-0.12761568066257833</v>
      </c>
      <c r="T76">
        <f>$F9*LN(M76)*K$6</f>
        <v>-1.2636559698033492</v>
      </c>
      <c r="U76">
        <f>$F9*LN(N76)*L$6</f>
        <v>-1.0361193448638228</v>
      </c>
      <c r="V76">
        <f>$F9*LN(O76)*M$6</f>
        <v>-4.3856636252551193E-2</v>
      </c>
    </row>
    <row r="77" spans="2:22" x14ac:dyDescent="0.2">
      <c r="C77" t="s">
        <v>11</v>
      </c>
      <c r="D77">
        <f>-D76</f>
        <v>1</v>
      </c>
      <c r="J77">
        <f>IF(A10=1,$C$83,IF(A10=2,$C$84,$C$85))</f>
        <v>0.25833774677602783</v>
      </c>
      <c r="K77">
        <f>IF(B10=1,$C$83,IF(B10=2,$C$84,$C$85))</f>
        <v>0.25833774677602783</v>
      </c>
      <c r="L77">
        <f>IF(C10=1,$C$83,IF(C10=2,$C$84,$C$85))</f>
        <v>0.62245933120185459</v>
      </c>
      <c r="M77">
        <f>IF(A10=1,$E$83,IF(A10=2,$E$84,$E$85))</f>
        <v>0.19308324134875154</v>
      </c>
      <c r="N77">
        <f>IF(B10=1,$E$83,IF(B10=2,$E$84,$E$85))</f>
        <v>0.19308324134875154</v>
      </c>
      <c r="O77">
        <f>IF(C10=1,$E$83,IF(C10=2,$E$84,$E$85))</f>
        <v>7.585818002124356E-2</v>
      </c>
      <c r="Q77">
        <f>$E10*LN(J77)*K$6</f>
        <v>-0.37897648716158933</v>
      </c>
      <c r="R77">
        <f>$E10*LN(K77)*L$6</f>
        <v>-0.48725548349347203</v>
      </c>
      <c r="S77">
        <f>$E10*LN(L77)*M$6</f>
        <v>-3.7926158734408535E-2</v>
      </c>
      <c r="T77">
        <f>$F10*LN(M77)*K$6</f>
        <v>-0.69074622990921508</v>
      </c>
      <c r="U77">
        <f>$F10*LN(N77)*L$6</f>
        <v>-0.88810229559756237</v>
      </c>
      <c r="V77">
        <f>$F10*LN(O77)*M$6</f>
        <v>-0.30946676811510598</v>
      </c>
    </row>
    <row r="78" spans="2:22" x14ac:dyDescent="0.2">
      <c r="C78" t="s">
        <v>20</v>
      </c>
      <c r="D78">
        <v>0.5</v>
      </c>
      <c r="E78">
        <f>-D78</f>
        <v>-0.5</v>
      </c>
      <c r="J78">
        <f>IF(A11=1,$C$83,IF(A11=2,$C$84,$C$85))</f>
        <v>0.25833774677602783</v>
      </c>
      <c r="K78">
        <f>IF(B11=1,$C$83,IF(B11=2,$C$84,$C$85))</f>
        <v>0.11920292202211757</v>
      </c>
      <c r="L78">
        <f>IF(C11=1,$C$83,IF(C11=2,$C$84,$C$85))</f>
        <v>0.25833774677602783</v>
      </c>
      <c r="M78">
        <f>IF(A11=1,$E$83,IF(A11=2,$E$84,$E$85))</f>
        <v>0.19308324134875154</v>
      </c>
      <c r="N78">
        <f>IF(B11=1,$E$83,IF(B11=2,$E$84,$E$85))</f>
        <v>0.7310585786300049</v>
      </c>
      <c r="O78">
        <f>IF(C11=1,$E$83,IF(C11=2,$E$84,$E$85))</f>
        <v>0.19308324134875154</v>
      </c>
      <c r="Q78">
        <f>$E11*LN(J78)*K$6</f>
        <v>-0.75795297432317865</v>
      </c>
      <c r="R78">
        <f>$E11*LN(K78)*L$6</f>
        <v>-1.53138816795094</v>
      </c>
      <c r="S78">
        <f>$E11*LN(L78)*M$6</f>
        <v>-0.21655799266376535</v>
      </c>
      <c r="T78">
        <f>$F11*LN(M78)*K$6</f>
        <v>-0.23024874330307166</v>
      </c>
      <c r="U78">
        <f>$F11*LN(N78)*L$6</f>
        <v>-5.6387103753280092E-2</v>
      </c>
      <c r="V78">
        <f>$F11*LN(O78)*M$6</f>
        <v>-6.5785355229449047E-2</v>
      </c>
    </row>
    <row r="79" spans="2:22" x14ac:dyDescent="0.2">
      <c r="C79" t="s">
        <v>21</v>
      </c>
      <c r="D79">
        <f>-D80</f>
        <v>-0.5</v>
      </c>
      <c r="E79">
        <f>-E80</f>
        <v>0.5</v>
      </c>
      <c r="J79">
        <f>IF(A12=1,$C$83,IF(A12=2,$C$84,$C$85))</f>
        <v>0.25833774677602783</v>
      </c>
      <c r="K79">
        <f>IF(B12=1,$C$83,IF(B12=2,$C$84,$C$85))</f>
        <v>0.11920292202211757</v>
      </c>
      <c r="L79">
        <f>IF(C12=1,$C$83,IF(C12=2,$C$84,$C$85))</f>
        <v>0.11920292202211757</v>
      </c>
      <c r="M79">
        <f>IF(A12=1,$E$83,IF(A12=2,$E$84,$E$85))</f>
        <v>0.19308324134875154</v>
      </c>
      <c r="N79">
        <f>IF(B12=1,$E$83,IF(B12=2,$E$84,$E$85))</f>
        <v>0.7310585786300049</v>
      </c>
      <c r="O79">
        <f>IF(C12=1,$E$83,IF(C12=2,$E$84,$E$85))</f>
        <v>0.7310585786300049</v>
      </c>
      <c r="Q79">
        <f>$E12*LN(J79)*K$6</f>
        <v>-0.85269709611357603</v>
      </c>
      <c r="R79">
        <f>$E12*LN(K79)*L$6</f>
        <v>-1.7228116889448075</v>
      </c>
      <c r="S79">
        <f>$E12*LN(L79)*M$6</f>
        <v>-0.382847041987735</v>
      </c>
      <c r="T79">
        <f>$F12*LN(M79)*K$6</f>
        <v>-0.11512437165153583</v>
      </c>
      <c r="U79">
        <f>$F12*LN(N79)*L$6</f>
        <v>-2.8193551876640046E-2</v>
      </c>
      <c r="V79">
        <f>$F12*LN(O79)*M$6</f>
        <v>-6.2652337503644549E-3</v>
      </c>
    </row>
    <row r="80" spans="2:22" x14ac:dyDescent="0.2">
      <c r="D80">
        <v>0.5</v>
      </c>
      <c r="E80">
        <f>-D80</f>
        <v>-0.5</v>
      </c>
      <c r="J80" t="s">
        <v>38</v>
      </c>
      <c r="M80" t="s">
        <v>39</v>
      </c>
    </row>
    <row r="81" spans="3:22" x14ac:dyDescent="0.2">
      <c r="J81">
        <f>IF(A7=1,$D$83,IF(A7=2,$D$84,$D$85))</f>
        <v>0.62245933120185459</v>
      </c>
      <c r="K81">
        <f>IF(B7=1,$D$83,IF(B7=2,$D$84,$D$85))</f>
        <v>0.62245933120185459</v>
      </c>
      <c r="L81">
        <f>IF(C7=1,$D$83,IF(C7=2,$D$84,$D$85))</f>
        <v>0.62245933120185459</v>
      </c>
      <c r="M81">
        <f>IF(A7=1,$F$83,IF(A7=2,$F$84,$F$85))</f>
        <v>0.37754066879814546</v>
      </c>
      <c r="N81">
        <f>IF(B7=1,$F$83,IF(B7=2,$F$84,$F$85))</f>
        <v>0.37754066879814546</v>
      </c>
      <c r="O81">
        <f>IF(C7=1,$F$83,IF(C7=2,$F$84,$F$85))</f>
        <v>0.37754066879814546</v>
      </c>
      <c r="Q81">
        <f>$E7*LN(J81)*K$7</f>
        <v>-1.4222309525403203E-2</v>
      </c>
      <c r="R81">
        <f>$E7*LN(K81)*L$7</f>
        <v>-4.7407698418010652E-3</v>
      </c>
      <c r="S81">
        <f>$E7*LN(L81)*M$7</f>
        <v>-3.7926158734408535E-2</v>
      </c>
      <c r="T81">
        <f>$F7*LN(M81)*K$7</f>
        <v>-0.26300078572862884</v>
      </c>
      <c r="U81">
        <f>$F7*LN(N81)*L$7</f>
        <v>-8.7666928576209571E-2</v>
      </c>
      <c r="V81">
        <f>$F7*LN(O81)*M$7</f>
        <v>-0.70133542860967679</v>
      </c>
    </row>
    <row r="82" spans="3:22" x14ac:dyDescent="0.2">
      <c r="C82" t="s">
        <v>44</v>
      </c>
      <c r="D82" t="s">
        <v>42</v>
      </c>
      <c r="E82" t="s">
        <v>45</v>
      </c>
      <c r="F82" t="s">
        <v>42</v>
      </c>
      <c r="J82">
        <f>IF(A8=1,$D$83,IF(A8=2,$D$84,$D$85))</f>
        <v>0.62245933120185459</v>
      </c>
      <c r="K82">
        <f>IF(B8=1,$D$83,IF(B8=2,$D$84,$D$85))</f>
        <v>0.62245933120185459</v>
      </c>
      <c r="L82">
        <f>IF(C8=1,$D$83,IF(C8=2,$D$84,$D$85))</f>
        <v>0.25833774677602783</v>
      </c>
      <c r="M82">
        <f>IF(A8=1,$F$83,IF(A8=2,$F$84,$F$85))</f>
        <v>0.37754066879814546</v>
      </c>
      <c r="N82">
        <f>IF(B8=1,$F$83,IF(B8=2,$F$84,$F$85))</f>
        <v>0.37754066879814546</v>
      </c>
      <c r="O82">
        <f>IF(C8=1,$F$83,IF(C8=2,$F$84,$F$85))</f>
        <v>0.35351790983185943</v>
      </c>
      <c r="Q82">
        <f>$E8*LN(J82)*K$7</f>
        <v>-2.8444619050806405E-2</v>
      </c>
      <c r="R82">
        <f>$E8*LN(K82)*L$7</f>
        <v>-9.4815396836021304E-3</v>
      </c>
      <c r="S82">
        <f>$E8*LN(L82)*M$7</f>
        <v>-0.21655799266376535</v>
      </c>
      <c r="T82">
        <f>$F8*LN(M82)*K$7</f>
        <v>-0.23377847620322564</v>
      </c>
      <c r="U82">
        <f>$F8*LN(N82)*L$7</f>
        <v>-7.7926158734408515E-2</v>
      </c>
      <c r="V82">
        <f>$F8*LN(O82)*M$7</f>
        <v>-0.66548552359922153</v>
      </c>
    </row>
    <row r="83" spans="3:22" x14ac:dyDescent="0.2">
      <c r="C83">
        <f>EXP(D$74-D$76-D$78-D$79)/(1+EXP(D$74-D$76-D$78-D$79))</f>
        <v>0.62245933120185459</v>
      </c>
      <c r="D83">
        <f>EXP(D$74-D$76-E$78-E$79)/(1+EXP(D$74-D$76-E$78-E$79))</f>
        <v>0.62245933120185459</v>
      </c>
      <c r="E83">
        <f>EXP(D$74-D$77-D$78-D$80)/(1+EXP(D$74-D$77-D$78-D$80))</f>
        <v>7.585818002124356E-2</v>
      </c>
      <c r="F83">
        <f>EXP(D$74-D$77-E$78-E$80)/(1+EXP(D$74-D$77-E$78-E$80))</f>
        <v>0.37754066879814546</v>
      </c>
      <c r="J83">
        <f>IF(A9=1,$D$83,IF(A9=2,$D$84,$D$85))</f>
        <v>0.62245933120185459</v>
      </c>
      <c r="K83">
        <f>IF(B9=1,$D$83,IF(B9=2,$D$84,$D$85))</f>
        <v>0.25833774677602783</v>
      </c>
      <c r="L83">
        <f>IF(C9=1,$D$83,IF(C9=2,$D$84,$D$85))</f>
        <v>0.11920292202211757</v>
      </c>
      <c r="M83">
        <f>IF(A9=1,$F$83,IF(A9=2,$F$84,$F$85))</f>
        <v>0.37754066879814546</v>
      </c>
      <c r="N83">
        <f>IF(B9=1,$F$83,IF(B9=2,$F$84,$F$85))</f>
        <v>0.35351790983185943</v>
      </c>
      <c r="O83">
        <f>IF(C9=1,$F$83,IF(C9=2,$F$84,$F$85))</f>
        <v>0.26894142136999505</v>
      </c>
      <c r="Q83">
        <f>$E9*LN(J83)*K$7</f>
        <v>-4.2666928576209601E-2</v>
      </c>
      <c r="R83">
        <f>$E9*LN(K83)*L$7</f>
        <v>-4.0604623624455993E-2</v>
      </c>
      <c r="S83">
        <f>$E9*LN(L83)*M$7</f>
        <v>-0.51046272265031334</v>
      </c>
      <c r="T83">
        <f>$F9*LN(M83)*K$7</f>
        <v>-0.20455616667782239</v>
      </c>
      <c r="U83">
        <f>$F9*LN(N83)*L$7</f>
        <v>-7.2787479143664818E-2</v>
      </c>
      <c r="V83">
        <f>$F9*LN(O83)*M$7</f>
        <v>-0.73542654501020488</v>
      </c>
    </row>
    <row r="84" spans="3:22" x14ac:dyDescent="0.2">
      <c r="C84">
        <f>EXP(D$75-D$76-D$78-D$79)/(1+EXP(D$75-D$76-D$78-D$79))-C83</f>
        <v>0.25833774677602783</v>
      </c>
      <c r="D84">
        <f>EXP(D$75-D$76-E$78-E$79)/(1+EXP(D$75-D$76-E$78-E$79))-D83</f>
        <v>0.25833774677602783</v>
      </c>
      <c r="E84">
        <f>EXP(D$75-D$77-D$78-D$80)/(1+EXP(D$75-D$77-D$78-D$80))-E83</f>
        <v>0.19308324134875154</v>
      </c>
      <c r="F84">
        <f>EXP(E$75-E$77-E$78-E$80)/(1+EXP(E$75-E$77-E$78-E$80))-F83</f>
        <v>0.35351790983185943</v>
      </c>
      <c r="J84">
        <f>IF(A10=1,$D$83,IF(A10=2,$D$84,$D$85))</f>
        <v>0.25833774677602783</v>
      </c>
      <c r="K84">
        <f>IF(B10=1,$D$83,IF(B10=2,$D$84,$D$85))</f>
        <v>0.25833774677602783</v>
      </c>
      <c r="L84">
        <f>IF(C10=1,$D$83,IF(C10=2,$D$84,$D$85))</f>
        <v>0.62245933120185459</v>
      </c>
      <c r="M84">
        <f>IF(A10=1,$F$83,IF(A10=2,$F$84,$F$85))</f>
        <v>0.35351790983185943</v>
      </c>
      <c r="N84">
        <f>IF(B10=1,$F$83,IF(B10=2,$F$84,$F$85))</f>
        <v>0.35351790983185943</v>
      </c>
      <c r="O84">
        <f>IF(C10=1,$F$83,IF(C10=2,$F$84,$F$85))</f>
        <v>0.37754066879814546</v>
      </c>
      <c r="Q84">
        <f>$E10*LN(J84)*K$7</f>
        <v>-0.16241849449782403</v>
      </c>
      <c r="R84">
        <f>$E10*LN(K84)*L$7</f>
        <v>-5.4139498165941324E-2</v>
      </c>
      <c r="S84">
        <f>$E10*LN(L84)*M$7</f>
        <v>-0.15170463493763414</v>
      </c>
      <c r="T84">
        <f>$F10*LN(M84)*K$7</f>
        <v>-0.18716780351228104</v>
      </c>
      <c r="U84">
        <f>$F10*LN(N84)*L$7</f>
        <v>-6.2389267837426994E-2</v>
      </c>
      <c r="V84">
        <f>$F10*LN(O84)*M$7</f>
        <v>-0.46755695240645112</v>
      </c>
    </row>
    <row r="85" spans="3:22" x14ac:dyDescent="0.2">
      <c r="C85">
        <f>1-C84-C83</f>
        <v>0.11920292202211757</v>
      </c>
      <c r="D85">
        <f>1-D84-D83</f>
        <v>0.11920292202211757</v>
      </c>
      <c r="E85">
        <f>1-E84-E83</f>
        <v>0.7310585786300049</v>
      </c>
      <c r="F85">
        <f>1-F84-F83</f>
        <v>0.26894142136999505</v>
      </c>
      <c r="J85">
        <f>IF(A11=1,$D$83,IF(A11=2,$D$84,$D$85))</f>
        <v>0.25833774677602783</v>
      </c>
      <c r="K85">
        <f>IF(B11=1,$D$83,IF(B11=2,$D$84,$D$85))</f>
        <v>0.11920292202211757</v>
      </c>
      <c r="L85">
        <f>IF(C11=1,$D$83,IF(C11=2,$D$84,$D$85))</f>
        <v>0.25833774677602783</v>
      </c>
      <c r="M85">
        <f>IF(A11=1,$F$83,IF(A11=2,$F$84,$F$85))</f>
        <v>0.35351790983185943</v>
      </c>
      <c r="N85">
        <f>IF(B11=1,$F$83,IF(B11=2,$F$84,$F$85))</f>
        <v>0.26894142136999505</v>
      </c>
      <c r="O85">
        <f>IF(C11=1,$F$83,IF(C11=2,$F$84,$F$85))</f>
        <v>0.35351790983185943</v>
      </c>
      <c r="Q85">
        <f>$E11*LN(J85)*K$7</f>
        <v>-0.32483698899564806</v>
      </c>
      <c r="R85">
        <f>$E11*LN(K85)*L$7</f>
        <v>-0.17015424088343775</v>
      </c>
      <c r="S85">
        <f>$E11*LN(L85)*M$7</f>
        <v>-0.86623197065506141</v>
      </c>
      <c r="T85">
        <f>$F11*LN(M85)*K$7</f>
        <v>-6.2389267837427008E-2</v>
      </c>
      <c r="U85">
        <f>$F11*LN(N85)*L$7</f>
        <v>-2.6265233750364447E-2</v>
      </c>
      <c r="V85">
        <f>$F11*LN(O85)*M$7</f>
        <v>-0.16637138089980533</v>
      </c>
    </row>
    <row r="86" spans="3:22" x14ac:dyDescent="0.2">
      <c r="J86">
        <f>IF(A12=1,$D$83,IF(A12=2,$D$84,$D$85))</f>
        <v>0.25833774677602783</v>
      </c>
      <c r="K86">
        <f>IF(B12=1,$D$83,IF(B12=2,$D$84,$D$85))</f>
        <v>0.11920292202211757</v>
      </c>
      <c r="L86">
        <f>IF(C12=1,$D$83,IF(C12=2,$D$84,$D$85))</f>
        <v>0.11920292202211757</v>
      </c>
      <c r="M86">
        <f>IF(A12=1,$F$83,IF(A12=2,$F$84,$F$85))</f>
        <v>0.35351790983185943</v>
      </c>
      <c r="N86">
        <f>IF(B12=1,$F$83,IF(B12=2,$F$84,$F$85))</f>
        <v>0.26894142136999505</v>
      </c>
      <c r="O86">
        <f>IF(C12=1,$F$83,IF(C12=2,$F$84,$F$85))</f>
        <v>0.26894142136999505</v>
      </c>
      <c r="Q86">
        <f>$E12*LN(J86)*K$7</f>
        <v>-0.36544161262010411</v>
      </c>
      <c r="R86">
        <f>$E12*LN(K86)*L$7</f>
        <v>-0.19142352099386745</v>
      </c>
      <c r="S86">
        <f>$E12*LN(L86)*M$7</f>
        <v>-1.53138816795094</v>
      </c>
      <c r="T86">
        <f>$F12*LN(M86)*K$7</f>
        <v>-3.1194633918713504E-2</v>
      </c>
      <c r="U86">
        <f>$F12*LN(N86)*L$7</f>
        <v>-1.3132616875182223E-2</v>
      </c>
      <c r="V86">
        <f>$F12*LN(O86)*M$7</f>
        <v>-0.10506093500145781</v>
      </c>
    </row>
    <row r="88" spans="3:22" x14ac:dyDescent="0.2">
      <c r="Q88">
        <f t="shared" ref="Q88:V88" si="17">SUM(Q74:Q86)</f>
        <v>-3.1267698442199845</v>
      </c>
      <c r="R88">
        <f t="shared" si="17"/>
        <v>-4.7054419319310581</v>
      </c>
      <c r="S88">
        <f t="shared" si="17"/>
        <v>-4.1428395594901533</v>
      </c>
      <c r="T88">
        <f t="shared" si="17"/>
        <v>-6.3507412323534052</v>
      </c>
      <c r="U88">
        <f t="shared" si="17"/>
        <v>-6.2946712744761637</v>
      </c>
      <c r="V88">
        <f t="shared" si="17"/>
        <v>-3.9939523319647434</v>
      </c>
    </row>
    <row r="90" spans="3:22" x14ac:dyDescent="0.2">
      <c r="Q90" t="s">
        <v>34</v>
      </c>
      <c r="R90">
        <f>Q88+R88+S88</f>
        <v>-11.975051335641197</v>
      </c>
      <c r="U90">
        <f>T88+U88+V88</f>
        <v>-16.639364838794311</v>
      </c>
    </row>
    <row r="91" spans="3:22" x14ac:dyDescent="0.2">
      <c r="Q91" t="s">
        <v>32</v>
      </c>
      <c r="R91">
        <f>-R90-U90</f>
        <v>28.614416174435508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OSM</vt:lpstr>
      <vt:lpstr>POM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Louise</cp:lastModifiedBy>
  <dcterms:created xsi:type="dcterms:W3CDTF">2019-06-25T22:51:45Z</dcterms:created>
  <dcterms:modified xsi:type="dcterms:W3CDTF">2019-06-29T02:29:34Z</dcterms:modified>
</cp:coreProperties>
</file>