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C:\Users\aepel\OneDrive\Desktop\NYMC Research\Data\"/>
    </mc:Choice>
  </mc:AlternateContent>
  <xr:revisionPtr revIDLastSave="0" documentId="13_ncr:1_{35E85420-917E-41C7-ADA6-4F7B4E8210AD}" xr6:coauthVersionLast="47" xr6:coauthVersionMax="47" xr10:uidLastSave="{00000000-0000-0000-0000-000000000000}"/>
  <bookViews>
    <workbookView xWindow="-110" yWindow="-110" windowWidth="19420" windowHeight="10420" firstSheet="1"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21" i="3" l="1"/>
  <c r="AD121" i="3"/>
  <c r="AC121" i="3"/>
  <c r="AE120" i="3"/>
  <c r="AD120" i="3"/>
  <c r="AC120" i="3"/>
  <c r="AE119" i="3"/>
  <c r="AD119" i="3"/>
  <c r="AC119" i="3"/>
  <c r="AE118" i="3"/>
  <c r="AD118" i="3"/>
  <c r="AC118" i="3"/>
  <c r="L143" i="3"/>
  <c r="J142" i="3"/>
  <c r="J144" i="3"/>
  <c r="L144" i="3"/>
  <c r="K144" i="3" s="1"/>
  <c r="L132" i="3"/>
  <c r="J134" i="3"/>
  <c r="L134" i="3"/>
  <c r="J132" i="3"/>
  <c r="G124" i="3"/>
  <c r="G123" i="3"/>
  <c r="G125" i="3" s="1"/>
  <c r="G122" i="3"/>
  <c r="AG144" i="3"/>
  <c r="AF144" i="3"/>
  <c r="AE157" i="3"/>
  <c r="AE156" i="3"/>
  <c r="AD157" i="3"/>
  <c r="AD156" i="3"/>
  <c r="AS79" i="3"/>
  <c r="AR79" i="3"/>
  <c r="AS64" i="3"/>
  <c r="AR64" i="3"/>
  <c r="AS49" i="3"/>
  <c r="AR49" i="3"/>
  <c r="AS34" i="3"/>
  <c r="AR34" i="3"/>
  <c r="AS19" i="3"/>
  <c r="AR19" i="3"/>
  <c r="AU125" i="3"/>
  <c r="AV125" i="3" s="1"/>
  <c r="AU124" i="3"/>
  <c r="AV124" i="3" s="1"/>
  <c r="AU131" i="3"/>
  <c r="AV131" i="3" s="1"/>
  <c r="AU130" i="3"/>
  <c r="AV130" i="3" s="1"/>
  <c r="AU119" i="3"/>
  <c r="AV119" i="3" s="1"/>
  <c r="AU118" i="3"/>
  <c r="AV118" i="3" s="1"/>
  <c r="AU113" i="3"/>
  <c r="AV113" i="3" s="1"/>
  <c r="AU112" i="3"/>
  <c r="AV112" i="3" s="1"/>
  <c r="AP131" i="3"/>
  <c r="AQ131" i="3" s="1"/>
  <c r="AP130" i="3"/>
  <c r="AQ130" i="3" s="1"/>
  <c r="AP125" i="3"/>
  <c r="AQ125" i="3" s="1"/>
  <c r="AP124" i="3"/>
  <c r="AQ124" i="3" s="1"/>
  <c r="AP119" i="3"/>
  <c r="AQ119" i="3" s="1"/>
  <c r="AP118" i="3"/>
  <c r="AQ118" i="3" s="1"/>
  <c r="AP113" i="3"/>
  <c r="AQ113" i="3" s="1"/>
  <c r="AP112" i="3"/>
  <c r="AQ112" i="3" s="1"/>
  <c r="AP92" i="3"/>
  <c r="AQ92" i="3"/>
  <c r="AP93" i="3"/>
  <c r="AQ93" i="3"/>
  <c r="AP98" i="3"/>
  <c r="AQ98" i="3"/>
  <c r="AP99" i="3"/>
  <c r="AQ99" i="3"/>
  <c r="AU93" i="3"/>
  <c r="AP105" i="3"/>
  <c r="AP104" i="3"/>
  <c r="AQ104" i="3"/>
  <c r="AQ105" i="3"/>
  <c r="AU92" i="3"/>
  <c r="AV92" i="3"/>
  <c r="AV93" i="3"/>
  <c r="AU98" i="3"/>
  <c r="AV98" i="3"/>
  <c r="AU99" i="3"/>
  <c r="AV99"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16" i="3"/>
  <c r="AG15" i="3"/>
  <c r="L133" i="3" l="1"/>
  <c r="J133" i="3"/>
  <c r="K133" i="3" s="1"/>
  <c r="G132" i="3" s="1"/>
  <c r="J143" i="3"/>
  <c r="K143" i="3" s="1"/>
  <c r="K142" i="3" s="1"/>
  <c r="L142" i="3" s="1"/>
  <c r="G143" i="3" s="1"/>
  <c r="AV105" i="3"/>
  <c r="K132" i="3"/>
  <c r="AU104" i="3"/>
  <c r="AU105" i="3"/>
  <c r="K134" i="3"/>
  <c r="G134" i="3" s="1"/>
  <c r="G127" i="3"/>
  <c r="AV104" i="3"/>
  <c r="G144" i="3"/>
  <c r="G133" i="3"/>
  <c r="G126" i="3"/>
  <c r="G142" i="3" l="1"/>
  <c r="AU107" i="3"/>
  <c r="G128" i="3"/>
  <c r="G129" i="3" s="1"/>
  <c r="G145" i="3"/>
  <c r="G146" i="3" s="1"/>
  <c r="G135" i="3"/>
  <c r="G136" i="3" s="1"/>
  <c r="G147" i="3" l="1"/>
  <c r="G148" i="3" s="1"/>
  <c r="G149" i="3" s="1"/>
  <c r="G137" i="3"/>
  <c r="G138" i="3" s="1"/>
  <c r="G139" i="3" s="1"/>
</calcChain>
</file>

<file path=xl/sharedStrings.xml><?xml version="1.0" encoding="utf-8"?>
<sst xmlns="http://schemas.openxmlformats.org/spreadsheetml/2006/main" count="2621" uniqueCount="1053">
  <si>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</si>
  <si>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</si>
  <si>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</si>
  <si>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</si>
  <si>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</si>
  <si>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</si>
  <si>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</si>
  <si>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</si>
  <si>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</si>
  <si>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</si>
  <si>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</si>
  <si>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</si>
  <si>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</si>
  <si>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</si>
  <si>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</si>
  <si>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</si>
  <si>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</si>
  <si>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</si>
  <si>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</si>
  <si>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</si>
  <si>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</si>
  <si>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</si>
  <si>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</si>
  <si>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</si>
  <si>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</si>
  <si>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</si>
  <si>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</si>
  <si>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</si>
  <si>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</si>
  <si>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</si>
  <si>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</si>
  <si>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</si>
  <si>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</si>
  <si>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</si>
  <si>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</si>
  <si>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</si>
  <si>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</si>
  <si>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</si>
  <si>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</si>
  <si>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</si>
  <si>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</si>
  <si>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</si>
  <si>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</si>
  <si>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</si>
  <si>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</si>
  <si>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</si>
  <si>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</si>
  <si>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</si>
  <si>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</si>
  <si>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</si>
  <si>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</si>
  <si>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</si>
  <si>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</si>
  <si>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</si>
  <si>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</si>
  <si>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</si>
  <si>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</si>
  <si>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</si>
  <si>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</si>
  <si>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</si>
  <si>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</si>
  <si>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</si>
  <si>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</si>
  <si>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</si>
  <si>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</si>
  <si>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</si>
  <si>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</si>
  <si>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</si>
  <si>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</si>
  <si>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</si>
  <si>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</si>
  <si>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</si>
  <si>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</si>
  <si>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</si>
  <si>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</si>
  <si>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</si>
  <si>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</si>
  <si>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</si>
  <si>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</si>
  <si>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</si>
  <si>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</si>
  <si>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</si>
  <si>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</si>
  <si>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</si>
  <si>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</si>
  <si>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</si>
  <si>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</si>
  <si>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</si>
  <si>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</si>
  <si>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</si>
  <si>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</si>
  <si>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</si>
  <si>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</si>
  <si>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</si>
  <si>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</si>
  <si>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</si>
  <si>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</si>
  <si>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</si>
  <si>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</si>
  <si>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</si>
  <si>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</si>
  <si>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</si>
  <si>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</si>
  <si>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</si>
  <si>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</si>
  <si>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</si>
  <si>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</si>
  <si>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</si>
  <si>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</si>
  <si>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</si>
  <si>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</si>
  <si>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</si>
  <si>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</si>
  <si>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</si>
  <si>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</si>
  <si>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</si>
  <si>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</si>
  <si>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</si>
  <si>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</si>
  <si>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</si>
  <si>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</si>
  <si>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</si>
  <si>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</si>
  <si>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</si>
  <si>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</si>
  <si>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</si>
  <si>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</si>
  <si>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</si>
  <si>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</si>
  <si>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</si>
  <si>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</si>
  <si>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</si>
  <si>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</si>
  <si>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</si>
  <si>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</si>
  <si>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</si>
  <si>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</si>
  <si>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</si>
  <si>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</si>
  <si>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</si>
  <si>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</si>
  <si>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</si>
  <si>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</si>
  <si>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</si>
  <si>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</si>
  <si>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</si>
  <si>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</si>
  <si>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</si>
  <si>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</si>
  <si>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</si>
  <si>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</si>
  <si>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</si>
  <si>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</si>
  <si>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</si>
  <si>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</si>
  <si>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</si>
  <si>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</si>
  <si>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</si>
  <si>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</si>
  <si>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</si>
  <si>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</si>
  <si>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</si>
  <si>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</si>
  <si>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</si>
  <si>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</si>
  <si>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</si>
  <si>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</si>
  <si>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</si>
  <si>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</si>
  <si>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</si>
  <si>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</si>
  <si>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</si>
  <si>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</si>
  <si>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</si>
  <si>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</si>
  <si>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</si>
  <si>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</si>
  <si>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</si>
  <si>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</si>
  <si>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</si>
  <si>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</si>
  <si>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</si>
  <si>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</si>
  <si>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</si>
  <si>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</si>
  <si>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</si>
  <si>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</si>
  <si>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</si>
  <si>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</si>
  <si>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</si>
  <si>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</si>
  <si>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</si>
  <si>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</si>
  <si>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</si>
  <si>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</si>
  <si>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</si>
  <si>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</si>
  <si>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</si>
  <si>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</si>
  <si>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</si>
  <si>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</si>
  <si>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</si>
  <si>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</si>
  <si>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</si>
  <si>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</si>
  <si>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</si>
  <si>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</si>
  <si>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</si>
  <si>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</si>
  <si>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</si>
  <si>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</si>
  <si>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</si>
  <si>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</si>
  <si>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</si>
  <si>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</si>
  <si>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</si>
  <si>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</si>
  <si>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</si>
  <si>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</si>
  <si>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</si>
  <si>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</si>
  <si>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</si>
  <si>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</si>
  <si>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</si>
  <si>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</si>
  <si>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</si>
  <si>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</si>
  <si>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</si>
  <si>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</si>
  <si>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</si>
  <si>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</si>
  <si>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</si>
  <si>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</si>
  <si>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</si>
  <si>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</si>
  <si>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</si>
  <si>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</si>
  <si>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</si>
  <si>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</si>
  <si>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</si>
  <si>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</si>
  <si>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</si>
  <si>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</si>
  <si>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</si>
  <si>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</si>
  <si>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</si>
  <si>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</si>
  <si>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</si>
  <si>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</si>
  <si>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</si>
  <si>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</si>
  <si>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</si>
  <si>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</si>
  <si>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</si>
  <si>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</si>
  <si>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</si>
  <si>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</si>
  <si>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</si>
  <si>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</si>
  <si>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</si>
  <si>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</si>
  <si>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</si>
  <si>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</si>
  <si>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</si>
  <si>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</si>
  <si>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</si>
  <si>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</si>
  <si>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</si>
  <si>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</si>
  <si>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</si>
  <si>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</si>
  <si>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</si>
  <si>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</si>
  <si>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</si>
  <si>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</si>
  <si>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</si>
  <si>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</si>
  <si>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</si>
  <si>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</si>
  <si>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</si>
  <si>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</si>
  <si>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</si>
  <si>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</si>
  <si>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</si>
  <si>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</si>
  <si>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</si>
  <si>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</si>
  <si>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</si>
  <si>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</si>
  <si>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</si>
  <si>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</si>
  <si>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</si>
  <si>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</si>
  <si>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</si>
  <si>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</si>
  <si>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</si>
  <si>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</si>
  <si>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</si>
  <si>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</si>
  <si>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</si>
  <si>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</si>
  <si>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</si>
  <si>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</si>
  <si>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</si>
  <si>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</si>
  <si>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</si>
  <si>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</si>
  <si>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</si>
  <si>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</si>
  <si>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</si>
  <si>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</si>
  <si>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</si>
  <si>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</si>
  <si>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</si>
  <si>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</si>
  <si>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</si>
  <si>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</si>
  <si>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</si>
  <si>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</si>
  <si>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</si>
  <si>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</si>
  <si>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</si>
  <si>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</si>
  <si>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</si>
  <si>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</si>
  <si>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</si>
  <si>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</si>
  <si>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</si>
  <si>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</si>
  <si>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</si>
  <si>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</si>
  <si>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</si>
  <si>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</si>
  <si>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</si>
  <si>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</si>
  <si>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</si>
  <si>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</si>
  <si>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</si>
  <si>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</si>
  <si>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</si>
  <si>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</si>
  <si>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</si>
  <si>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</si>
  <si>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</si>
  <si>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</si>
  <si>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</si>
  <si>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</si>
  <si>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</si>
  <si>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</si>
  <si>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</si>
  <si>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</si>
  <si>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</si>
  <si>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</si>
  <si>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</si>
  <si>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</si>
  <si>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</si>
  <si>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</si>
  <si>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</si>
  <si>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</si>
  <si>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</si>
  <si>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</si>
  <si>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</si>
  <si>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</si>
  <si>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</si>
  <si>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</si>
  <si>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</si>
  <si>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</si>
  <si>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</si>
  <si>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</si>
  <si>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</si>
  <si>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</si>
  <si>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</si>
  <si>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</si>
  <si>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</si>
  <si>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</si>
  <si>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</si>
  <si>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</si>
  <si>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</si>
  <si>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</si>
  <si>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</si>
  <si>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</si>
  <si>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</si>
  <si>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</si>
  <si>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</si>
  <si>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</si>
  <si>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</si>
  <si>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</si>
  <si>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</si>
  <si>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</si>
  <si>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</si>
  <si>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</si>
  <si>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</si>
  <si>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</si>
  <si>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</si>
  <si>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</si>
  <si>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</si>
  <si>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</si>
  <si>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</si>
  <si>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</si>
  <si>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</si>
  <si>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</si>
  <si>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</si>
  <si>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</si>
  <si>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</si>
  <si>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</si>
  <si>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</si>
  <si>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</si>
  <si>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</si>
  <si>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</si>
  <si>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</si>
  <si>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</si>
  <si>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</si>
  <si>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</si>
  <si>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</si>
  <si>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</si>
  <si>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</si>
  <si>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</si>
  <si>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</si>
  <si>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</si>
  <si>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</si>
  <si>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</si>
  <si>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</si>
  <si>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</si>
  <si>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</si>
  <si>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</si>
  <si>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</si>
  <si>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</si>
  <si>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</si>
  <si>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</si>
  <si>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</si>
  <si>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</si>
  <si>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</si>
  <si>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</si>
  <si>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</si>
  <si>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</si>
  <si>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</si>
  <si>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</si>
  <si>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</si>
  <si>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</si>
  <si>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</si>
  <si>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</si>
  <si>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</si>
  <si>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</si>
  <si>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</si>
  <si>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</si>
  <si>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</si>
  <si>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</si>
  <si>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</si>
  <si>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</si>
  <si>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</si>
  <si>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</si>
  <si>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</si>
  <si>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</si>
  <si>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</si>
  <si>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</si>
  <si>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</si>
  <si>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</si>
  <si>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</si>
  <si>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</si>
  <si>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</si>
  <si>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</si>
  <si>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</si>
  <si>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</si>
  <si>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</si>
  <si>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</si>
  <si>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</si>
  <si>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</si>
  <si>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</si>
  <si>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</si>
  <si>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</si>
  <si>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</si>
  <si>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</si>
  <si>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</si>
  <si>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</si>
  <si>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</si>
  <si>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</si>
  <si>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</si>
  <si>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</si>
  <si>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</si>
  <si>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</si>
  <si>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</si>
  <si>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</si>
  <si>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</si>
  <si>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</si>
  <si>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</si>
  <si>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</si>
  <si>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</si>
  <si>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</si>
  <si>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</si>
  <si>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</si>
  <si>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</si>
  <si>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</si>
  <si>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</si>
  <si>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</si>
  <si>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</si>
  <si>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</si>
  <si>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</si>
  <si>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</si>
  <si>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</si>
  <si>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</si>
  <si>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</si>
  <si>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</si>
  <si>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</si>
  <si>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</si>
  <si>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</si>
  <si>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</si>
  <si>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</si>
  <si>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</si>
  <si>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</si>
  <si>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</si>
  <si>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</si>
  <si>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</si>
  <si>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</si>
  <si>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</si>
  <si>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</si>
  <si>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</si>
  <si>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</si>
  <si>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</si>
  <si>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</si>
  <si>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</si>
  <si>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</si>
  <si>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</si>
  <si>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</si>
  <si>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</si>
  <si>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</si>
  <si>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</si>
  <si>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</si>
  <si>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</si>
  <si>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</si>
  <si>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</si>
  <si>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</si>
  <si>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</si>
  <si>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</si>
  <si>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</si>
  <si>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</si>
  <si>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</si>
  <si>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</si>
  <si>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</si>
  <si>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</si>
  <si>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</si>
  <si>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</si>
  <si>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</si>
  <si>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</si>
  <si>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</si>
  <si>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</si>
  <si>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</si>
  <si>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</si>
  <si>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</si>
  <si>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</si>
  <si>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</si>
  <si>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</si>
  <si>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</si>
  <si>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</si>
  <si>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</si>
  <si>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</si>
  <si>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</si>
  <si>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</si>
  <si>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</si>
  <si>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</si>
  <si>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</si>
  <si>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</si>
  <si>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</si>
  <si>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</si>
  <si>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</si>
  <si>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</si>
  <si>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</si>
  <si>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</si>
  <si>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</si>
  <si>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</si>
  <si>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</si>
  <si>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</si>
  <si>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</si>
  <si>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</si>
  <si>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</si>
  <si>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</si>
  <si>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</si>
  <si>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</si>
  <si>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</si>
  <si>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</si>
  <si>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</si>
  <si>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</si>
  <si>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</si>
  <si>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</si>
  <si>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</si>
  <si>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</si>
  <si>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</si>
  <si>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</si>
  <si>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</si>
  <si>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</si>
  <si>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</si>
  <si>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</si>
  <si>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</si>
  <si>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</si>
  <si>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</si>
  <si>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</si>
  <si>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</si>
  <si>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</si>
  <si>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</si>
  <si>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</si>
  <si>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</si>
  <si>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</si>
  <si>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</si>
  <si>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</si>
  <si>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</si>
  <si>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</si>
  <si>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</si>
  <si>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</si>
  <si>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</si>
  <si>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</si>
  <si>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</si>
  <si>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</si>
  <si>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</si>
  <si>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</si>
  <si>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</si>
  <si>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</si>
  <si>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</si>
  <si>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</si>
  <si>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</si>
  <si>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</si>
  <si>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</si>
  <si>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</si>
  <si>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</si>
  <si>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</si>
  <si>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</si>
  <si>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</si>
  <si>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</si>
  <si>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</si>
  <si>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</si>
  <si>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</si>
  <si>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</si>
  <si>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</si>
  <si>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</si>
  <si>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</si>
  <si>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</si>
  <si>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</si>
  <si>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</si>
  <si>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</si>
  <si>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</si>
  <si>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</si>
  <si>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</si>
  <si>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</si>
  <si>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</si>
  <si>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</si>
  <si>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</si>
  <si>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</si>
  <si>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</si>
  <si>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</si>
  <si>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</si>
  <si>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</si>
  <si>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</si>
  <si>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</si>
  <si>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</si>
  <si>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</si>
  <si>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</si>
  <si>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</si>
  <si>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</si>
  <si>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</si>
  <si>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</si>
  <si>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</si>
  <si>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</si>
  <si>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</si>
  <si>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</si>
  <si>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</si>
  <si>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</si>
  <si>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</si>
  <si>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</si>
  <si>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</si>
  <si>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</si>
  <si>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</si>
  <si>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</si>
  <si>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</si>
  <si>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</si>
  <si>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</si>
  <si>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</si>
  <si>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</si>
  <si>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</si>
  <si>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</si>
  <si>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</si>
  <si>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</si>
  <si>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</si>
  <si>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</si>
  <si>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</si>
  <si>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</si>
  <si>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</si>
  <si>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</si>
  <si>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</si>
  <si>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</si>
  <si>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</si>
  <si>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</si>
  <si>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</si>
  <si>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</si>
  <si>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</si>
  <si>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</si>
  <si>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</si>
  <si>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</si>
  <si>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</si>
  <si>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</si>
  <si>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</si>
  <si>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</si>
  <si>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</si>
  <si>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</si>
  <si>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</si>
  <si>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</si>
  <si>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</si>
  <si>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</si>
  <si>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</si>
  <si>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</si>
  <si>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</si>
  <si>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</si>
  <si>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</si>
  <si>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</si>
  <si>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</si>
  <si>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</si>
  <si>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</si>
  <si>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</si>
  <si>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</si>
  <si>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</si>
  <si>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</si>
  <si>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</si>
  <si>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</si>
  <si>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</si>
  <si>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</si>
  <si>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</si>
  <si>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</si>
  <si>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</si>
  <si>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</si>
  <si>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</si>
  <si>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</si>
  <si>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</si>
  <si>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</si>
  <si>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</si>
  <si>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</si>
  <si>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</si>
  <si>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</si>
  <si>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</si>
  <si>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</si>
  <si>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</si>
  <si>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</si>
  <si>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</si>
  <si>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</si>
  <si>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</si>
  <si>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</si>
  <si>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</si>
  <si>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</si>
  <si>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</si>
  <si>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</si>
  <si>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</si>
  <si>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</si>
  <si>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</si>
  <si>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</si>
  <si>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</si>
  <si>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</si>
  <si>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</si>
  <si>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</si>
  <si>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</si>
  <si>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</si>
  <si>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</si>
  <si>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</si>
  <si>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</si>
  <si>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</si>
  <si>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</si>
  <si>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</si>
  <si>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</si>
  <si>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</si>
  <si>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</si>
  <si>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</si>
  <si>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</si>
  <si>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</si>
  <si>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</si>
  <si>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</si>
  <si>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</si>
  <si>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</si>
  <si>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</si>
  <si>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</si>
  <si>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</si>
  <si>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</si>
  <si>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</si>
  <si>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</si>
  <si>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</si>
  <si>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</si>
  <si>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</si>
  <si>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</si>
  <si>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</si>
  <si>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</si>
  <si>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</si>
  <si>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</si>
  <si>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</si>
  <si>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</si>
  <si>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</si>
  <si>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</si>
  <si>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</si>
  <si>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</si>
  <si>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</si>
  <si>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</si>
  <si>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</si>
  <si>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</si>
  <si>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</si>
  <si>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</si>
  <si>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</si>
  <si>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</si>
  <si>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</si>
  <si>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</si>
  <si>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</si>
  <si>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</si>
  <si>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</si>
  <si>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</si>
  <si>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</si>
  <si>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</si>
  <si>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</si>
  <si>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</si>
  <si>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</si>
  <si>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</si>
  <si>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</si>
  <si>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</si>
  <si>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</si>
  <si>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</si>
  <si>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</si>
  <si>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</si>
  <si>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</si>
  <si>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</si>
  <si>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</si>
  <si>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</si>
  <si>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</si>
  <si>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</si>
  <si>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</si>
  <si>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</si>
  <si>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</si>
  <si>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</si>
  <si>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</si>
  <si>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</si>
  <si>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</si>
  <si>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</si>
  <si>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</si>
  <si>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</si>
  <si>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</si>
  <si>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</si>
  <si>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</si>
  <si>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</si>
  <si>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</si>
  <si>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</si>
  <si>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</si>
  <si>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</si>
  <si>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</si>
  <si>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</si>
  <si>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</si>
  <si>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</si>
  <si>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</si>
  <si>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</si>
  <si>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</si>
  <si>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</si>
  <si>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</si>
  <si>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</si>
  <si>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</si>
  <si>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</si>
  <si>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</si>
  <si>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</si>
  <si>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</si>
  <si>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</si>
  <si>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</si>
  <si>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</si>
  <si>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</si>
  <si>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</si>
  <si>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</si>
  <si>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Cleaning product - detergent</t>
  </si>
  <si>
    <t xml:space="preserve">xanax, ethanol, lamictal, prozac </t>
  </si>
  <si>
    <t>Actual</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</si>
  <si>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</si>
  <si>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</si>
  <si>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</si>
  <si>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</si>
  <si>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</si>
  <si>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</si>
  <si>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</si>
  <si>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</si>
  <si>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</si>
  <si>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</si>
  <si>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</si>
  <si>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</si>
  <si>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</si>
  <si>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</si>
  <si>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</si>
  <si>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</si>
  <si>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</si>
  <si>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</si>
  <si>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 xml:space="preserve"> 4 tabs venlafaxine 150mg and 4 tabs lamictal 100mg and tequilla alcohol</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</si>
  <si>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</si>
  <si>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</si>
  <si>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</si>
  <si>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</si>
  <si>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</si>
  <si>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</si>
  <si>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</si>
  <si>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</si>
  <si>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</si>
  <si>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</si>
  <si>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</si>
  <si>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</si>
  <si>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</si>
  <si>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</si>
  <si>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</si>
  <si>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</si>
  <si>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</si>
  <si>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</si>
  <si>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</si>
  <si>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</si>
  <si>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</si>
  <si>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</si>
  <si>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</si>
  <si>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</si>
  <si>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</si>
  <si>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</si>
  <si>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</si>
  <si>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</si>
  <si>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</si>
  <si>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</si>
  <si>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</si>
  <si>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</si>
  <si>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</si>
  <si>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</si>
  <si>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</si>
  <si>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</si>
  <si>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</si>
  <si>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</si>
  <si>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</si>
  <si>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</si>
  <si>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</si>
  <si>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</si>
  <si>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</si>
  <si>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</si>
  <si>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</si>
  <si>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</si>
  <si>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</si>
  <si>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</si>
  <si>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</si>
  <si>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</si>
  <si>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</si>
  <si>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</si>
  <si>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</si>
  <si>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</si>
  <si>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</si>
  <si>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</si>
  <si>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</si>
  <si>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</si>
  <si>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</si>
  <si>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</si>
  <si>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</si>
  <si>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</si>
  <si>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</si>
  <si>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</si>
  <si>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</si>
  <si>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</si>
  <si>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</si>
  <si>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</si>
  <si>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</si>
  <si>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</si>
  <si>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</si>
  <si>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</si>
  <si>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</si>
  <si>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</si>
  <si>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</si>
  <si>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</si>
  <si>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</si>
  <si>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</si>
  <si>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</si>
  <si>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</si>
  <si>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</si>
  <si>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</si>
  <si>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</si>
  <si>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</si>
  <si>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</si>
  <si>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</si>
  <si>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</si>
  <si>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</si>
  <si>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</si>
  <si>
    <t>GMF/D</t>
  </si>
  <si>
    <t>Predicted</t>
  </si>
  <si>
    <t>Exclusions</t>
  </si>
  <si>
    <t>Missing data: 2</t>
  </si>
  <si>
    <t>&lt;12 y/o: 7</t>
  </si>
  <si>
    <r>
      <t xml:space="preserve">Patients who were predicted by IRS to require ICU: </t>
    </r>
    <r>
      <rPr>
        <sz val="14"/>
        <color theme="1"/>
        <rFont val="Calibri"/>
        <family val="2"/>
        <scheme val="minor"/>
      </rPr>
      <t>comparison of those who actually went to ICU and those who didn’t</t>
    </r>
  </si>
  <si>
    <t>IRS &gt; 6</t>
  </si>
  <si>
    <t>Intoxicant</t>
  </si>
  <si>
    <t>Respiratory</t>
  </si>
  <si>
    <t>2nd Reason</t>
  </si>
  <si>
    <t>Combined</t>
  </si>
  <si>
    <t>IRS</t>
  </si>
  <si>
    <t>Actual ICU</t>
  </si>
  <si>
    <t>Actual GMF</t>
  </si>
  <si>
    <t xml:space="preserve">Actual </t>
  </si>
  <si>
    <t>Ages</t>
  </si>
  <si>
    <t>t-Test: Two-Sample Assuming Unequal Variances</t>
  </si>
  <si>
    <t>Mean</t>
  </si>
  <si>
    <t>Variance</t>
  </si>
  <si>
    <t>Observations</t>
  </si>
  <si>
    <t>Hypothesized Mean Difference</t>
  </si>
  <si>
    <t>df</t>
  </si>
  <si>
    <t>t Stat</t>
  </si>
  <si>
    <t>P(T&lt;=t) one-tail</t>
  </si>
  <si>
    <t>t Critical one-tail</t>
  </si>
  <si>
    <t>P(T&lt;=t) two-tail</t>
  </si>
  <si>
    <t>t Critical two-tail</t>
  </si>
  <si>
    <t>Any</t>
  </si>
  <si>
    <t>Act ICU</t>
  </si>
  <si>
    <t>Act GMF</t>
  </si>
  <si>
    <t>Second Reason</t>
  </si>
  <si>
    <t>At least 1 Co</t>
  </si>
  <si>
    <t>2+ Co</t>
  </si>
  <si>
    <t>d</t>
  </si>
  <si>
    <t>p = 0.0064</t>
  </si>
  <si>
    <t>p = 1</t>
  </si>
  <si>
    <t>p = 1.0</t>
  </si>
  <si>
    <t>p = 0.5296</t>
  </si>
  <si>
    <t>p = 0.21</t>
  </si>
  <si>
    <t>p = 0.0163</t>
  </si>
  <si>
    <t>Intoxication Types</t>
  </si>
  <si>
    <t>Antidep</t>
  </si>
  <si>
    <t>Analg</t>
  </si>
  <si>
    <t>Street</t>
  </si>
  <si>
    <t>Combo</t>
  </si>
  <si>
    <t>Unknown</t>
  </si>
  <si>
    <t>Sedativ</t>
  </si>
  <si>
    <t>p = 0.101</t>
  </si>
  <si>
    <t>p = 0.1983</t>
  </si>
  <si>
    <t>p = 0.4467</t>
  </si>
  <si>
    <t>p = 0.5748</t>
  </si>
  <si>
    <t>p = 0.6871</t>
  </si>
  <si>
    <t>IRS &gt;6</t>
  </si>
  <si>
    <t>IRS &lt;7</t>
  </si>
  <si>
    <t>What about patients who had a negative IRS (&lt;7)?</t>
  </si>
  <si>
    <t>Means and t-tests of cont. variables</t>
  </si>
  <si>
    <t>IRS &lt; 7</t>
  </si>
  <si>
    <r>
      <t xml:space="preserve">p </t>
    </r>
    <r>
      <rPr>
        <b/>
        <sz val="12"/>
        <color theme="1"/>
        <rFont val="Calibri"/>
        <family val="2"/>
        <scheme val="minor"/>
      </rPr>
      <t>(two-tail)</t>
    </r>
  </si>
  <si>
    <t>T-tests for patients who had IRS &lt;7</t>
  </si>
  <si>
    <t>AGE</t>
  </si>
  <si>
    <t>Pred ICU</t>
  </si>
  <si>
    <t>Pred GMF</t>
  </si>
  <si>
    <t>p&lt;0.00001</t>
  </si>
  <si>
    <t>RR</t>
  </si>
  <si>
    <t>SD</t>
  </si>
  <si>
    <t>IRS ≤6</t>
  </si>
  <si>
    <t>Cohen's Kappa Calculations</t>
  </si>
  <si>
    <t>Overall</t>
  </si>
  <si>
    <t>Po</t>
  </si>
  <si>
    <t>Pe</t>
  </si>
  <si>
    <t>Pep</t>
  </si>
  <si>
    <t>Pen</t>
  </si>
  <si>
    <t>K</t>
  </si>
  <si>
    <t>SE</t>
  </si>
  <si>
    <t>Z</t>
  </si>
  <si>
    <t>p</t>
  </si>
  <si>
    <t>Pediatric</t>
  </si>
  <si>
    <t>W/O Comorbs</t>
  </si>
  <si>
    <r>
      <t xml:space="preserve">INTOXICATE </t>
    </r>
    <r>
      <rPr>
        <b/>
        <u/>
        <sz val="11"/>
        <color theme="1"/>
        <rFont val="Calibri"/>
        <family val="2"/>
        <scheme val="minor"/>
      </rPr>
      <t>increased</t>
    </r>
    <r>
      <rPr>
        <b/>
        <sz val="11"/>
        <color theme="1"/>
        <rFont val="Calibri"/>
        <family val="2"/>
        <scheme val="minor"/>
      </rPr>
      <t xml:space="preserve"> admissions by a net 290%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</si>
</sst>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9" formatCode="0.0000000"/>
  </numFmts>
  <fonts count="30"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
      <sz val="11"/>
      <color rgb="FF006100"/>
      <name val="Calibri"/>
      <family val="2"/>
      <scheme val="minor"/>
    </font>
    <font>
      <sz val="11"/>
      <color theme="1"/>
      <name val="Calibri"/>
      <family val="2"/>
    </font>
    <font>
      <b/>
      <u/>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i/>
      <sz val="11"/>
      <color theme="1"/>
      <name val="Calibri"/>
      <family val="2"/>
      <scheme val="minor"/>
    </font>
    <font>
      <b/>
      <i/>
      <sz val="12"/>
      <color theme="1"/>
      <name val="Calibri"/>
      <family val="2"/>
      <scheme val="minor"/>
    </font>
    <font>
      <b/>
      <i/>
      <sz val="11"/>
      <color theme="1"/>
      <name val="Calibri"/>
      <family val="2"/>
      <scheme val="minor"/>
    </font>
    <font>
      <b/>
      <i/>
      <u/>
      <sz val="20"/>
      <color theme="1"/>
      <name val="Calibri"/>
      <family val="2"/>
      <scheme val="minor"/>
    </font>
  </fonts>
  <fills count="13">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7" fillId="2" borderId="0" applyNumberFormat="0" applyBorder="0" applyAlignment="0" applyProtection="0"/>
  </cellStyleXfs>
  <cellXfs count="174">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8" fillId="0" borderId="0" xfId="0" applyFont="1" applyAlignment="1">
      <alignment horizontal="left"/>
    </xf>
    <xf numFmtId="0" fontId="18" fillId="0" borderId="0" xfId="0" applyFont="1"/>
    <xf numFmtId="0" fontId="14" fillId="0" borderId="0" xfId="0" applyFont="1" applyAlignment="1">
      <alignment horizontal="left"/>
    </xf>
    <xf numFmtId="0" fontId="10" fillId="0" borderId="0" xfId="0" applyFont="1" applyAlignment="1">
      <alignment horizontal="left"/>
    </xf>
    <xf numFmtId="0" fontId="9" fillId="0" borderId="0" xfId="0" applyFont="1"/>
    <xf numFmtId="0" fontId="15" fillId="0" borderId="0" xfId="0" applyFont="1" applyAlignment="1">
      <alignment horizontal="center"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18" fillId="4" borderId="0" xfId="0" applyFont="1" applyFill="1" applyAlignment="1">
      <alignment horizontal="left"/>
    </xf>
    <xf numFmtId="0" fontId="18" fillId="4" borderId="0" xfId="0" applyFont="1" applyFill="1"/>
    <xf numFmtId="0" fontId="0" fillId="5" borderId="0" xfId="0" applyFill="1"/>
    <xf numFmtId="0" fontId="0" fillId="5" borderId="0" xfId="0" applyFill="1" applyAlignment="1">
      <alignment wrapText="1"/>
    </xf>
    <xf numFmtId="0" fontId="1" fillId="5" borderId="0" xfId="0" applyFont="1" applyFill="1" applyAlignment="1">
      <alignment wrapText="1"/>
    </xf>
    <xf numFmtId="0" fontId="10" fillId="6" borderId="0" xfId="0" applyFont="1" applyFill="1" applyAlignment="1">
      <alignment horizontal="left"/>
    </xf>
    <xf numFmtId="0" fontId="18" fillId="6" borderId="0" xfId="0" applyFont="1" applyFill="1"/>
    <xf numFmtId="0" fontId="1" fillId="6" borderId="0" xfId="0" applyFont="1" applyFill="1"/>
    <xf numFmtId="0" fontId="0" fillId="6" borderId="0" xfId="0" applyFill="1"/>
    <xf numFmtId="0" fontId="0" fillId="6" borderId="0" xfId="0" applyFill="1" applyAlignment="1">
      <alignment wrapText="1"/>
    </xf>
    <xf numFmtId="0" fontId="18" fillId="6" borderId="0" xfId="0" applyFont="1" applyFill="1" applyAlignment="1">
      <alignment horizontal="left"/>
    </xf>
    <xf numFmtId="0" fontId="1" fillId="6" borderId="0" xfId="0" applyFont="1" applyFill="1" applyAlignment="1">
      <alignment wrapText="1"/>
    </xf>
    <xf numFmtId="0" fontId="22" fillId="7" borderId="4" xfId="0" applyFont="1" applyFill="1" applyBorder="1"/>
    <xf numFmtId="0" fontId="0" fillId="7" borderId="0" xfId="0" applyFill="1"/>
    <xf numFmtId="0" fontId="0" fillId="7" borderId="4" xfId="0" applyFill="1" applyBorder="1"/>
    <xf numFmtId="0" fontId="0" fillId="7" borderId="7" xfId="0" applyFill="1" applyBorder="1"/>
    <xf numFmtId="0" fontId="0" fillId="7" borderId="8" xfId="0" applyFill="1" applyBorder="1"/>
    <xf numFmtId="0" fontId="24" fillId="7" borderId="1" xfId="0" applyFont="1" applyFill="1" applyBorder="1"/>
    <xf numFmtId="0" fontId="24" fillId="7" borderId="2" xfId="0" applyFont="1" applyFill="1" applyBorder="1"/>
    <xf numFmtId="0" fontId="24" fillId="8" borderId="2" xfId="0" applyFont="1" applyFill="1" applyBorder="1"/>
    <xf numFmtId="0" fontId="24" fillId="9" borderId="2" xfId="0" applyFont="1" applyFill="1" applyBorder="1"/>
    <xf numFmtId="0" fontId="24" fillId="10" borderId="2" xfId="0" applyFont="1" applyFill="1" applyBorder="1"/>
    <xf numFmtId="0" fontId="24" fillId="11" borderId="2" xfId="0" applyFont="1" applyFill="1" applyBorder="1"/>
    <xf numFmtId="0" fontId="24" fillId="7" borderId="3" xfId="0" applyFont="1" applyFill="1" applyBorder="1"/>
    <xf numFmtId="0" fontId="24" fillId="7" borderId="4" xfId="0" applyFont="1" applyFill="1" applyBorder="1"/>
    <xf numFmtId="0" fontId="25" fillId="7" borderId="0" xfId="0" applyFont="1" applyFill="1"/>
    <xf numFmtId="0" fontId="25" fillId="7" borderId="5" xfId="0" applyFont="1" applyFill="1" applyBorder="1"/>
    <xf numFmtId="0" fontId="25" fillId="7" borderId="4" xfId="0" applyFont="1" applyFill="1" applyBorder="1"/>
    <xf numFmtId="0" fontId="25" fillId="7" borderId="6" xfId="0" applyFont="1" applyFill="1" applyBorder="1"/>
    <xf numFmtId="0" fontId="25" fillId="7" borderId="7" xfId="0" applyFont="1" applyFill="1" applyBorder="1"/>
    <xf numFmtId="0" fontId="25" fillId="7" borderId="8" xfId="0" applyFont="1" applyFill="1" applyBorder="1"/>
    <xf numFmtId="0" fontId="25" fillId="7" borderId="9" xfId="0" applyFont="1" applyFill="1" applyBorder="1"/>
    <xf numFmtId="0" fontId="0" fillId="0" borderId="8" xfId="0" applyBorder="1"/>
    <xf numFmtId="164" fontId="0" fillId="0" borderId="0" xfId="0" applyNumberFormat="1"/>
    <xf numFmtId="0" fontId="25" fillId="7" borderId="13" xfId="0" applyFont="1" applyFill="1" applyBorder="1"/>
    <xf numFmtId="0" fontId="22" fillId="7" borderId="14" xfId="0" applyFont="1" applyFill="1" applyBorder="1"/>
    <xf numFmtId="0" fontId="22" fillId="7" borderId="12" xfId="0" applyFont="1" applyFill="1" applyBorder="1"/>
    <xf numFmtId="0" fontId="0" fillId="7" borderId="15" xfId="0" applyFill="1" applyBorder="1"/>
    <xf numFmtId="0" fontId="22" fillId="7" borderId="16" xfId="0" applyFont="1" applyFill="1" applyBorder="1"/>
    <xf numFmtId="0" fontId="0" fillId="7" borderId="16" xfId="0" applyFill="1" applyBorder="1" applyAlignment="1">
      <alignment horizontal="center"/>
    </xf>
    <xf numFmtId="0" fontId="22" fillId="7" borderId="7" xfId="0" applyFont="1" applyFill="1" applyBorder="1"/>
    <xf numFmtId="0" fontId="0" fillId="7" borderId="8" xfId="0" applyFill="1" applyBorder="1" applyAlignment="1">
      <alignment horizontal="center"/>
    </xf>
    <xf numFmtId="0" fontId="0" fillId="7" borderId="17" xfId="0" applyFill="1" applyBorder="1" applyAlignment="1">
      <alignment horizontal="center"/>
    </xf>
    <xf numFmtId="0" fontId="23" fillId="7" borderId="14" xfId="0" applyFont="1" applyFill="1" applyBorder="1"/>
    <xf numFmtId="0" fontId="9" fillId="12" borderId="0" xfId="0" applyFont="1" applyFill="1"/>
    <xf numFmtId="0" fontId="26" fillId="0" borderId="0" xfId="0" applyFont="1"/>
    <xf numFmtId="0" fontId="0" fillId="0" borderId="11" xfId="0" applyBorder="1"/>
    <xf numFmtId="0" fontId="0" fillId="0" borderId="4" xfId="0" applyBorder="1"/>
    <xf numFmtId="0" fontId="0" fillId="7" borderId="16" xfId="0" applyFill="1" applyBorder="1"/>
    <xf numFmtId="0" fontId="22" fillId="7" borderId="4" xfId="0" applyFont="1" applyFill="1" applyBorder="1" applyAlignment="1">
      <alignment horizontal="right"/>
    </xf>
    <xf numFmtId="1" fontId="0" fillId="7" borderId="19" xfId="0" applyNumberFormat="1" applyFill="1" applyBorder="1"/>
    <xf numFmtId="1" fontId="0" fillId="7" borderId="10" xfId="0" applyNumberFormat="1" applyFill="1" applyBorder="1"/>
    <xf numFmtId="1" fontId="0" fillId="7" borderId="18" xfId="0" applyNumberFormat="1" applyFill="1" applyBorder="1"/>
    <xf numFmtId="1" fontId="0" fillId="7" borderId="26" xfId="0" applyNumberFormat="1" applyFill="1" applyBorder="1"/>
    <xf numFmtId="1" fontId="0" fillId="7" borderId="27" xfId="0" applyNumberFormat="1" applyFill="1" applyBorder="1"/>
    <xf numFmtId="0" fontId="0" fillId="7" borderId="17" xfId="0" applyFill="1" applyBorder="1"/>
    <xf numFmtId="0" fontId="27" fillId="7" borderId="10" xfId="0" applyFont="1" applyFill="1" applyBorder="1" applyAlignment="1">
      <alignment vertical="top" wrapText="1"/>
    </xf>
    <xf numFmtId="0" fontId="0" fillId="7" borderId="10" xfId="0" applyFill="1" applyBorder="1" applyAlignment="1">
      <alignment vertical="top" wrapText="1"/>
    </xf>
    <xf numFmtId="0" fontId="0" fillId="0" borderId="20" xfId="0" applyBorder="1"/>
    <xf numFmtId="0" fontId="0" fillId="0" borderId="7" xfId="0" applyBorder="1"/>
    <xf numFmtId="0" fontId="0" fillId="7" borderId="11" xfId="0" applyFill="1" applyBorder="1"/>
    <xf numFmtId="0" fontId="9" fillId="7" borderId="11" xfId="0" applyFont="1" applyFill="1" applyBorder="1"/>
    <xf numFmtId="0" fontId="0" fillId="7" borderId="21" xfId="0" applyFill="1" applyBorder="1"/>
    <xf numFmtId="0" fontId="9" fillId="7" borderId="0" xfId="0" applyFont="1" applyFill="1"/>
    <xf numFmtId="0" fontId="26" fillId="7" borderId="12" xfId="0" applyFont="1" applyFill="1" applyBorder="1" applyAlignment="1">
      <alignment horizontal="center"/>
    </xf>
    <xf numFmtId="164" fontId="0" fillId="7" borderId="8" xfId="0" applyNumberFormat="1" applyFill="1" applyBorder="1"/>
    <xf numFmtId="164" fontId="26" fillId="7" borderId="12" xfId="0" applyNumberFormat="1" applyFont="1" applyFill="1" applyBorder="1" applyAlignment="1">
      <alignment horizontal="center"/>
    </xf>
    <xf numFmtId="2" fontId="0" fillId="7" borderId="8" xfId="0" applyNumberFormat="1" applyFill="1" applyBorder="1"/>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xf numFmtId="0" fontId="20" fillId="7" borderId="16" xfId="0" applyFont="1" applyFill="1" applyBorder="1" applyAlignment="1">
      <alignment horizontal="center" vertical="top" wrapText="1"/>
    </xf>
    <xf numFmtId="2" fontId="0" fillId="7" borderId="0" xfId="0" applyNumberFormat="1" applyFill="1"/>
    <xf numFmtId="0" fontId="9" fillId="7" borderId="4" xfId="0" applyFont="1" applyFill="1" applyBorder="1"/>
    <xf numFmtId="0" fontId="0" fillId="7" borderId="22" xfId="0" applyFill="1" applyBorder="1"/>
    <xf numFmtId="0" fontId="0" fillId="7" borderId="23" xfId="0" applyFill="1" applyBorder="1"/>
    <xf numFmtId="0" fontId="0" fillId="7" borderId="20" xfId="0" applyFill="1" applyBorder="1"/>
    <xf numFmtId="0" fontId="9" fillId="7" borderId="11" xfId="0" applyFont="1" applyFill="1" applyBorder="1" applyAlignment="1">
      <alignment vertical="top" wrapText="1"/>
    </xf>
    <xf numFmtId="0" fontId="0" fillId="7" borderId="5" xfId="0" applyFill="1" applyBorder="1" applyAlignment="1">
      <alignment vertical="top" wrapText="1"/>
    </xf>
    <xf numFmtId="0" fontId="0" fillId="7" borderId="0" xfId="0" applyFill="1" applyBorder="1"/>
    <xf numFmtId="0" fontId="0" fillId="7" borderId="0" xfId="0" applyFill="1" applyBorder="1" applyAlignment="1">
      <alignment vertical="top" wrapText="1"/>
    </xf>
    <xf numFmtId="0" fontId="0" fillId="7" borderId="6" xfId="0" applyFill="1" applyBorder="1" applyAlignment="1">
      <alignment vertical="top" wrapText="1"/>
    </xf>
    <xf numFmtId="0" fontId="0" fillId="7" borderId="32" xfId="0" applyFill="1" applyBorder="1"/>
    <xf numFmtId="164" fontId="0" fillId="7" borderId="25" xfId="0" applyNumberFormat="1" applyFill="1" applyBorder="1"/>
    <xf numFmtId="164" fontId="0" fillId="7" borderId="28" xfId="0" applyNumberFormat="1" applyFill="1" applyBorder="1"/>
    <xf numFmtId="1" fontId="0" fillId="7" borderId="0" xfId="0" applyNumberFormat="1" applyFill="1" applyBorder="1"/>
    <xf numFmtId="164" fontId="0" fillId="7" borderId="0" xfId="0" applyNumberFormat="1" applyFill="1" applyBorder="1"/>
    <xf numFmtId="0" fontId="22" fillId="7" borderId="0" xfId="0" applyFont="1" applyFill="1" applyBorder="1"/>
    <xf numFmtId="0" fontId="27" fillId="7" borderId="0" xfId="0" applyFont="1" applyFill="1" applyBorder="1"/>
    <xf numFmtId="0" fontId="17" fillId="7" borderId="15" xfId="1" applyFill="1" applyBorder="1"/>
    <xf numFmtId="0" fontId="9" fillId="7" borderId="0" xfId="0" applyFont="1" applyFill="1" applyBorder="1"/>
    <xf numFmtId="164" fontId="9" fillId="7" borderId="0" xfId="0" applyNumberFormat="1" applyFont="1" applyFill="1" applyBorder="1" applyAlignment="1">
      <alignment horizontal="center"/>
    </xf>
    <xf numFmtId="164" fontId="0" fillId="7" borderId="0" xfId="0" applyNumberFormat="1" applyFill="1" applyBorder="1" applyAlignment="1">
      <alignment horizontal="center"/>
    </xf>
    <xf numFmtId="169" fontId="17" fillId="7" borderId="0" xfId="1" applyNumberFormat="1" applyFill="1" applyBorder="1"/>
    <xf numFmtId="166" fontId="17" fillId="7" borderId="0" xfId="1" applyNumberFormat="1" applyFill="1" applyBorder="1"/>
    <xf numFmtId="0" fontId="0" fillId="7" borderId="0" xfId="0" applyFill="1" applyBorder="1" applyAlignment="1">
      <alignment horizontal="center"/>
    </xf>
    <xf numFmtId="0" fontId="0" fillId="7" borderId="0" xfId="0" applyFill="1" applyBorder="1" applyAlignment="1"/>
    <xf numFmtId="0" fontId="0" fillId="7" borderId="16" xfId="0" applyFill="1" applyBorder="1" applyAlignment="1"/>
    <xf numFmtId="0" fontId="0" fillId="7" borderId="21" xfId="0" applyFill="1" applyBorder="1" applyAlignment="1"/>
    <xf numFmtId="0" fontId="0" fillId="7" borderId="8" xfId="0" applyFill="1" applyBorder="1" applyAlignment="1"/>
    <xf numFmtId="0" fontId="0" fillId="7" borderId="17" xfId="0" applyFill="1" applyBorder="1" applyAlignment="1"/>
    <xf numFmtId="0" fontId="29" fillId="7" borderId="20" xfId="0" applyFont="1" applyFill="1" applyBorder="1" applyAlignment="1">
      <alignment horizontal="center" vertical="top" wrapText="1"/>
    </xf>
    <xf numFmtId="0" fontId="29" fillId="7" borderId="11" xfId="0" applyFont="1" applyFill="1" applyBorder="1" applyAlignment="1">
      <alignment horizontal="center" vertical="top" wrapText="1"/>
    </xf>
    <xf numFmtId="0" fontId="29" fillId="7" borderId="4" xfId="0" applyFont="1" applyFill="1" applyBorder="1" applyAlignment="1">
      <alignment horizontal="center" vertical="top" wrapText="1"/>
    </xf>
    <xf numFmtId="0" fontId="29" fillId="7" borderId="0" xfId="0" applyFont="1" applyFill="1" applyBorder="1" applyAlignment="1">
      <alignment horizontal="center" vertical="top" wrapText="1"/>
    </xf>
    <xf numFmtId="169" fontId="17" fillId="2" borderId="24" xfId="1" applyNumberFormat="1" applyBorder="1"/>
    <xf numFmtId="166" fontId="17" fillId="2" borderId="25" xfId="1" applyNumberFormat="1" applyBorder="1"/>
    <xf numFmtId="0" fontId="9" fillId="7" borderId="31" xfId="0" applyFont="1" applyFill="1" applyBorder="1"/>
    <xf numFmtId="2" fontId="0" fillId="7" borderId="16" xfId="0" applyNumberFormat="1" applyFill="1" applyBorder="1"/>
    <xf numFmtId="0" fontId="9" fillId="7" borderId="29" xfId="0" applyFont="1" applyFill="1" applyBorder="1"/>
    <xf numFmtId="165" fontId="9" fillId="7" borderId="30" xfId="0" applyNumberFormat="1" applyFont="1" applyFill="1" applyBorder="1"/>
    <xf numFmtId="0" fontId="9" fillId="7" borderId="0" xfId="0" applyFont="1" applyFill="1" applyBorder="1" applyAlignment="1">
      <alignment horizontal="left" vertical="top" wrapText="1"/>
    </xf>
    <xf numFmtId="0" fontId="28" fillId="7" borderId="7" xfId="0" applyFont="1" applyFill="1" applyBorder="1"/>
    <xf numFmtId="2" fontId="9" fillId="7" borderId="17" xfId="0" applyNumberFormat="1" applyFont="1" applyFill="1" applyBorder="1"/>
    <xf numFmtId="0" fontId="17" fillId="7" borderId="0" xfId="1" applyFill="1" applyBorder="1" applyAlignment="1"/>
    <xf numFmtId="0" fontId="20" fillId="7" borderId="0" xfId="0" applyFont="1" applyFill="1" applyBorder="1" applyAlignment="1">
      <alignment horizontal="center" vertical="top" wrapText="1"/>
    </xf>
    <xf numFmtId="0" fontId="19" fillId="7" borderId="0" xfId="0" applyFont="1" applyFill="1" applyBorder="1"/>
    <xf numFmtId="0" fontId="9" fillId="7" borderId="0" xfId="0" applyFont="1" applyFill="1" applyBorder="1" applyAlignment="1">
      <alignment horizontal="center"/>
    </xf>
  </cellXfs>
  <cellStyles count="2">
    <cellStyle name="Good" xfId="1" builtinId="26"/>
    <cellStyle name="Normal" xfId="0" builtinId="0"/>
  </cellStyles>
  <dxfs count="100">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X2:X9" totalsRowShown="0" headerRowDxfId="99" dataDxfId="98">
  <autoFilter ref="X2:X9" xr:uid="{45F0F697-1E04-4F46-82EE-39AA16786EEB}"/>
  <tableColumns count="1">
    <tableColumn id="1" xr3:uid="{AB316893-1109-4C39-948A-005BE9A21A5D}" name="Exposure Values" dataDxfId="97"/>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90" activePane="bottomLeft" state="frozen"/>
      <selection pane="bottomLeft" activeCell="E206" sqref="E206"/>
    </sheetView>
  </sheetViews>
  <sheetFormatPr defaultColWidth="9.1796875" defaultRowHeight="15" x14ac:dyDescent="0.4"/>
  <cols>
    <col min="1" max="1" width="30.36328125" style="2" customWidth="1"/>
    <col min="2" max="2" width="14.36328125" style="2" bestFit="1" customWidth="1"/>
    <col min="3" max="3" width="23.453125" style="2" bestFit="1" customWidth="1"/>
    <col min="4" max="4" width="14.36328125" style="2" bestFit="1" customWidth="1"/>
    <col min="5" max="5" width="18.36328125" style="2" customWidth="1"/>
    <col min="6" max="6" width="25.453125" style="17" customWidth="1"/>
    <col min="7" max="7" width="14.36328125" style="1" bestFit="1" customWidth="1"/>
    <col min="8" max="8" width="18.36328125" style="1" customWidth="1"/>
    <col min="9" max="9" width="14" style="1" customWidth="1"/>
    <col min="10" max="10" width="11.81640625" style="30" customWidth="1"/>
    <col min="11" max="11" width="9.1796875" style="2" customWidth="1"/>
    <col min="12" max="12" width="57.81640625" style="2" customWidth="1"/>
    <col min="13" max="13" width="9.1796875" style="1" customWidth="1"/>
    <col min="14" max="14" width="23.453125" style="1" bestFit="1" customWidth="1"/>
    <col min="15" max="15" width="64" style="1" customWidth="1"/>
    <col min="16" max="16384" width="9.1796875" style="1"/>
  </cols>
  <sheetData>
    <row r="1" spans="1:14" s="12" customFormat="1" x14ac:dyDescent="0.4">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x14ac:dyDescent="0.4">
      <c r="A2" s="2" t="s">
        <v>14</v>
      </c>
      <c r="B2" s="3">
        <v>44954</v>
      </c>
      <c r="C2" s="2" t="s">
        <v>15</v>
      </c>
      <c r="D2" s="3">
        <v>35068</v>
      </c>
      <c r="E2" s="2">
        <v>1401090590</v>
      </c>
      <c r="F2" s="17" t="s">
        <v>16</v>
      </c>
      <c r="G2" s="1" t="s">
        <v>17</v>
      </c>
      <c r="H2" s="1" t="s">
        <v>18</v>
      </c>
      <c r="I2" s="1" t="s">
        <v>19</v>
      </c>
      <c r="J2" s="30"/>
      <c r="K2" s="2" t="s">
        <v>20</v>
      </c>
    </row>
    <row r="3" spans="1:14" s="2" customFormat="1" x14ac:dyDescent="0.4">
      <c r="A3" s="2" t="s">
        <v>14</v>
      </c>
      <c r="B3" s="3">
        <v>44958</v>
      </c>
      <c r="C3" s="2" t="s">
        <v>21</v>
      </c>
      <c r="D3" s="3">
        <v>32649</v>
      </c>
      <c r="E3" s="2">
        <v>1001720769</v>
      </c>
      <c r="F3" s="17" t="s">
        <v>16</v>
      </c>
      <c r="G3" s="1" t="s">
        <v>22</v>
      </c>
      <c r="H3" s="1" t="s">
        <v>23</v>
      </c>
      <c r="I3" s="1" t="s">
        <v>24</v>
      </c>
      <c r="J3" s="30"/>
      <c r="K3" s="2" t="s">
        <v>20</v>
      </c>
    </row>
    <row r="4" spans="1:14" s="2" customFormat="1" x14ac:dyDescent="0.4">
      <c r="B4" s="3">
        <v>44958</v>
      </c>
      <c r="C4" s="2" t="s">
        <v>25</v>
      </c>
      <c r="D4" s="3">
        <v>41278</v>
      </c>
      <c r="E4" s="2">
        <v>1011053895</v>
      </c>
      <c r="F4" s="17" t="s">
        <v>26</v>
      </c>
      <c r="G4" s="1" t="s">
        <v>27</v>
      </c>
      <c r="H4" s="1" t="s">
        <v>28</v>
      </c>
      <c r="I4" s="1" t="s">
        <v>29</v>
      </c>
      <c r="J4" s="30"/>
      <c r="K4" s="2" t="s">
        <v>20</v>
      </c>
    </row>
    <row r="5" spans="1:14" s="2" customFormat="1" x14ac:dyDescent="0.4">
      <c r="A5" s="2" t="s">
        <v>14</v>
      </c>
      <c r="B5" s="3">
        <v>44959</v>
      </c>
      <c r="C5" s="2" t="s">
        <v>30</v>
      </c>
      <c r="D5" s="3">
        <v>38504</v>
      </c>
      <c r="E5" s="2">
        <v>1401096023</v>
      </c>
      <c r="F5" s="17" t="s">
        <v>16</v>
      </c>
      <c r="G5" s="1" t="s">
        <v>31</v>
      </c>
      <c r="H5" s="1" t="s">
        <v>32</v>
      </c>
      <c r="I5" s="1" t="s">
        <v>33</v>
      </c>
      <c r="J5" s="30"/>
      <c r="K5" s="2" t="s">
        <v>20</v>
      </c>
    </row>
    <row r="6" spans="1:14" s="2" customFormat="1" x14ac:dyDescent="0.4">
      <c r="A6" s="2" t="s">
        <v>14</v>
      </c>
      <c r="B6" s="3">
        <v>44962</v>
      </c>
      <c r="C6" s="2" t="s">
        <v>34</v>
      </c>
      <c r="D6" s="3">
        <v>31656</v>
      </c>
      <c r="E6" s="2">
        <v>1006629455</v>
      </c>
      <c r="F6" s="17" t="s">
        <v>35</v>
      </c>
      <c r="G6" s="1" t="s">
        <v>36</v>
      </c>
      <c r="H6" s="1" t="s">
        <v>37</v>
      </c>
      <c r="I6" s="1" t="s">
        <v>38</v>
      </c>
      <c r="J6" s="30"/>
      <c r="K6" s="2" t="s">
        <v>20</v>
      </c>
      <c r="L6" s="2" t="s">
        <v>39</v>
      </c>
    </row>
    <row r="7" spans="1:14" s="2" customFormat="1" x14ac:dyDescent="0.4">
      <c r="A7" s="2" t="s">
        <v>14</v>
      </c>
      <c r="B7" s="3">
        <v>44962</v>
      </c>
      <c r="C7" s="2" t="s">
        <v>40</v>
      </c>
      <c r="D7" s="3">
        <v>12547</v>
      </c>
      <c r="E7" s="2">
        <v>1010033242</v>
      </c>
      <c r="F7" s="17" t="s">
        <v>41</v>
      </c>
      <c r="G7" s="1" t="s">
        <v>42</v>
      </c>
      <c r="H7" s="1" t="s">
        <v>43</v>
      </c>
      <c r="I7" s="1"/>
      <c r="J7" s="30"/>
      <c r="K7" s="2" t="s">
        <v>20</v>
      </c>
      <c r="L7" s="2" t="s">
        <v>44</v>
      </c>
    </row>
    <row r="8" spans="1:14" s="2" customFormat="1" x14ac:dyDescent="0.4">
      <c r="A8" s="2" t="s">
        <v>14</v>
      </c>
      <c r="B8" s="3">
        <v>44988</v>
      </c>
      <c r="C8" s="2" t="s">
        <v>45</v>
      </c>
      <c r="D8" s="3">
        <v>44372</v>
      </c>
      <c r="E8" s="2">
        <v>1400361697</v>
      </c>
      <c r="F8" s="17" t="s">
        <v>46</v>
      </c>
      <c r="G8" s="1" t="s">
        <v>47</v>
      </c>
      <c r="H8" s="1" t="s">
        <v>48</v>
      </c>
      <c r="I8" s="1"/>
      <c r="J8" s="30"/>
      <c r="K8" s="2" t="s">
        <v>49</v>
      </c>
    </row>
    <row r="9" spans="1:14" s="2" customFormat="1" x14ac:dyDescent="0.4">
      <c r="A9" s="2" t="s">
        <v>14</v>
      </c>
      <c r="B9" s="3">
        <v>44990</v>
      </c>
      <c r="C9" s="2" t="s">
        <v>50</v>
      </c>
      <c r="D9" s="3">
        <v>23473</v>
      </c>
      <c r="E9" s="2">
        <v>1001694549</v>
      </c>
      <c r="F9" s="17" t="s">
        <v>51</v>
      </c>
      <c r="G9" s="1" t="s">
        <v>52</v>
      </c>
      <c r="H9" s="1" t="s">
        <v>53</v>
      </c>
      <c r="I9" s="1"/>
      <c r="J9" s="30"/>
      <c r="K9" s="2" t="s">
        <v>49</v>
      </c>
    </row>
    <row r="10" spans="1:14" s="2" customFormat="1" ht="29.5" x14ac:dyDescent="0.4">
      <c r="A10" s="2" t="s">
        <v>14</v>
      </c>
      <c r="B10" s="3">
        <v>45003</v>
      </c>
      <c r="C10" s="2" t="s">
        <v>54</v>
      </c>
      <c r="D10" s="3">
        <v>20739</v>
      </c>
      <c r="E10" s="2">
        <v>1006139627</v>
      </c>
      <c r="F10" s="17" t="s">
        <v>55</v>
      </c>
      <c r="G10" s="1" t="s">
        <v>56</v>
      </c>
      <c r="H10" s="1" t="s">
        <v>57</v>
      </c>
      <c r="I10" s="1"/>
      <c r="J10" s="30"/>
      <c r="K10" s="2" t="s">
        <v>49</v>
      </c>
    </row>
    <row r="11" spans="1:14" s="2" customFormat="1" x14ac:dyDescent="0.4">
      <c r="A11" s="2" t="s">
        <v>14</v>
      </c>
      <c r="B11" s="3">
        <v>45000</v>
      </c>
      <c r="C11" s="2" t="s">
        <v>58</v>
      </c>
      <c r="D11" s="3">
        <v>39724</v>
      </c>
      <c r="E11" s="2">
        <v>1009487000</v>
      </c>
      <c r="F11" s="17" t="s">
        <v>59</v>
      </c>
      <c r="G11" s="1" t="s">
        <v>60</v>
      </c>
      <c r="H11" s="1" t="s">
        <v>61</v>
      </c>
      <c r="I11" s="1"/>
      <c r="J11" s="30"/>
      <c r="K11" s="2" t="s">
        <v>49</v>
      </c>
    </row>
    <row r="12" spans="1:14" s="2" customFormat="1" x14ac:dyDescent="0.4">
      <c r="A12" s="2" t="s">
        <v>62</v>
      </c>
      <c r="B12" s="3">
        <v>45011</v>
      </c>
      <c r="C12" s="2" t="s">
        <v>63</v>
      </c>
      <c r="D12" s="3">
        <v>40406</v>
      </c>
      <c r="E12" s="2">
        <v>1401099922</v>
      </c>
      <c r="F12" s="17" t="s">
        <v>64</v>
      </c>
      <c r="G12" s="1" t="s">
        <v>65</v>
      </c>
      <c r="H12" s="1" t="s">
        <v>66</v>
      </c>
      <c r="I12" s="1"/>
      <c r="J12" s="30"/>
      <c r="K12" s="2" t="s">
        <v>49</v>
      </c>
    </row>
    <row r="13" spans="1:14" s="2" customFormat="1" x14ac:dyDescent="0.4">
      <c r="A13" s="2" t="s">
        <v>62</v>
      </c>
      <c r="B13" s="3">
        <v>45004</v>
      </c>
      <c r="C13" s="2" t="s">
        <v>67</v>
      </c>
      <c r="D13" s="3">
        <v>38014</v>
      </c>
      <c r="E13" s="2">
        <v>1010178079</v>
      </c>
      <c r="F13" s="17" t="s">
        <v>68</v>
      </c>
      <c r="G13" s="1" t="s">
        <v>69</v>
      </c>
      <c r="H13" s="1" t="s">
        <v>70</v>
      </c>
      <c r="I13" s="1"/>
      <c r="J13" s="30"/>
      <c r="K13" s="2" t="s">
        <v>20</v>
      </c>
    </row>
    <row r="14" spans="1:14" s="2" customFormat="1" x14ac:dyDescent="0.4">
      <c r="A14" s="2" t="s">
        <v>62</v>
      </c>
      <c r="B14" s="3">
        <v>45010</v>
      </c>
      <c r="C14" s="2" t="s">
        <v>71</v>
      </c>
      <c r="D14" s="3">
        <v>39197</v>
      </c>
      <c r="E14" s="2">
        <v>1400775825</v>
      </c>
      <c r="F14" s="17" t="s">
        <v>72</v>
      </c>
      <c r="G14" s="1" t="s">
        <v>73</v>
      </c>
      <c r="H14" s="1" t="s">
        <v>74</v>
      </c>
      <c r="I14" s="1"/>
      <c r="J14" s="30"/>
      <c r="K14" s="2" t="s">
        <v>20</v>
      </c>
    </row>
    <row r="15" spans="1:14" s="2" customFormat="1" x14ac:dyDescent="0.4">
      <c r="A15" s="2" t="s">
        <v>14</v>
      </c>
      <c r="B15" s="3">
        <v>45010</v>
      </c>
      <c r="C15" s="2" t="s">
        <v>75</v>
      </c>
      <c r="D15" s="3">
        <v>31154</v>
      </c>
      <c r="E15" s="2">
        <v>1401159022</v>
      </c>
      <c r="F15" s="17" t="s">
        <v>76</v>
      </c>
      <c r="G15" s="1" t="s">
        <v>77</v>
      </c>
      <c r="H15" s="1" t="s">
        <v>78</v>
      </c>
      <c r="I15" s="1"/>
      <c r="J15" s="30"/>
      <c r="K15" s="2" t="s">
        <v>20</v>
      </c>
    </row>
    <row r="16" spans="1:14" s="5" customFormat="1" x14ac:dyDescent="0.4">
      <c r="A16" s="5" t="s">
        <v>62</v>
      </c>
      <c r="B16" s="6">
        <v>45010</v>
      </c>
      <c r="C16" s="5" t="s">
        <v>79</v>
      </c>
      <c r="D16" s="6">
        <v>36995</v>
      </c>
      <c r="E16" s="5">
        <v>1008398675</v>
      </c>
      <c r="F16" s="40"/>
      <c r="G16" s="13" t="s">
        <v>80</v>
      </c>
      <c r="H16" s="13" t="s">
        <v>81</v>
      </c>
      <c r="I16" s="13"/>
      <c r="J16" s="30"/>
      <c r="K16" s="5" t="s">
        <v>20</v>
      </c>
    </row>
    <row r="17" spans="1:15" s="2" customFormat="1" ht="29.5" x14ac:dyDescent="0.4">
      <c r="A17" s="2" t="s">
        <v>14</v>
      </c>
      <c r="B17" s="3">
        <v>44995</v>
      </c>
      <c r="C17" s="2" t="s">
        <v>82</v>
      </c>
      <c r="D17" s="3">
        <v>24330</v>
      </c>
      <c r="E17" s="2">
        <v>1401141829</v>
      </c>
      <c r="F17" s="17" t="s">
        <v>83</v>
      </c>
      <c r="G17" s="1" t="s">
        <v>84</v>
      </c>
      <c r="H17" s="1" t="s">
        <v>85</v>
      </c>
      <c r="I17" s="1" t="s">
        <v>86</v>
      </c>
      <c r="J17" s="30"/>
      <c r="K17" s="2" t="s">
        <v>49</v>
      </c>
    </row>
    <row r="18" spans="1:15" s="5" customFormat="1" x14ac:dyDescent="0.4">
      <c r="A18" s="5" t="s">
        <v>62</v>
      </c>
      <c r="B18" s="6">
        <v>45010</v>
      </c>
      <c r="C18" s="5" t="s">
        <v>87</v>
      </c>
      <c r="D18" s="6">
        <v>35373</v>
      </c>
      <c r="E18" s="5">
        <v>1003874435</v>
      </c>
      <c r="F18" s="40"/>
      <c r="G18" s="13" t="s">
        <v>88</v>
      </c>
      <c r="H18" s="13" t="s">
        <v>89</v>
      </c>
      <c r="I18" s="13" t="s">
        <v>90</v>
      </c>
      <c r="J18" s="30"/>
      <c r="K18" s="5" t="s">
        <v>20</v>
      </c>
    </row>
    <row r="19" spans="1:15" x14ac:dyDescent="0.4">
      <c r="A19" s="2" t="s">
        <v>14</v>
      </c>
      <c r="B19" s="3">
        <v>45011</v>
      </c>
      <c r="C19" s="2" t="s">
        <v>91</v>
      </c>
      <c r="D19" s="3">
        <v>36996</v>
      </c>
      <c r="E19" s="2">
        <v>1008108363</v>
      </c>
      <c r="F19" s="17" t="s">
        <v>76</v>
      </c>
      <c r="G19" s="1" t="s">
        <v>92</v>
      </c>
      <c r="H19" s="1" t="s">
        <v>93</v>
      </c>
      <c r="I19" s="1" t="s">
        <v>94</v>
      </c>
      <c r="K19" s="2" t="s">
        <v>20</v>
      </c>
    </row>
    <row r="20" spans="1:15" ht="87.5" x14ac:dyDescent="0.4">
      <c r="A20" s="2" t="s">
        <v>14</v>
      </c>
      <c r="B20" s="3">
        <v>45019</v>
      </c>
      <c r="C20" s="2" t="s">
        <v>95</v>
      </c>
      <c r="D20" s="3">
        <v>41285</v>
      </c>
      <c r="E20" s="2">
        <v>1101578680</v>
      </c>
      <c r="F20" s="17" t="s">
        <v>96</v>
      </c>
      <c r="G20" s="1" t="s">
        <v>97</v>
      </c>
      <c r="H20" s="1" t="s">
        <v>98</v>
      </c>
      <c r="K20" s="2" t="s">
        <v>99</v>
      </c>
      <c r="N20" s="1" t="s">
        <v>100</v>
      </c>
    </row>
    <row r="21" spans="1:15" x14ac:dyDescent="0.4">
      <c r="A21" s="2" t="s">
        <v>14</v>
      </c>
      <c r="B21" s="3">
        <v>45020</v>
      </c>
      <c r="C21" s="2" t="s">
        <v>101</v>
      </c>
      <c r="D21" s="3">
        <v>22077</v>
      </c>
      <c r="E21" s="2">
        <v>1000053365</v>
      </c>
      <c r="F21" s="17" t="s">
        <v>102</v>
      </c>
      <c r="G21" s="1" t="s">
        <v>103</v>
      </c>
      <c r="H21" s="1" t="s">
        <v>104</v>
      </c>
      <c r="K21" s="2" t="s">
        <v>99</v>
      </c>
      <c r="N21" s="1" t="s">
        <v>105</v>
      </c>
    </row>
    <row r="22" spans="1:15" s="2" customFormat="1" x14ac:dyDescent="0.4">
      <c r="A22" s="2" t="s">
        <v>14</v>
      </c>
      <c r="B22" s="3">
        <v>45011</v>
      </c>
      <c r="C22" s="2" t="s">
        <v>106</v>
      </c>
      <c r="D22" s="3">
        <v>24743</v>
      </c>
      <c r="E22" s="2">
        <v>1100404076</v>
      </c>
      <c r="F22" s="17" t="s">
        <v>107</v>
      </c>
      <c r="G22" s="1" t="s">
        <v>108</v>
      </c>
      <c r="H22" s="1" t="s">
        <v>109</v>
      </c>
      <c r="I22" s="1" t="s">
        <v>24</v>
      </c>
      <c r="J22" s="30"/>
      <c r="K22" s="2" t="s">
        <v>20</v>
      </c>
    </row>
    <row r="23" spans="1:15" s="2" customFormat="1" x14ac:dyDescent="0.4">
      <c r="A23" s="2" t="s">
        <v>14</v>
      </c>
      <c r="B23" s="3">
        <v>45011</v>
      </c>
      <c r="C23" s="2" t="s">
        <v>110</v>
      </c>
      <c r="D23" s="3">
        <v>29427</v>
      </c>
      <c r="E23" s="2">
        <v>1007809059</v>
      </c>
      <c r="F23" s="17" t="s">
        <v>51</v>
      </c>
      <c r="G23" s="1" t="s">
        <v>111</v>
      </c>
      <c r="H23" s="1" t="s">
        <v>112</v>
      </c>
      <c r="I23" s="1" t="s">
        <v>113</v>
      </c>
      <c r="J23" s="30"/>
      <c r="K23" s="2" t="s">
        <v>20</v>
      </c>
    </row>
    <row r="24" spans="1:15" s="2" customFormat="1" x14ac:dyDescent="0.4">
      <c r="A24" s="2" t="s">
        <v>14</v>
      </c>
      <c r="B24" s="3">
        <v>45011</v>
      </c>
      <c r="C24" s="2" t="s">
        <v>114</v>
      </c>
      <c r="D24" s="3">
        <v>26526</v>
      </c>
      <c r="E24" s="2">
        <v>1011109895</v>
      </c>
      <c r="F24" s="17" t="s">
        <v>115</v>
      </c>
      <c r="G24" s="1" t="s">
        <v>116</v>
      </c>
      <c r="H24" s="1" t="s">
        <v>117</v>
      </c>
      <c r="I24" s="1" t="s">
        <v>118</v>
      </c>
      <c r="J24" s="30"/>
      <c r="K24" s="2" t="s">
        <v>20</v>
      </c>
    </row>
    <row r="25" spans="1:15" s="2" customFormat="1" x14ac:dyDescent="0.4">
      <c r="A25" s="2" t="s">
        <v>14</v>
      </c>
      <c r="B25" s="3">
        <v>45004</v>
      </c>
      <c r="C25" s="2" t="s">
        <v>119</v>
      </c>
      <c r="D25" s="3">
        <v>26635</v>
      </c>
      <c r="E25" s="2">
        <v>1102644291</v>
      </c>
      <c r="F25" s="17" t="s">
        <v>120</v>
      </c>
      <c r="G25" s="1" t="s">
        <v>121</v>
      </c>
      <c r="H25" s="1" t="s">
        <v>122</v>
      </c>
      <c r="I25" s="1" t="s">
        <v>123</v>
      </c>
      <c r="J25" s="30"/>
      <c r="K25" s="2" t="s">
        <v>20</v>
      </c>
    </row>
    <row r="26" spans="1:15" s="2" customFormat="1" x14ac:dyDescent="0.4">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x14ac:dyDescent="0.4">
      <c r="A27" s="2" t="s">
        <v>62</v>
      </c>
      <c r="B27" s="3">
        <v>45014</v>
      </c>
      <c r="C27" s="2" t="s">
        <v>130</v>
      </c>
      <c r="D27" s="3">
        <v>42816</v>
      </c>
      <c r="E27" s="2">
        <v>1401164435</v>
      </c>
      <c r="F27" s="17" t="s">
        <v>131</v>
      </c>
      <c r="G27" s="1" t="s">
        <v>132</v>
      </c>
      <c r="H27" s="1" t="s">
        <v>133</v>
      </c>
      <c r="I27" s="1" t="s">
        <v>134</v>
      </c>
      <c r="J27" s="30"/>
      <c r="K27" s="2" t="s">
        <v>20</v>
      </c>
    </row>
    <row r="28" spans="1:15" s="2" customFormat="1" ht="37" x14ac:dyDescent="0.4">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5" x14ac:dyDescent="0.4">
      <c r="A29" s="2" t="s">
        <v>62</v>
      </c>
      <c r="B29" s="3">
        <v>45024</v>
      </c>
      <c r="C29" s="2" t="s">
        <v>139</v>
      </c>
      <c r="D29" s="3">
        <v>26514</v>
      </c>
      <c r="E29" s="2">
        <v>1007851286</v>
      </c>
      <c r="F29" s="17"/>
      <c r="G29" s="1"/>
      <c r="H29" s="1" t="s">
        <v>140</v>
      </c>
      <c r="I29" s="1"/>
      <c r="J29" s="30"/>
      <c r="K29" s="2" t="s">
        <v>99</v>
      </c>
      <c r="L29" s="10" t="s">
        <v>141</v>
      </c>
      <c r="N29" s="2" t="s">
        <v>105</v>
      </c>
    </row>
    <row r="30" spans="1:15" s="2" customFormat="1" ht="58.5" x14ac:dyDescent="0.4">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x14ac:dyDescent="0.4">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4">
      <c r="A32" s="2" t="s">
        <v>62</v>
      </c>
      <c r="B32" s="3">
        <v>45032</v>
      </c>
      <c r="C32" s="2" t="s">
        <v>151</v>
      </c>
      <c r="D32" s="3">
        <v>13727</v>
      </c>
      <c r="E32" s="2">
        <v>1004568326</v>
      </c>
      <c r="F32" s="17"/>
      <c r="G32" s="1"/>
      <c r="H32" s="1" t="s">
        <v>140</v>
      </c>
      <c r="I32" s="1"/>
      <c r="J32" s="30"/>
      <c r="K32" s="2" t="s">
        <v>99</v>
      </c>
      <c r="L32" s="10" t="s">
        <v>152</v>
      </c>
      <c r="N32" s="2" t="s">
        <v>105</v>
      </c>
    </row>
    <row r="33" spans="1:14" s="2" customFormat="1" x14ac:dyDescent="0.4">
      <c r="A33" s="2" t="s">
        <v>62</v>
      </c>
      <c r="B33" s="3">
        <v>45032</v>
      </c>
      <c r="C33" s="2" t="s">
        <v>153</v>
      </c>
      <c r="D33" s="3">
        <v>37438</v>
      </c>
      <c r="E33" s="2">
        <v>1006210897</v>
      </c>
      <c r="F33" s="17" t="s">
        <v>154</v>
      </c>
      <c r="G33" s="1" t="s">
        <v>155</v>
      </c>
      <c r="H33" s="1" t="s">
        <v>156</v>
      </c>
      <c r="I33" s="1"/>
      <c r="J33" s="30"/>
      <c r="K33" s="2" t="s">
        <v>99</v>
      </c>
      <c r="N33" s="2" t="s">
        <v>100</v>
      </c>
    </row>
    <row r="34" spans="1:14" s="2" customFormat="1" ht="157" x14ac:dyDescent="0.4">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4">
      <c r="A35" s="120" t="s">
        <v>14</v>
      </c>
      <c r="B35" s="3">
        <v>45035</v>
      </c>
      <c r="C35" s="2" t="s">
        <v>160</v>
      </c>
      <c r="D35" s="3">
        <v>27789</v>
      </c>
      <c r="E35" s="2">
        <v>1006702172</v>
      </c>
      <c r="F35" s="121" t="s">
        <v>161</v>
      </c>
      <c r="G35" s="122" t="s">
        <v>162</v>
      </c>
      <c r="H35" s="122" t="s">
        <v>162</v>
      </c>
      <c r="I35" s="122"/>
      <c r="J35" s="30"/>
      <c r="K35" s="123" t="s">
        <v>20</v>
      </c>
      <c r="L35" s="120"/>
      <c r="N35" s="120" t="s">
        <v>105</v>
      </c>
    </row>
    <row r="36" spans="1:14" s="2" customFormat="1" x14ac:dyDescent="0.4">
      <c r="A36" s="120"/>
      <c r="B36" s="3">
        <v>45036</v>
      </c>
      <c r="C36" s="2" t="s">
        <v>160</v>
      </c>
      <c r="D36" s="3">
        <v>27789</v>
      </c>
      <c r="E36" s="2">
        <v>1006702172</v>
      </c>
      <c r="F36" s="121"/>
      <c r="G36" s="122"/>
      <c r="H36" s="122"/>
      <c r="I36" s="122"/>
      <c r="J36" s="30"/>
      <c r="K36" s="123"/>
      <c r="L36" s="120"/>
      <c r="N36" s="120"/>
    </row>
    <row r="37" spans="1:14" ht="87.5" x14ac:dyDescent="0.4">
      <c r="B37" s="3">
        <v>45036</v>
      </c>
      <c r="C37" s="2" t="s">
        <v>163</v>
      </c>
      <c r="D37" s="3">
        <v>19953</v>
      </c>
      <c r="E37" s="2">
        <v>1000011302</v>
      </c>
      <c r="F37" s="15" t="s">
        <v>164</v>
      </c>
      <c r="N37" s="2" t="s">
        <v>100</v>
      </c>
    </row>
    <row r="38" spans="1:14" x14ac:dyDescent="0.4">
      <c r="B38" s="3">
        <v>45036</v>
      </c>
      <c r="C38" s="2" t="s">
        <v>165</v>
      </c>
      <c r="D38" s="3">
        <v>43547</v>
      </c>
      <c r="E38" s="2">
        <v>1201281826</v>
      </c>
      <c r="N38" s="2" t="s">
        <v>100</v>
      </c>
    </row>
    <row r="39" spans="1:14" x14ac:dyDescent="0.4">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x14ac:dyDescent="0.4">
      <c r="A40" s="2" t="s">
        <v>14</v>
      </c>
      <c r="B40" s="3">
        <v>45037</v>
      </c>
      <c r="C40" s="2" t="s">
        <v>169</v>
      </c>
      <c r="D40" s="3">
        <v>22419</v>
      </c>
      <c r="E40" s="2">
        <v>1007329807</v>
      </c>
      <c r="F40" s="17" t="s">
        <v>170</v>
      </c>
      <c r="G40" s="1" t="s">
        <v>171</v>
      </c>
      <c r="H40" s="1" t="s">
        <v>172</v>
      </c>
      <c r="K40" s="2" t="s">
        <v>20</v>
      </c>
      <c r="N40" s="2" t="s">
        <v>100</v>
      </c>
    </row>
    <row r="41" spans="1:14" ht="38.25" customHeight="1" x14ac:dyDescent="0.4">
      <c r="A41" s="2" t="s">
        <v>62</v>
      </c>
      <c r="B41" s="3">
        <v>45037</v>
      </c>
      <c r="C41" s="2" t="s">
        <v>173</v>
      </c>
      <c r="D41" s="3">
        <v>33934</v>
      </c>
      <c r="E41" s="2">
        <v>1102834880</v>
      </c>
      <c r="F41" s="17" t="s">
        <v>174</v>
      </c>
      <c r="G41" s="1" t="s">
        <v>175</v>
      </c>
      <c r="H41" s="1" t="s">
        <v>176</v>
      </c>
      <c r="K41" s="2" t="s">
        <v>99</v>
      </c>
      <c r="L41" s="9"/>
      <c r="N41" s="1" t="s">
        <v>105</v>
      </c>
    </row>
    <row r="42" spans="1:14" x14ac:dyDescent="0.4">
      <c r="A42" s="2" t="s">
        <v>14</v>
      </c>
      <c r="B42" s="3">
        <v>45038</v>
      </c>
      <c r="C42" s="2" t="s">
        <v>177</v>
      </c>
      <c r="D42" s="3">
        <v>30897</v>
      </c>
      <c r="E42" s="2">
        <v>1102416341</v>
      </c>
      <c r="F42" s="17" t="s">
        <v>178</v>
      </c>
      <c r="G42" s="1" t="s">
        <v>179</v>
      </c>
      <c r="H42" s="1" t="s">
        <v>180</v>
      </c>
      <c r="K42" s="2" t="s">
        <v>99</v>
      </c>
      <c r="L42" s="4"/>
      <c r="N42" s="1" t="s">
        <v>105</v>
      </c>
    </row>
    <row r="43" spans="1:14" ht="29.5" x14ac:dyDescent="0.4">
      <c r="A43" s="2" t="s">
        <v>62</v>
      </c>
      <c r="B43" s="3">
        <v>45038</v>
      </c>
      <c r="C43" s="2" t="s">
        <v>181</v>
      </c>
      <c r="D43" s="3">
        <v>22739</v>
      </c>
      <c r="E43" s="2">
        <v>1102877485</v>
      </c>
      <c r="F43" s="17" t="s">
        <v>182</v>
      </c>
      <c r="G43" s="1" t="s">
        <v>183</v>
      </c>
      <c r="H43" s="1" t="s">
        <v>184</v>
      </c>
      <c r="K43" s="2" t="s">
        <v>99</v>
      </c>
      <c r="L43" s="9"/>
      <c r="N43" s="1" t="s">
        <v>105</v>
      </c>
    </row>
    <row r="44" spans="1:14" ht="29.5" x14ac:dyDescent="0.4">
      <c r="A44" s="2" t="s">
        <v>14</v>
      </c>
      <c r="B44" s="3">
        <v>45038</v>
      </c>
      <c r="C44" s="2" t="s">
        <v>185</v>
      </c>
      <c r="D44" s="3">
        <v>34460</v>
      </c>
      <c r="E44" s="2">
        <v>1401192570</v>
      </c>
      <c r="F44" s="19" t="s">
        <v>186</v>
      </c>
      <c r="G44" s="1" t="s">
        <v>187</v>
      </c>
      <c r="H44" s="1" t="s">
        <v>188</v>
      </c>
      <c r="K44" s="2" t="s">
        <v>99</v>
      </c>
      <c r="N44" s="1" t="s">
        <v>105</v>
      </c>
    </row>
    <row r="45" spans="1:14" x14ac:dyDescent="0.4">
      <c r="A45" s="2" t="s">
        <v>62</v>
      </c>
      <c r="B45" s="3">
        <v>45038</v>
      </c>
      <c r="C45" s="2" t="s">
        <v>189</v>
      </c>
      <c r="D45" s="3">
        <v>10744</v>
      </c>
      <c r="E45" s="2">
        <v>1201620056</v>
      </c>
      <c r="F45" s="121" t="s">
        <v>136</v>
      </c>
      <c r="G45" s="122" t="s">
        <v>136</v>
      </c>
      <c r="H45" s="122" t="s">
        <v>136</v>
      </c>
      <c r="I45" s="122" t="s">
        <v>136</v>
      </c>
      <c r="K45" s="123" t="s">
        <v>99</v>
      </c>
      <c r="L45" s="126" t="s">
        <v>190</v>
      </c>
      <c r="M45" s="120" t="s">
        <v>168</v>
      </c>
      <c r="N45" s="120" t="s">
        <v>105</v>
      </c>
    </row>
    <row r="46" spans="1:14" ht="15.75" customHeight="1" x14ac:dyDescent="0.4">
      <c r="A46" s="2" t="s">
        <v>62</v>
      </c>
      <c r="B46" s="3">
        <v>45040</v>
      </c>
      <c r="C46" s="2" t="s">
        <v>189</v>
      </c>
      <c r="D46" s="3">
        <v>10744</v>
      </c>
      <c r="E46" s="2">
        <v>1201620056</v>
      </c>
      <c r="F46" s="121"/>
      <c r="G46" s="122"/>
      <c r="H46" s="122"/>
      <c r="I46" s="122"/>
      <c r="K46" s="123"/>
      <c r="L46" s="126"/>
      <c r="M46" s="120"/>
      <c r="N46" s="120"/>
    </row>
    <row r="47" spans="1:14" x14ac:dyDescent="0.4">
      <c r="A47" s="2" t="s">
        <v>62</v>
      </c>
      <c r="B47" s="3">
        <v>45040</v>
      </c>
      <c r="C47" s="2" t="s">
        <v>119</v>
      </c>
      <c r="D47" s="3">
        <v>26635</v>
      </c>
      <c r="E47" s="2">
        <v>1102644291</v>
      </c>
      <c r="F47" s="17" t="s">
        <v>191</v>
      </c>
      <c r="G47" s="1" t="s">
        <v>192</v>
      </c>
      <c r="H47" s="1" t="s">
        <v>193</v>
      </c>
      <c r="K47" s="2" t="s">
        <v>99</v>
      </c>
      <c r="N47" s="1" t="s">
        <v>105</v>
      </c>
    </row>
    <row r="48" spans="1:14" x14ac:dyDescent="0.4">
      <c r="A48" s="2" t="s">
        <v>62</v>
      </c>
      <c r="B48" s="3">
        <v>45040</v>
      </c>
      <c r="C48" s="2" t="s">
        <v>194</v>
      </c>
      <c r="D48" s="3">
        <v>44691</v>
      </c>
      <c r="E48" s="2">
        <v>1401193367</v>
      </c>
      <c r="F48" s="17" t="s">
        <v>195</v>
      </c>
      <c r="G48" s="1" t="s">
        <v>196</v>
      </c>
      <c r="H48" s="1" t="s">
        <v>197</v>
      </c>
      <c r="K48" s="2" t="s">
        <v>99</v>
      </c>
      <c r="N48" s="1" t="s">
        <v>100</v>
      </c>
    </row>
    <row r="49" spans="1:14" x14ac:dyDescent="0.4">
      <c r="A49" s="2" t="s">
        <v>14</v>
      </c>
      <c r="B49" s="3">
        <v>45040</v>
      </c>
      <c r="C49" s="2" t="s">
        <v>198</v>
      </c>
      <c r="D49" s="3">
        <v>24525</v>
      </c>
      <c r="E49" s="2">
        <v>1009103377</v>
      </c>
      <c r="F49" s="17" t="s">
        <v>199</v>
      </c>
      <c r="G49" s="1" t="s">
        <v>200</v>
      </c>
      <c r="H49" s="1" t="s">
        <v>201</v>
      </c>
      <c r="K49" s="2" t="s">
        <v>99</v>
      </c>
      <c r="N49" s="1" t="s">
        <v>100</v>
      </c>
    </row>
    <row r="50" spans="1:14" x14ac:dyDescent="0.4">
      <c r="A50" s="2" t="s">
        <v>14</v>
      </c>
      <c r="B50" s="3">
        <v>45041</v>
      </c>
      <c r="C50" s="2" t="s">
        <v>202</v>
      </c>
      <c r="D50" s="3">
        <v>29661</v>
      </c>
      <c r="E50" s="2">
        <v>1101010685</v>
      </c>
      <c r="F50" s="17" t="s">
        <v>203</v>
      </c>
      <c r="G50" s="1" t="s">
        <v>204</v>
      </c>
      <c r="H50" s="1" t="s">
        <v>205</v>
      </c>
      <c r="K50" s="2" t="s">
        <v>99</v>
      </c>
      <c r="N50" s="1" t="s">
        <v>100</v>
      </c>
    </row>
    <row r="51" spans="1:14" x14ac:dyDescent="0.4">
      <c r="A51" s="120" t="s">
        <v>14</v>
      </c>
      <c r="B51" s="3">
        <v>45041</v>
      </c>
      <c r="C51" s="2" t="s">
        <v>206</v>
      </c>
      <c r="D51" s="20">
        <v>26088</v>
      </c>
      <c r="E51" s="1">
        <v>1002805912</v>
      </c>
      <c r="F51" s="125" t="s">
        <v>207</v>
      </c>
      <c r="G51" s="120" t="s">
        <v>208</v>
      </c>
      <c r="H51" s="120" t="s">
        <v>209</v>
      </c>
      <c r="I51" s="120"/>
      <c r="J51" s="31"/>
      <c r="K51" s="123" t="s">
        <v>99</v>
      </c>
      <c r="N51" s="1" t="s">
        <v>100</v>
      </c>
    </row>
    <row r="52" spans="1:14" x14ac:dyDescent="0.4">
      <c r="A52" s="120"/>
      <c r="B52" s="3">
        <v>45042</v>
      </c>
      <c r="C52" s="2" t="s">
        <v>206</v>
      </c>
      <c r="D52" s="20">
        <v>26088</v>
      </c>
      <c r="E52" s="1">
        <v>1002805912</v>
      </c>
      <c r="F52" s="125"/>
      <c r="G52" s="120"/>
      <c r="H52" s="120"/>
      <c r="I52" s="120"/>
      <c r="J52" s="31"/>
      <c r="K52" s="123"/>
      <c r="N52" s="1" t="s">
        <v>100</v>
      </c>
    </row>
    <row r="53" spans="1:14" x14ac:dyDescent="0.4">
      <c r="A53" s="120"/>
      <c r="B53" s="3">
        <v>45043</v>
      </c>
      <c r="C53" s="2" t="s">
        <v>206</v>
      </c>
      <c r="D53" s="20">
        <v>26088</v>
      </c>
      <c r="E53" s="1">
        <v>1002805912</v>
      </c>
      <c r="F53" s="125"/>
      <c r="G53" s="120"/>
      <c r="H53" s="120"/>
      <c r="I53" s="120"/>
      <c r="J53" s="31"/>
      <c r="K53" s="123"/>
      <c r="N53" s="1" t="s">
        <v>100</v>
      </c>
    </row>
    <row r="54" spans="1:14" ht="29.5" x14ac:dyDescent="0.4">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4">
      <c r="A55" s="2" t="s">
        <v>62</v>
      </c>
      <c r="B55" s="3">
        <v>45041</v>
      </c>
      <c r="C55" s="2" t="s">
        <v>213</v>
      </c>
      <c r="D55" s="3">
        <v>37854</v>
      </c>
      <c r="E55" s="2">
        <v>1401194719</v>
      </c>
      <c r="F55" s="17" t="s">
        <v>136</v>
      </c>
      <c r="G55" s="1" t="s">
        <v>136</v>
      </c>
      <c r="H55" s="1" t="s">
        <v>136</v>
      </c>
      <c r="K55" s="2" t="s">
        <v>99</v>
      </c>
      <c r="L55" s="9" t="s">
        <v>214</v>
      </c>
      <c r="M55" s="1" t="s">
        <v>168</v>
      </c>
      <c r="N55" s="1" t="s">
        <v>100</v>
      </c>
    </row>
    <row r="56" spans="1:14" ht="44" x14ac:dyDescent="0.4">
      <c r="B56" s="3">
        <v>45042</v>
      </c>
      <c r="C56" s="2" t="s">
        <v>215</v>
      </c>
      <c r="D56" s="3">
        <v>14453</v>
      </c>
      <c r="E56" s="2">
        <v>1000394532</v>
      </c>
      <c r="K56" s="2" t="s">
        <v>99</v>
      </c>
      <c r="L56" s="18" t="s">
        <v>216</v>
      </c>
      <c r="N56" s="1" t="s">
        <v>217</v>
      </c>
    </row>
    <row r="57" spans="1:14" ht="54.75" customHeight="1" x14ac:dyDescent="0.4">
      <c r="A57" s="2" t="s">
        <v>14</v>
      </c>
      <c r="B57" s="3">
        <v>45042</v>
      </c>
      <c r="C57" s="2" t="s">
        <v>218</v>
      </c>
      <c r="D57" s="3">
        <v>36031</v>
      </c>
      <c r="E57" s="2">
        <v>1103414115</v>
      </c>
      <c r="F57" s="17" t="s">
        <v>219</v>
      </c>
      <c r="G57" s="1" t="s">
        <v>220</v>
      </c>
      <c r="H57" s="1" t="s">
        <v>221</v>
      </c>
      <c r="K57" s="2" t="s">
        <v>99</v>
      </c>
      <c r="N57" s="1" t="s">
        <v>217</v>
      </c>
    </row>
    <row r="58" spans="1:14" x14ac:dyDescent="0.4">
      <c r="B58" s="3">
        <v>45042</v>
      </c>
      <c r="C58" s="2" t="s">
        <v>222</v>
      </c>
      <c r="D58" s="3">
        <v>36334</v>
      </c>
      <c r="E58" s="2">
        <v>1401198071</v>
      </c>
      <c r="N58" s="1" t="s">
        <v>100</v>
      </c>
    </row>
    <row r="59" spans="1:14" x14ac:dyDescent="0.4">
      <c r="B59" s="3">
        <v>45042</v>
      </c>
      <c r="C59" s="2" t="s">
        <v>223</v>
      </c>
      <c r="D59" s="20">
        <v>39160</v>
      </c>
      <c r="E59" s="1">
        <v>1008151593</v>
      </c>
      <c r="F59" s="125" t="s">
        <v>224</v>
      </c>
      <c r="G59" s="120" t="s">
        <v>225</v>
      </c>
      <c r="H59" s="120" t="s">
        <v>226</v>
      </c>
      <c r="I59" s="120"/>
      <c r="J59" s="31"/>
      <c r="K59" s="123" t="s">
        <v>49</v>
      </c>
      <c r="N59" s="120" t="s">
        <v>105</v>
      </c>
    </row>
    <row r="60" spans="1:14" x14ac:dyDescent="0.4">
      <c r="B60" s="3">
        <v>45043</v>
      </c>
      <c r="C60" s="2" t="s">
        <v>223</v>
      </c>
      <c r="D60" s="20">
        <v>39160</v>
      </c>
      <c r="E60" s="1">
        <v>1008151593</v>
      </c>
      <c r="F60" s="125"/>
      <c r="G60" s="120"/>
      <c r="H60" s="120"/>
      <c r="I60" s="120"/>
      <c r="J60" s="31"/>
      <c r="K60" s="123"/>
      <c r="N60" s="120"/>
    </row>
    <row r="61" spans="1:14" x14ac:dyDescent="0.4">
      <c r="B61" s="3">
        <v>45044</v>
      </c>
      <c r="C61" s="2" t="s">
        <v>227</v>
      </c>
      <c r="D61" s="3">
        <v>35205</v>
      </c>
      <c r="E61" s="2">
        <v>1009864469</v>
      </c>
      <c r="N61" s="1" t="s">
        <v>100</v>
      </c>
    </row>
    <row r="62" spans="1:14" ht="53" x14ac:dyDescent="0.4">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29.5" x14ac:dyDescent="0.4">
      <c r="A63" s="2" t="s">
        <v>14</v>
      </c>
      <c r="B63" s="3">
        <v>45048</v>
      </c>
      <c r="C63" s="2" t="s">
        <v>230</v>
      </c>
      <c r="D63" s="3">
        <v>33118</v>
      </c>
      <c r="E63" s="2">
        <v>1000326621</v>
      </c>
      <c r="F63" s="17" t="s">
        <v>231</v>
      </c>
      <c r="G63" s="1" t="s">
        <v>232</v>
      </c>
      <c r="H63" s="1" t="s">
        <v>233</v>
      </c>
      <c r="K63" s="2" t="s">
        <v>20</v>
      </c>
      <c r="N63" s="1" t="s">
        <v>105</v>
      </c>
    </row>
    <row r="64" spans="1:14" ht="44" x14ac:dyDescent="0.4">
      <c r="A64" s="2" t="s">
        <v>14</v>
      </c>
      <c r="B64" s="3">
        <v>45050</v>
      </c>
      <c r="C64" s="2" t="s">
        <v>234</v>
      </c>
      <c r="D64" s="3">
        <v>34229</v>
      </c>
      <c r="E64" s="2">
        <v>1401206978</v>
      </c>
      <c r="F64" s="17" t="s">
        <v>235</v>
      </c>
      <c r="G64" s="1" t="s">
        <v>236</v>
      </c>
      <c r="H64" s="1" t="s">
        <v>237</v>
      </c>
      <c r="I64" s="1" t="s">
        <v>238</v>
      </c>
      <c r="K64" s="2" t="s">
        <v>20</v>
      </c>
      <c r="N64" s="1" t="s">
        <v>105</v>
      </c>
    </row>
    <row r="65" spans="1:14" ht="29.5" x14ac:dyDescent="0.4">
      <c r="A65" s="2" t="s">
        <v>14</v>
      </c>
      <c r="B65" s="3">
        <v>45050</v>
      </c>
      <c r="C65" s="2" t="s">
        <v>239</v>
      </c>
      <c r="D65" s="3">
        <v>33452</v>
      </c>
      <c r="E65" s="2">
        <v>1401207030</v>
      </c>
      <c r="F65" s="17" t="s">
        <v>240</v>
      </c>
      <c r="G65" s="1" t="s">
        <v>241</v>
      </c>
      <c r="H65" s="1" t="s">
        <v>242</v>
      </c>
      <c r="K65" s="2" t="s">
        <v>20</v>
      </c>
      <c r="N65" s="1" t="s">
        <v>105</v>
      </c>
    </row>
    <row r="66" spans="1:14" ht="58.5" x14ac:dyDescent="0.4">
      <c r="A66" s="2" t="s">
        <v>14</v>
      </c>
      <c r="B66" s="3">
        <v>45050</v>
      </c>
      <c r="C66" s="2" t="s">
        <v>71</v>
      </c>
      <c r="D66" s="3">
        <v>39197</v>
      </c>
      <c r="E66" s="2">
        <v>1400775825</v>
      </c>
      <c r="F66" s="17" t="s">
        <v>243</v>
      </c>
      <c r="G66" s="1" t="s">
        <v>244</v>
      </c>
      <c r="H66" s="1" t="s">
        <v>245</v>
      </c>
      <c r="K66" s="2" t="s">
        <v>99</v>
      </c>
      <c r="N66" s="1" t="s">
        <v>105</v>
      </c>
    </row>
    <row r="67" spans="1:14" ht="29.5" x14ac:dyDescent="0.4">
      <c r="B67" s="3">
        <v>45051</v>
      </c>
      <c r="C67" s="2" t="s">
        <v>246</v>
      </c>
      <c r="D67" s="3">
        <v>32356</v>
      </c>
      <c r="E67" s="2">
        <v>1400765238</v>
      </c>
      <c r="F67" s="17" t="s">
        <v>247</v>
      </c>
      <c r="G67" s="1" t="s">
        <v>248</v>
      </c>
      <c r="H67" s="1" t="s">
        <v>249</v>
      </c>
      <c r="I67" s="1" t="s">
        <v>250</v>
      </c>
      <c r="K67" s="2" t="s">
        <v>20</v>
      </c>
      <c r="N67" s="1" t="s">
        <v>105</v>
      </c>
    </row>
    <row r="68" spans="1:14" x14ac:dyDescent="0.4">
      <c r="A68" s="2" t="s">
        <v>14</v>
      </c>
      <c r="B68" s="3">
        <v>45051</v>
      </c>
      <c r="C68" s="2" t="s">
        <v>251</v>
      </c>
      <c r="D68" s="3">
        <v>32124</v>
      </c>
      <c r="E68" s="2">
        <v>1401208505</v>
      </c>
      <c r="F68" s="17" t="s">
        <v>178</v>
      </c>
      <c r="G68" s="1" t="s">
        <v>252</v>
      </c>
      <c r="H68" s="1" t="s">
        <v>253</v>
      </c>
      <c r="K68" s="2" t="s">
        <v>99</v>
      </c>
      <c r="N68" s="1" t="s">
        <v>105</v>
      </c>
    </row>
    <row r="69" spans="1:14" x14ac:dyDescent="0.4">
      <c r="A69" s="2" t="s">
        <v>14</v>
      </c>
      <c r="B69" s="3">
        <v>45051</v>
      </c>
      <c r="C69" s="2" t="s">
        <v>254</v>
      </c>
      <c r="D69" s="3">
        <v>34649</v>
      </c>
      <c r="E69" s="2">
        <v>1100390034</v>
      </c>
      <c r="F69" s="17" t="s">
        <v>255</v>
      </c>
      <c r="G69" s="1" t="s">
        <v>256</v>
      </c>
      <c r="H69" s="1" t="s">
        <v>257</v>
      </c>
      <c r="K69" s="2" t="s">
        <v>99</v>
      </c>
      <c r="N69" s="1" t="s">
        <v>105</v>
      </c>
    </row>
    <row r="70" spans="1:14" x14ac:dyDescent="0.4">
      <c r="B70" s="3">
        <v>45051</v>
      </c>
      <c r="C70" s="2" t="s">
        <v>258</v>
      </c>
      <c r="D70" s="3">
        <v>16710</v>
      </c>
      <c r="E70" s="2">
        <v>1010821889</v>
      </c>
      <c r="F70" s="17" t="s">
        <v>259</v>
      </c>
      <c r="G70" s="1" t="s">
        <v>260</v>
      </c>
      <c r="H70" s="1" t="s">
        <v>261</v>
      </c>
      <c r="K70" s="2" t="s">
        <v>49</v>
      </c>
      <c r="N70" s="1" t="s">
        <v>105</v>
      </c>
    </row>
    <row r="71" spans="1:14" ht="58.5" x14ac:dyDescent="0.4">
      <c r="A71" s="2" t="s">
        <v>14</v>
      </c>
      <c r="B71" s="3">
        <v>45052</v>
      </c>
      <c r="C71" s="2" t="s">
        <v>262</v>
      </c>
      <c r="D71" s="3">
        <v>38403</v>
      </c>
      <c r="E71" s="2">
        <v>1401161378</v>
      </c>
      <c r="F71" s="17" t="s">
        <v>263</v>
      </c>
      <c r="G71" s="1" t="s">
        <v>264</v>
      </c>
      <c r="H71" s="1" t="s">
        <v>265</v>
      </c>
      <c r="K71" s="2" t="s">
        <v>99</v>
      </c>
      <c r="L71" s="4" t="s">
        <v>266</v>
      </c>
      <c r="N71" s="1" t="s">
        <v>105</v>
      </c>
    </row>
    <row r="72" spans="1:14" ht="29.5" x14ac:dyDescent="0.4">
      <c r="A72" s="2" t="s">
        <v>62</v>
      </c>
      <c r="B72" s="3">
        <v>45052</v>
      </c>
      <c r="C72" s="2" t="s">
        <v>267</v>
      </c>
      <c r="D72" s="3">
        <v>27078</v>
      </c>
      <c r="E72" s="2">
        <v>1401209998</v>
      </c>
      <c r="F72" s="17" t="s">
        <v>268</v>
      </c>
      <c r="G72" s="1" t="s">
        <v>269</v>
      </c>
      <c r="H72" s="1" t="s">
        <v>270</v>
      </c>
      <c r="I72" s="1" t="s">
        <v>271</v>
      </c>
      <c r="K72" s="2" t="s">
        <v>20</v>
      </c>
      <c r="N72" s="1" t="s">
        <v>105</v>
      </c>
    </row>
    <row r="73" spans="1:14" x14ac:dyDescent="0.4">
      <c r="A73" s="2" t="s">
        <v>14</v>
      </c>
      <c r="B73" s="3">
        <v>45052</v>
      </c>
      <c r="C73" s="2" t="s">
        <v>272</v>
      </c>
      <c r="D73" s="3">
        <v>39129</v>
      </c>
      <c r="E73" s="2">
        <v>1401210342</v>
      </c>
      <c r="F73" s="15" t="s">
        <v>273</v>
      </c>
      <c r="K73" s="4" t="s">
        <v>20</v>
      </c>
      <c r="L73" s="4" t="s">
        <v>274</v>
      </c>
      <c r="N73" s="1" t="s">
        <v>105</v>
      </c>
    </row>
    <row r="74" spans="1:14" x14ac:dyDescent="0.4">
      <c r="B74" s="3">
        <v>45056</v>
      </c>
      <c r="C74" s="2" t="s">
        <v>275</v>
      </c>
      <c r="D74" s="3">
        <v>25351</v>
      </c>
      <c r="E74" s="2">
        <v>1401182212</v>
      </c>
      <c r="I74" s="1" t="s">
        <v>276</v>
      </c>
      <c r="K74" s="4" t="s">
        <v>20</v>
      </c>
      <c r="L74" s="4" t="s">
        <v>277</v>
      </c>
      <c r="N74" s="1" t="s">
        <v>105</v>
      </c>
    </row>
    <row r="75" spans="1:14" x14ac:dyDescent="0.4">
      <c r="A75" s="2" t="s">
        <v>14</v>
      </c>
      <c r="B75" s="3">
        <v>45056</v>
      </c>
      <c r="C75" s="2" t="s">
        <v>278</v>
      </c>
      <c r="D75" s="3">
        <v>26731</v>
      </c>
      <c r="E75" s="2">
        <v>1401215589</v>
      </c>
      <c r="F75" s="17" t="s">
        <v>279</v>
      </c>
      <c r="G75" s="1" t="s">
        <v>280</v>
      </c>
      <c r="H75" s="1" t="s">
        <v>281</v>
      </c>
      <c r="K75" s="2" t="s">
        <v>20</v>
      </c>
      <c r="L75" s="2" t="s">
        <v>282</v>
      </c>
      <c r="N75" s="1" t="s">
        <v>105</v>
      </c>
    </row>
    <row r="76" spans="1:14" x14ac:dyDescent="0.4">
      <c r="A76" s="2" t="s">
        <v>62</v>
      </c>
      <c r="B76" s="3">
        <v>45057</v>
      </c>
      <c r="C76" s="2" t="s">
        <v>283</v>
      </c>
      <c r="D76" s="3">
        <v>44349</v>
      </c>
      <c r="E76" s="2">
        <v>1401216040</v>
      </c>
      <c r="F76" s="17" t="s">
        <v>284</v>
      </c>
      <c r="G76" s="1" t="s">
        <v>285</v>
      </c>
      <c r="H76" s="1" t="s">
        <v>286</v>
      </c>
      <c r="K76" s="2" t="s">
        <v>49</v>
      </c>
      <c r="N76" s="1" t="s">
        <v>105</v>
      </c>
    </row>
    <row r="77" spans="1:14" x14ac:dyDescent="0.4">
      <c r="A77" s="2" t="s">
        <v>14</v>
      </c>
      <c r="B77" s="3">
        <v>45058</v>
      </c>
      <c r="C77" s="2" t="s">
        <v>287</v>
      </c>
      <c r="D77" s="3">
        <v>38899</v>
      </c>
      <c r="E77" s="2">
        <v>1401138268</v>
      </c>
      <c r="F77" s="17" t="s">
        <v>288</v>
      </c>
      <c r="G77" s="1" t="s">
        <v>289</v>
      </c>
      <c r="H77" s="1" t="s">
        <v>290</v>
      </c>
      <c r="I77" s="1" t="s">
        <v>291</v>
      </c>
      <c r="K77" s="2" t="s">
        <v>20</v>
      </c>
      <c r="L77" s="2" t="s">
        <v>282</v>
      </c>
      <c r="N77" s="1" t="s">
        <v>100</v>
      </c>
    </row>
    <row r="78" spans="1:14" ht="29.5" x14ac:dyDescent="0.4">
      <c r="A78" s="2" t="s">
        <v>14</v>
      </c>
      <c r="B78" s="3">
        <v>45058</v>
      </c>
      <c r="C78" s="2" t="s">
        <v>292</v>
      </c>
      <c r="D78" s="3">
        <v>32459</v>
      </c>
      <c r="E78" s="2">
        <v>1102188394</v>
      </c>
      <c r="F78" s="17" t="s">
        <v>293</v>
      </c>
      <c r="G78" s="1" t="s">
        <v>294</v>
      </c>
      <c r="H78" s="1" t="s">
        <v>295</v>
      </c>
      <c r="I78" s="1" t="s">
        <v>296</v>
      </c>
      <c r="K78" s="2" t="s">
        <v>20</v>
      </c>
      <c r="L78" s="2" t="s">
        <v>282</v>
      </c>
      <c r="N78" s="1" t="s">
        <v>100</v>
      </c>
    </row>
    <row r="79" spans="1:14" ht="29.5" x14ac:dyDescent="0.4">
      <c r="A79" s="2" t="s">
        <v>14</v>
      </c>
      <c r="B79" s="3">
        <v>45059</v>
      </c>
      <c r="C79" s="2" t="s">
        <v>297</v>
      </c>
      <c r="D79" s="3">
        <v>38107</v>
      </c>
      <c r="E79" s="2">
        <v>1401098593</v>
      </c>
      <c r="F79" s="17" t="s">
        <v>298</v>
      </c>
      <c r="G79" s="1" t="s">
        <v>299</v>
      </c>
      <c r="H79" s="1" t="s">
        <v>300</v>
      </c>
      <c r="K79" s="2" t="s">
        <v>49</v>
      </c>
      <c r="N79" s="1" t="s">
        <v>100</v>
      </c>
    </row>
    <row r="80" spans="1:14" x14ac:dyDescent="0.4">
      <c r="B80" s="3">
        <v>45059</v>
      </c>
      <c r="C80" s="2" t="s">
        <v>301</v>
      </c>
      <c r="D80" s="3">
        <v>21780</v>
      </c>
      <c r="E80" s="2">
        <v>1009803334</v>
      </c>
      <c r="F80" s="17" t="s">
        <v>302</v>
      </c>
      <c r="G80" s="1" t="s">
        <v>303</v>
      </c>
      <c r="H80" s="1" t="s">
        <v>304</v>
      </c>
      <c r="K80" s="2" t="s">
        <v>99</v>
      </c>
      <c r="N80" s="1" t="s">
        <v>100</v>
      </c>
    </row>
    <row r="81" spans="1:14" x14ac:dyDescent="0.4">
      <c r="A81" s="2" t="s">
        <v>14</v>
      </c>
      <c r="B81" s="3">
        <v>45061</v>
      </c>
      <c r="C81" s="2" t="s">
        <v>305</v>
      </c>
      <c r="D81" s="3">
        <v>43803</v>
      </c>
      <c r="E81" s="2">
        <v>1400616084</v>
      </c>
      <c r="F81" s="17" t="s">
        <v>306</v>
      </c>
      <c r="G81" s="1" t="s">
        <v>307</v>
      </c>
      <c r="H81" s="1" t="s">
        <v>308</v>
      </c>
      <c r="K81" s="2" t="s">
        <v>49</v>
      </c>
      <c r="N81" s="1" t="s">
        <v>100</v>
      </c>
    </row>
    <row r="82" spans="1:14" ht="44" x14ac:dyDescent="0.4">
      <c r="A82" s="2" t="s">
        <v>14</v>
      </c>
      <c r="B82" s="3">
        <v>45061</v>
      </c>
      <c r="C82" s="2" t="s">
        <v>309</v>
      </c>
      <c r="D82" s="3">
        <v>39826</v>
      </c>
      <c r="E82" s="2">
        <v>1009024651</v>
      </c>
      <c r="F82" s="17" t="s">
        <v>310</v>
      </c>
      <c r="G82" s="1" t="s">
        <v>311</v>
      </c>
      <c r="H82" s="1" t="s">
        <v>312</v>
      </c>
      <c r="K82" s="2" t="s">
        <v>49</v>
      </c>
      <c r="N82" s="1" t="s">
        <v>100</v>
      </c>
    </row>
    <row r="83" spans="1:14" x14ac:dyDescent="0.4">
      <c r="A83" s="2" t="s">
        <v>14</v>
      </c>
      <c r="B83" s="3">
        <v>45063</v>
      </c>
      <c r="C83" s="2" t="s">
        <v>119</v>
      </c>
      <c r="D83" s="3">
        <v>26635</v>
      </c>
      <c r="E83" s="2">
        <v>1102644291</v>
      </c>
      <c r="F83" s="17" t="s">
        <v>313</v>
      </c>
      <c r="G83" s="1" t="s">
        <v>314</v>
      </c>
      <c r="H83" s="1" t="s">
        <v>315</v>
      </c>
      <c r="K83" s="2" t="s">
        <v>49</v>
      </c>
      <c r="N83" s="1" t="s">
        <v>100</v>
      </c>
    </row>
    <row r="84" spans="1:14" ht="44" x14ac:dyDescent="0.4">
      <c r="A84" s="2" t="s">
        <v>14</v>
      </c>
      <c r="B84" s="3">
        <v>45064</v>
      </c>
      <c r="C84" s="2" t="s">
        <v>316</v>
      </c>
      <c r="D84" s="3">
        <v>37644</v>
      </c>
      <c r="E84" s="2">
        <v>1401224985</v>
      </c>
      <c r="F84" s="17" t="s">
        <v>317</v>
      </c>
      <c r="G84" s="1" t="s">
        <v>318</v>
      </c>
      <c r="H84" s="1" t="s">
        <v>319</v>
      </c>
      <c r="K84" s="2" t="s">
        <v>49</v>
      </c>
      <c r="N84" s="1" t="s">
        <v>100</v>
      </c>
    </row>
    <row r="85" spans="1:14" x14ac:dyDescent="0.4">
      <c r="B85" s="3">
        <v>45064</v>
      </c>
      <c r="C85" s="2" t="s">
        <v>320</v>
      </c>
      <c r="D85" s="3">
        <v>20089</v>
      </c>
      <c r="E85" s="2">
        <v>1001688210</v>
      </c>
      <c r="F85" s="17" t="s">
        <v>321</v>
      </c>
      <c r="G85" s="1" t="s">
        <v>322</v>
      </c>
      <c r="H85" s="1" t="s">
        <v>323</v>
      </c>
      <c r="K85" s="2" t="s">
        <v>49</v>
      </c>
      <c r="N85" s="1" t="s">
        <v>100</v>
      </c>
    </row>
    <row r="86" spans="1:14" x14ac:dyDescent="0.4">
      <c r="A86" s="2" t="s">
        <v>62</v>
      </c>
      <c r="B86" s="3">
        <v>45066</v>
      </c>
      <c r="C86" s="2" t="s">
        <v>324</v>
      </c>
      <c r="D86" s="3">
        <v>44277</v>
      </c>
      <c r="E86" s="2">
        <v>1401075971</v>
      </c>
      <c r="F86" s="17" t="s">
        <v>325</v>
      </c>
      <c r="G86" s="1" t="s">
        <v>326</v>
      </c>
      <c r="H86" s="1" t="s">
        <v>327</v>
      </c>
      <c r="K86" s="2" t="s">
        <v>49</v>
      </c>
      <c r="N86" s="1" t="s">
        <v>100</v>
      </c>
    </row>
    <row r="87" spans="1:14" x14ac:dyDescent="0.4">
      <c r="A87" s="2" t="s">
        <v>62</v>
      </c>
      <c r="B87" s="3">
        <v>45066</v>
      </c>
      <c r="C87" s="2" t="s">
        <v>328</v>
      </c>
      <c r="D87" s="3">
        <v>31805</v>
      </c>
      <c r="E87" s="2">
        <v>1102894735</v>
      </c>
      <c r="F87" s="17" t="s">
        <v>325</v>
      </c>
      <c r="G87" s="1" t="s">
        <v>329</v>
      </c>
      <c r="H87" s="1" t="s">
        <v>330</v>
      </c>
      <c r="K87" s="2" t="s">
        <v>49</v>
      </c>
      <c r="N87" s="1" t="s">
        <v>100</v>
      </c>
    </row>
    <row r="88" spans="1:14" x14ac:dyDescent="0.4">
      <c r="A88" s="2" t="s">
        <v>14</v>
      </c>
      <c r="B88" s="3">
        <v>45067</v>
      </c>
      <c r="C88" s="2" t="s">
        <v>331</v>
      </c>
      <c r="D88" s="3">
        <v>35082</v>
      </c>
      <c r="E88" s="2">
        <v>1102295028</v>
      </c>
      <c r="F88" s="17" t="s">
        <v>332</v>
      </c>
      <c r="G88" s="1" t="s">
        <v>333</v>
      </c>
      <c r="H88" s="1" t="s">
        <v>334</v>
      </c>
      <c r="K88" s="2" t="s">
        <v>49</v>
      </c>
      <c r="N88" s="1" t="s">
        <v>100</v>
      </c>
    </row>
    <row r="89" spans="1:14" x14ac:dyDescent="0.4">
      <c r="B89" s="3">
        <v>45068</v>
      </c>
      <c r="C89" s="2" t="s">
        <v>119</v>
      </c>
      <c r="D89" s="20">
        <v>26635</v>
      </c>
      <c r="E89" s="1">
        <v>1000299299</v>
      </c>
      <c r="F89" s="17" t="s">
        <v>313</v>
      </c>
      <c r="G89" s="1" t="s">
        <v>335</v>
      </c>
      <c r="H89" s="1" t="s">
        <v>336</v>
      </c>
      <c r="K89" s="2" t="s">
        <v>49</v>
      </c>
      <c r="N89" s="1" t="s">
        <v>105</v>
      </c>
    </row>
    <row r="90" spans="1:14" x14ac:dyDescent="0.4">
      <c r="B90" s="3">
        <v>45069</v>
      </c>
      <c r="C90" s="2" t="s">
        <v>119</v>
      </c>
      <c r="D90" s="20">
        <v>26635</v>
      </c>
      <c r="E90" s="1">
        <v>1000299299</v>
      </c>
      <c r="F90" s="17" t="s">
        <v>337</v>
      </c>
      <c r="G90" s="1" t="s">
        <v>338</v>
      </c>
      <c r="H90" s="1" t="s">
        <v>339</v>
      </c>
      <c r="K90" s="2" t="s">
        <v>49</v>
      </c>
      <c r="N90" s="1" t="s">
        <v>105</v>
      </c>
    </row>
    <row r="91" spans="1:14" x14ac:dyDescent="0.4">
      <c r="A91" s="2" t="s">
        <v>14</v>
      </c>
      <c r="B91" s="3">
        <v>45069</v>
      </c>
      <c r="C91" s="2" t="s">
        <v>340</v>
      </c>
      <c r="D91" s="3">
        <v>39279</v>
      </c>
      <c r="E91" s="2">
        <v>1008508665</v>
      </c>
      <c r="F91" s="17" t="s">
        <v>341</v>
      </c>
      <c r="G91" s="1" t="s">
        <v>342</v>
      </c>
      <c r="H91" s="1" t="s">
        <v>343</v>
      </c>
      <c r="K91" s="2" t="s">
        <v>49</v>
      </c>
      <c r="N91" s="1" t="s">
        <v>105</v>
      </c>
    </row>
    <row r="92" spans="1:14" x14ac:dyDescent="0.4">
      <c r="A92" s="2" t="s">
        <v>14</v>
      </c>
      <c r="B92" s="3">
        <v>45069</v>
      </c>
      <c r="C92" s="2" t="s">
        <v>344</v>
      </c>
      <c r="D92" s="3">
        <v>38183</v>
      </c>
      <c r="E92" s="2">
        <v>1401239791</v>
      </c>
      <c r="F92" s="17" t="s">
        <v>345</v>
      </c>
      <c r="G92" s="1" t="s">
        <v>346</v>
      </c>
      <c r="H92" s="1" t="s">
        <v>347</v>
      </c>
      <c r="K92" s="2" t="s">
        <v>99</v>
      </c>
      <c r="N92" s="1" t="s">
        <v>105</v>
      </c>
    </row>
    <row r="93" spans="1:14" x14ac:dyDescent="0.4">
      <c r="A93" s="2" t="s">
        <v>14</v>
      </c>
      <c r="B93" s="3">
        <v>45069</v>
      </c>
      <c r="C93" s="2" t="s">
        <v>348</v>
      </c>
      <c r="D93" s="3">
        <v>39500</v>
      </c>
      <c r="E93" s="2">
        <v>1011109716</v>
      </c>
      <c r="F93" s="17" t="s">
        <v>349</v>
      </c>
      <c r="G93" s="1" t="s">
        <v>350</v>
      </c>
      <c r="H93" s="1" t="s">
        <v>351</v>
      </c>
      <c r="K93" s="2" t="s">
        <v>49</v>
      </c>
      <c r="N93" s="1" t="s">
        <v>105</v>
      </c>
    </row>
    <row r="94" spans="1:14" x14ac:dyDescent="0.4">
      <c r="A94" s="2" t="s">
        <v>14</v>
      </c>
      <c r="B94" s="3">
        <v>45070</v>
      </c>
      <c r="C94" s="2" t="s">
        <v>352</v>
      </c>
      <c r="D94" s="3">
        <v>39456</v>
      </c>
      <c r="E94" s="2">
        <v>1008550250</v>
      </c>
      <c r="F94" s="17" t="s">
        <v>178</v>
      </c>
      <c r="G94" s="1" t="s">
        <v>353</v>
      </c>
      <c r="H94" s="1" t="s">
        <v>354</v>
      </c>
      <c r="K94" s="2" t="s">
        <v>49</v>
      </c>
      <c r="N94" s="1" t="s">
        <v>105</v>
      </c>
    </row>
    <row r="95" spans="1:14" x14ac:dyDescent="0.4">
      <c r="A95" s="2" t="s">
        <v>14</v>
      </c>
      <c r="B95" s="3">
        <v>45071</v>
      </c>
      <c r="C95" s="2" t="s">
        <v>355</v>
      </c>
      <c r="D95" s="3">
        <v>38640</v>
      </c>
      <c r="E95" s="2">
        <v>1201301817</v>
      </c>
      <c r="F95" s="17" t="s">
        <v>356</v>
      </c>
      <c r="G95" s="1" t="s">
        <v>357</v>
      </c>
      <c r="H95" s="1" t="s">
        <v>358</v>
      </c>
      <c r="K95" s="2" t="s">
        <v>49</v>
      </c>
      <c r="N95" s="1" t="s">
        <v>105</v>
      </c>
    </row>
    <row r="96" spans="1:14" x14ac:dyDescent="0.4">
      <c r="A96" s="2" t="s">
        <v>62</v>
      </c>
      <c r="B96" s="3">
        <v>45076</v>
      </c>
      <c r="C96" s="2" t="s">
        <v>359</v>
      </c>
      <c r="D96" s="3">
        <v>44987</v>
      </c>
      <c r="E96" s="2">
        <v>1401130616</v>
      </c>
      <c r="F96" s="17" t="s">
        <v>360</v>
      </c>
      <c r="G96" s="1" t="s">
        <v>361</v>
      </c>
      <c r="H96" s="1" t="s">
        <v>362</v>
      </c>
      <c r="K96" s="2" t="s">
        <v>49</v>
      </c>
      <c r="N96" s="1" t="s">
        <v>105</v>
      </c>
    </row>
    <row r="97" spans="1:14" x14ac:dyDescent="0.4">
      <c r="A97" s="2" t="s">
        <v>14</v>
      </c>
      <c r="B97" s="3">
        <v>45078</v>
      </c>
      <c r="C97" s="2" t="s">
        <v>363</v>
      </c>
      <c r="D97" s="3">
        <v>38736</v>
      </c>
      <c r="E97" s="2">
        <v>1102506734</v>
      </c>
      <c r="F97" s="17" t="s">
        <v>364</v>
      </c>
      <c r="G97" s="1" t="s">
        <v>365</v>
      </c>
      <c r="H97" s="1" t="s">
        <v>366</v>
      </c>
      <c r="K97" s="2" t="s">
        <v>99</v>
      </c>
      <c r="N97" s="1" t="s">
        <v>217</v>
      </c>
    </row>
    <row r="98" spans="1:14" ht="44" x14ac:dyDescent="0.4">
      <c r="A98" s="2" t="s">
        <v>14</v>
      </c>
      <c r="B98" s="3">
        <v>45078</v>
      </c>
      <c r="C98" s="2" t="s">
        <v>367</v>
      </c>
      <c r="D98" s="3">
        <v>34412</v>
      </c>
      <c r="E98" s="2">
        <v>1401249635</v>
      </c>
      <c r="F98" s="17" t="s">
        <v>368</v>
      </c>
      <c r="G98" s="1" t="s">
        <v>369</v>
      </c>
      <c r="H98" s="1" t="s">
        <v>370</v>
      </c>
      <c r="K98" s="2" t="s">
        <v>99</v>
      </c>
      <c r="N98" s="1" t="s">
        <v>217</v>
      </c>
    </row>
    <row r="99" spans="1:14" ht="29.5" x14ac:dyDescent="0.4">
      <c r="A99" s="2" t="s">
        <v>62</v>
      </c>
      <c r="B99" s="3">
        <v>45078</v>
      </c>
      <c r="C99" s="2" t="s">
        <v>371</v>
      </c>
      <c r="D99" s="3">
        <v>33298</v>
      </c>
      <c r="E99" s="2">
        <v>1401250379</v>
      </c>
      <c r="F99" s="17" t="s">
        <v>372</v>
      </c>
      <c r="G99" s="1" t="s">
        <v>373</v>
      </c>
      <c r="H99" s="1" t="s">
        <v>374</v>
      </c>
      <c r="K99" s="2" t="s">
        <v>99</v>
      </c>
      <c r="N99" s="1" t="s">
        <v>217</v>
      </c>
    </row>
    <row r="100" spans="1:14" x14ac:dyDescent="0.4">
      <c r="A100" s="2" t="s">
        <v>14</v>
      </c>
      <c r="B100" s="3">
        <v>45078</v>
      </c>
      <c r="C100" s="2" t="s">
        <v>375</v>
      </c>
      <c r="D100" s="3">
        <v>37528</v>
      </c>
      <c r="E100" s="2">
        <v>1401250968</v>
      </c>
      <c r="F100" s="17" t="s">
        <v>376</v>
      </c>
      <c r="G100" s="1" t="s">
        <v>377</v>
      </c>
      <c r="H100" s="1" t="s">
        <v>378</v>
      </c>
      <c r="K100" s="2" t="s">
        <v>49</v>
      </c>
      <c r="N100" s="1" t="s">
        <v>217</v>
      </c>
    </row>
    <row r="101" spans="1:14" ht="29.5" x14ac:dyDescent="0.4">
      <c r="A101" s="2" t="s">
        <v>14</v>
      </c>
      <c r="B101" s="3">
        <v>45079</v>
      </c>
      <c r="C101" s="2" t="s">
        <v>379</v>
      </c>
      <c r="D101" s="3">
        <v>40430</v>
      </c>
      <c r="E101" s="2">
        <v>1009826465</v>
      </c>
      <c r="F101" s="17" t="s">
        <v>380</v>
      </c>
      <c r="G101" s="1" t="s">
        <v>381</v>
      </c>
      <c r="H101" s="1" t="s">
        <v>382</v>
      </c>
      <c r="K101" s="2" t="s">
        <v>49</v>
      </c>
      <c r="N101" s="1" t="s">
        <v>217</v>
      </c>
    </row>
    <row r="102" spans="1:14" x14ac:dyDescent="0.4">
      <c r="A102" s="2" t="s">
        <v>14</v>
      </c>
      <c r="B102" s="3">
        <v>45079</v>
      </c>
      <c r="C102" s="2" t="s">
        <v>383</v>
      </c>
      <c r="D102" s="3">
        <v>38945</v>
      </c>
      <c r="E102" s="2">
        <v>1401251362</v>
      </c>
      <c r="F102" s="17" t="s">
        <v>211</v>
      </c>
      <c r="G102" s="1" t="s">
        <v>384</v>
      </c>
      <c r="H102" s="1" t="s">
        <v>385</v>
      </c>
      <c r="K102" s="2" t="s">
        <v>49</v>
      </c>
      <c r="N102" s="1" t="s">
        <v>217</v>
      </c>
    </row>
    <row r="103" spans="1:14" ht="44" x14ac:dyDescent="0.4">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x14ac:dyDescent="0.4">
      <c r="A104" s="2" t="s">
        <v>14</v>
      </c>
      <c r="B104" s="3">
        <v>45079</v>
      </c>
      <c r="C104" s="2" t="s">
        <v>388</v>
      </c>
      <c r="D104" s="3">
        <v>33669</v>
      </c>
      <c r="E104" s="2">
        <v>1000024972</v>
      </c>
      <c r="F104" s="17" t="s">
        <v>389</v>
      </c>
      <c r="G104" s="1" t="s">
        <v>390</v>
      </c>
      <c r="H104" s="1" t="s">
        <v>391</v>
      </c>
      <c r="K104" s="2" t="s">
        <v>99</v>
      </c>
      <c r="N104" s="1" t="s">
        <v>105</v>
      </c>
    </row>
    <row r="105" spans="1:14" ht="44" x14ac:dyDescent="0.4">
      <c r="A105" s="2" t="s">
        <v>62</v>
      </c>
      <c r="B105" s="3">
        <v>45081</v>
      </c>
      <c r="C105" s="2" t="s">
        <v>392</v>
      </c>
      <c r="D105" s="3">
        <v>28287</v>
      </c>
      <c r="E105" s="2">
        <v>1401253056</v>
      </c>
      <c r="F105" s="17" t="s">
        <v>393</v>
      </c>
      <c r="G105" s="1" t="s">
        <v>394</v>
      </c>
      <c r="H105" s="1" t="s">
        <v>395</v>
      </c>
      <c r="K105" s="2" t="s">
        <v>99</v>
      </c>
      <c r="N105" s="1" t="s">
        <v>100</v>
      </c>
    </row>
    <row r="106" spans="1:14" ht="44" x14ac:dyDescent="0.4">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x14ac:dyDescent="0.4">
      <c r="A107" s="2" t="s">
        <v>14</v>
      </c>
      <c r="B107" s="3">
        <v>45083</v>
      </c>
      <c r="C107" s="2" t="s">
        <v>398</v>
      </c>
      <c r="D107" s="3">
        <v>20210</v>
      </c>
      <c r="E107" s="2">
        <v>1401255084</v>
      </c>
      <c r="F107" s="17" t="s">
        <v>399</v>
      </c>
      <c r="G107" s="1" t="s">
        <v>400</v>
      </c>
      <c r="H107" s="1" t="s">
        <v>401</v>
      </c>
      <c r="K107" s="2" t="s">
        <v>49</v>
      </c>
      <c r="N107" s="1" t="s">
        <v>217</v>
      </c>
    </row>
    <row r="108" spans="1:14" x14ac:dyDescent="0.4">
      <c r="A108" s="2" t="s">
        <v>14</v>
      </c>
      <c r="B108" s="3">
        <v>45087</v>
      </c>
      <c r="C108" s="2" t="s">
        <v>402</v>
      </c>
      <c r="D108" s="3">
        <v>30959</v>
      </c>
      <c r="E108" s="2">
        <v>1401281866</v>
      </c>
      <c r="F108" s="17" t="s">
        <v>178</v>
      </c>
      <c r="G108" s="1" t="s">
        <v>403</v>
      </c>
      <c r="H108" s="1" t="s">
        <v>404</v>
      </c>
      <c r="K108" s="2" t="s">
        <v>49</v>
      </c>
      <c r="N108" s="1" t="s">
        <v>100</v>
      </c>
    </row>
    <row r="109" spans="1:14" x14ac:dyDescent="0.4">
      <c r="A109" s="120" t="s">
        <v>14</v>
      </c>
      <c r="B109" s="3">
        <v>45087</v>
      </c>
      <c r="C109" s="2" t="s">
        <v>405</v>
      </c>
      <c r="D109" s="20">
        <v>31936</v>
      </c>
      <c r="E109" s="1">
        <v>1005149298</v>
      </c>
      <c r="F109" s="125" t="s">
        <v>406</v>
      </c>
      <c r="G109" s="120" t="s">
        <v>407</v>
      </c>
      <c r="H109" s="120" t="s">
        <v>408</v>
      </c>
      <c r="K109" s="120" t="s">
        <v>99</v>
      </c>
      <c r="N109" s="1" t="s">
        <v>100</v>
      </c>
    </row>
    <row r="110" spans="1:14" x14ac:dyDescent="0.4">
      <c r="A110" s="120"/>
      <c r="B110" s="3">
        <v>45087</v>
      </c>
      <c r="C110" s="2" t="s">
        <v>405</v>
      </c>
      <c r="D110" s="20">
        <v>31936</v>
      </c>
      <c r="E110" s="1">
        <v>1005149298</v>
      </c>
      <c r="F110" s="125"/>
      <c r="G110" s="120"/>
      <c r="H110" s="120"/>
      <c r="K110" s="120"/>
      <c r="N110" s="1" t="s">
        <v>100</v>
      </c>
    </row>
    <row r="111" spans="1:14" x14ac:dyDescent="0.4">
      <c r="A111" s="120"/>
      <c r="B111" s="3">
        <v>45088</v>
      </c>
      <c r="C111" s="2" t="s">
        <v>405</v>
      </c>
      <c r="D111" s="20">
        <v>31936</v>
      </c>
      <c r="E111" s="1">
        <v>1005149298</v>
      </c>
      <c r="F111" s="125"/>
      <c r="G111" s="120"/>
      <c r="H111" s="120"/>
      <c r="K111" s="120"/>
      <c r="N111" s="1" t="s">
        <v>100</v>
      </c>
    </row>
    <row r="112" spans="1:14" ht="29.5" x14ac:dyDescent="0.4">
      <c r="A112" s="2" t="s">
        <v>62</v>
      </c>
      <c r="B112" s="3">
        <v>45087</v>
      </c>
      <c r="C112" s="2" t="s">
        <v>409</v>
      </c>
      <c r="D112" s="3">
        <v>30596</v>
      </c>
      <c r="E112" s="2">
        <v>1100314856</v>
      </c>
      <c r="F112" s="17" t="s">
        <v>410</v>
      </c>
      <c r="G112" s="1" t="s">
        <v>411</v>
      </c>
      <c r="H112" s="1" t="s">
        <v>412</v>
      </c>
      <c r="K112" s="2" t="s">
        <v>49</v>
      </c>
      <c r="N112" s="1" t="s">
        <v>100</v>
      </c>
    </row>
    <row r="113" spans="1:14" ht="29.5" x14ac:dyDescent="0.4">
      <c r="A113" s="2" t="s">
        <v>14</v>
      </c>
      <c r="B113" s="3">
        <v>45089</v>
      </c>
      <c r="C113" s="2" t="s">
        <v>413</v>
      </c>
      <c r="D113" s="3">
        <v>40515</v>
      </c>
      <c r="E113" s="2">
        <v>1203506199</v>
      </c>
      <c r="F113" s="17" t="s">
        <v>414</v>
      </c>
      <c r="G113" s="1" t="s">
        <v>415</v>
      </c>
      <c r="H113" s="1" t="s">
        <v>416</v>
      </c>
      <c r="K113" s="2" t="s">
        <v>49</v>
      </c>
      <c r="N113" s="1" t="s">
        <v>100</v>
      </c>
    </row>
    <row r="114" spans="1:14" ht="29.5" x14ac:dyDescent="0.4">
      <c r="A114" s="2" t="s">
        <v>62</v>
      </c>
      <c r="B114" s="3">
        <v>45089</v>
      </c>
      <c r="C114" s="2" t="s">
        <v>417</v>
      </c>
      <c r="D114" s="3">
        <v>43708</v>
      </c>
      <c r="E114" s="2">
        <v>1401072687</v>
      </c>
      <c r="F114" s="17" t="s">
        <v>418</v>
      </c>
      <c r="G114" s="1" t="s">
        <v>419</v>
      </c>
      <c r="H114" s="1" t="s">
        <v>420</v>
      </c>
      <c r="K114" s="2" t="s">
        <v>49</v>
      </c>
      <c r="N114" s="1" t="s">
        <v>100</v>
      </c>
    </row>
    <row r="115" spans="1:14" ht="29.5" x14ac:dyDescent="0.4">
      <c r="A115" s="2" t="s">
        <v>62</v>
      </c>
      <c r="B115" s="3">
        <v>45089</v>
      </c>
      <c r="C115" s="2" t="s">
        <v>421</v>
      </c>
      <c r="D115" s="3">
        <v>44362</v>
      </c>
      <c r="E115" s="2">
        <v>1401284164</v>
      </c>
      <c r="F115" s="17" t="s">
        <v>418</v>
      </c>
      <c r="G115" s="1" t="s">
        <v>422</v>
      </c>
      <c r="H115" s="1" t="s">
        <v>423</v>
      </c>
      <c r="K115" s="2" t="s">
        <v>49</v>
      </c>
      <c r="N115" s="1" t="s">
        <v>100</v>
      </c>
    </row>
    <row r="116" spans="1:14" x14ac:dyDescent="0.4">
      <c r="A116" s="2" t="s">
        <v>62</v>
      </c>
      <c r="B116" s="3">
        <v>45089</v>
      </c>
      <c r="C116" s="2" t="s">
        <v>424</v>
      </c>
      <c r="D116" s="3">
        <v>43248</v>
      </c>
      <c r="E116" s="2">
        <v>1200566878</v>
      </c>
      <c r="F116" s="17" t="s">
        <v>425</v>
      </c>
      <c r="G116" s="1" t="s">
        <v>426</v>
      </c>
      <c r="H116" s="1" t="s">
        <v>427</v>
      </c>
      <c r="K116" s="2" t="s">
        <v>49</v>
      </c>
      <c r="N116" s="1" t="s">
        <v>100</v>
      </c>
    </row>
    <row r="117" spans="1:14" x14ac:dyDescent="0.4">
      <c r="A117" s="2" t="s">
        <v>62</v>
      </c>
      <c r="B117" s="3">
        <v>45090</v>
      </c>
      <c r="C117" s="2" t="s">
        <v>428</v>
      </c>
      <c r="D117" s="3">
        <v>29513</v>
      </c>
      <c r="E117" s="2">
        <v>1401284906</v>
      </c>
      <c r="F117" s="17" t="s">
        <v>136</v>
      </c>
      <c r="G117" s="1" t="s">
        <v>136</v>
      </c>
      <c r="H117" s="1" t="s">
        <v>136</v>
      </c>
      <c r="K117" s="2" t="s">
        <v>49</v>
      </c>
      <c r="L117" s="2" t="s">
        <v>429</v>
      </c>
      <c r="N117" s="1" t="s">
        <v>100</v>
      </c>
    </row>
    <row r="118" spans="1:14" ht="73" x14ac:dyDescent="0.4">
      <c r="A118" s="2" t="s">
        <v>14</v>
      </c>
      <c r="B118" s="3">
        <v>45090</v>
      </c>
      <c r="C118" s="2" t="s">
        <v>430</v>
      </c>
      <c r="D118" s="3">
        <v>18744</v>
      </c>
      <c r="E118" s="2">
        <v>1002234563</v>
      </c>
      <c r="F118" s="17" t="s">
        <v>431</v>
      </c>
      <c r="N118" s="1" t="s">
        <v>100</v>
      </c>
    </row>
    <row r="119" spans="1:14" x14ac:dyDescent="0.4">
      <c r="A119" s="2" t="s">
        <v>62</v>
      </c>
      <c r="B119" s="3">
        <v>45091</v>
      </c>
      <c r="C119" s="2" t="s">
        <v>432</v>
      </c>
      <c r="D119" s="3">
        <v>24793</v>
      </c>
      <c r="E119" s="2">
        <v>1005311051</v>
      </c>
      <c r="L119" s="2" t="s">
        <v>433</v>
      </c>
      <c r="N119" s="1" t="s">
        <v>100</v>
      </c>
    </row>
    <row r="120" spans="1:14" ht="29.5" x14ac:dyDescent="0.4">
      <c r="A120" s="2" t="s">
        <v>14</v>
      </c>
      <c r="B120" s="3">
        <v>45093</v>
      </c>
      <c r="C120" s="2" t="s">
        <v>434</v>
      </c>
      <c r="D120" s="3">
        <v>35167</v>
      </c>
      <c r="E120" s="2">
        <v>1004993792</v>
      </c>
      <c r="F120" s="17" t="s">
        <v>435</v>
      </c>
      <c r="N120" s="1" t="s">
        <v>100</v>
      </c>
    </row>
    <row r="121" spans="1:14" ht="29.5" x14ac:dyDescent="0.4">
      <c r="A121" s="2" t="s">
        <v>14</v>
      </c>
      <c r="B121" s="3">
        <v>45093</v>
      </c>
      <c r="C121" s="2" t="s">
        <v>436</v>
      </c>
      <c r="D121" s="3">
        <v>23351</v>
      </c>
      <c r="E121" s="2">
        <v>1002316006</v>
      </c>
      <c r="F121" s="17" t="s">
        <v>437</v>
      </c>
      <c r="N121" s="1" t="s">
        <v>100</v>
      </c>
    </row>
    <row r="122" spans="1:14" ht="87.5" x14ac:dyDescent="0.4">
      <c r="A122" s="2" t="s">
        <v>14</v>
      </c>
      <c r="B122" s="3">
        <v>45095</v>
      </c>
      <c r="C122" s="2" t="s">
        <v>438</v>
      </c>
      <c r="D122" s="3">
        <v>28487</v>
      </c>
      <c r="E122" s="2">
        <v>1200230428</v>
      </c>
      <c r="F122" s="17" t="s">
        <v>439</v>
      </c>
      <c r="N122" s="1" t="s">
        <v>217</v>
      </c>
    </row>
    <row r="123" spans="1:14" x14ac:dyDescent="0.4">
      <c r="A123" s="2" t="s">
        <v>62</v>
      </c>
      <c r="B123" s="3">
        <v>45095</v>
      </c>
      <c r="C123" s="2" t="s">
        <v>440</v>
      </c>
      <c r="D123" s="3">
        <v>20788</v>
      </c>
      <c r="E123" s="2">
        <v>1401310687</v>
      </c>
      <c r="N123" s="1" t="s">
        <v>217</v>
      </c>
    </row>
    <row r="124" spans="1:14" x14ac:dyDescent="0.4">
      <c r="A124" s="2" t="s">
        <v>62</v>
      </c>
      <c r="B124" s="3">
        <v>45096</v>
      </c>
      <c r="C124" s="2" t="s">
        <v>441</v>
      </c>
      <c r="D124" s="3">
        <v>14961</v>
      </c>
      <c r="E124" s="2">
        <v>1401310778</v>
      </c>
      <c r="N124" s="1" t="s">
        <v>217</v>
      </c>
    </row>
    <row r="125" spans="1:14" x14ac:dyDescent="0.4">
      <c r="A125" s="2" t="s">
        <v>14</v>
      </c>
      <c r="B125" s="3">
        <v>45096</v>
      </c>
      <c r="C125" s="2" t="s">
        <v>442</v>
      </c>
      <c r="D125" s="3">
        <v>27848</v>
      </c>
      <c r="E125" s="2">
        <v>1401311288</v>
      </c>
      <c r="N125" s="1" t="s">
        <v>217</v>
      </c>
    </row>
    <row r="126" spans="1:14" x14ac:dyDescent="0.4">
      <c r="A126" s="2" t="s">
        <v>62</v>
      </c>
      <c r="B126" s="3">
        <v>45097</v>
      </c>
      <c r="C126" s="2" t="s">
        <v>443</v>
      </c>
      <c r="D126" s="3">
        <v>18975</v>
      </c>
      <c r="E126" s="2">
        <v>1401311855</v>
      </c>
      <c r="N126" s="1" t="s">
        <v>217</v>
      </c>
    </row>
    <row r="127" spans="1:14" x14ac:dyDescent="0.4">
      <c r="A127" s="2" t="s">
        <v>14</v>
      </c>
      <c r="B127" s="3">
        <v>45097</v>
      </c>
      <c r="C127" s="2" t="s">
        <v>444</v>
      </c>
      <c r="D127" s="3">
        <v>15681</v>
      </c>
      <c r="E127" s="2">
        <v>1400105541</v>
      </c>
      <c r="N127" s="1" t="s">
        <v>100</v>
      </c>
    </row>
    <row r="128" spans="1:14" x14ac:dyDescent="0.4">
      <c r="A128" s="2" t="s">
        <v>62</v>
      </c>
      <c r="B128" s="3">
        <v>45097</v>
      </c>
      <c r="C128" s="2" t="s">
        <v>445</v>
      </c>
      <c r="D128" s="3">
        <v>11943</v>
      </c>
      <c r="E128" s="2">
        <v>1000699307</v>
      </c>
      <c r="N128" s="1" t="s">
        <v>217</v>
      </c>
    </row>
    <row r="129" spans="1:14" x14ac:dyDescent="0.4">
      <c r="A129" s="2" t="s">
        <v>62</v>
      </c>
      <c r="B129" s="3">
        <v>45098</v>
      </c>
      <c r="C129" s="2" t="s">
        <v>446</v>
      </c>
      <c r="D129" s="3">
        <v>34962</v>
      </c>
      <c r="E129" s="2">
        <v>1401314055</v>
      </c>
      <c r="N129" s="1" t="s">
        <v>217</v>
      </c>
    </row>
    <row r="130" spans="1:14" x14ac:dyDescent="0.4">
      <c r="A130" s="2" t="s">
        <v>62</v>
      </c>
      <c r="B130" s="3">
        <v>45099</v>
      </c>
      <c r="C130" s="2" t="s">
        <v>447</v>
      </c>
      <c r="D130" s="3">
        <v>37507</v>
      </c>
      <c r="E130" s="2">
        <v>1401315953</v>
      </c>
      <c r="N130" s="1" t="s">
        <v>217</v>
      </c>
    </row>
    <row r="131" spans="1:14" x14ac:dyDescent="0.4">
      <c r="A131" s="2" t="s">
        <v>14</v>
      </c>
      <c r="B131" s="3">
        <v>45099</v>
      </c>
      <c r="C131" s="2" t="s">
        <v>448</v>
      </c>
      <c r="D131" s="3">
        <v>29030</v>
      </c>
      <c r="E131" s="2">
        <v>1401316516</v>
      </c>
      <c r="N131" s="1" t="s">
        <v>217</v>
      </c>
    </row>
    <row r="132" spans="1:14" x14ac:dyDescent="0.4">
      <c r="A132" s="120" t="s">
        <v>14</v>
      </c>
      <c r="B132" s="3">
        <v>45103</v>
      </c>
      <c r="C132" s="1" t="s">
        <v>449</v>
      </c>
      <c r="D132" s="20">
        <v>33905</v>
      </c>
      <c r="E132" s="1">
        <v>1101619038</v>
      </c>
      <c r="N132" s="120" t="s">
        <v>105</v>
      </c>
    </row>
    <row r="133" spans="1:14" x14ac:dyDescent="0.4">
      <c r="A133" s="120"/>
      <c r="B133" s="3">
        <v>45104</v>
      </c>
      <c r="C133" s="1" t="s">
        <v>449</v>
      </c>
      <c r="D133" s="20">
        <v>33905</v>
      </c>
      <c r="E133" s="1">
        <v>1101619038</v>
      </c>
      <c r="N133" s="120"/>
    </row>
    <row r="134" spans="1:14" x14ac:dyDescent="0.4">
      <c r="A134" s="120"/>
      <c r="B134" s="3">
        <v>45105</v>
      </c>
      <c r="C134" s="1" t="s">
        <v>449</v>
      </c>
      <c r="D134" s="20">
        <v>33905</v>
      </c>
      <c r="E134" s="1">
        <v>1101619038</v>
      </c>
      <c r="N134" s="120"/>
    </row>
    <row r="135" spans="1:14" x14ac:dyDescent="0.4">
      <c r="A135" s="2" t="s">
        <v>62</v>
      </c>
      <c r="B135" s="3">
        <v>45103</v>
      </c>
      <c r="C135" s="2" t="s">
        <v>450</v>
      </c>
      <c r="D135" s="3">
        <v>27807</v>
      </c>
      <c r="E135" s="2">
        <v>1010264021</v>
      </c>
      <c r="N135" s="1" t="s">
        <v>105</v>
      </c>
    </row>
    <row r="136" spans="1:14" x14ac:dyDescent="0.4">
      <c r="A136" s="120" t="s">
        <v>14</v>
      </c>
      <c r="B136" s="3">
        <v>45103</v>
      </c>
      <c r="C136" s="2" t="s">
        <v>451</v>
      </c>
      <c r="D136" s="20">
        <v>16674</v>
      </c>
      <c r="E136" s="1">
        <v>1009612218</v>
      </c>
      <c r="N136" s="120" t="s">
        <v>217</v>
      </c>
    </row>
    <row r="137" spans="1:14" x14ac:dyDescent="0.4">
      <c r="A137" s="120"/>
      <c r="B137" s="3">
        <v>45104</v>
      </c>
      <c r="C137" s="2" t="s">
        <v>451</v>
      </c>
      <c r="D137" s="20">
        <v>16674</v>
      </c>
      <c r="E137" s="1">
        <v>1009612218</v>
      </c>
      <c r="N137" s="120"/>
    </row>
    <row r="138" spans="1:14" x14ac:dyDescent="0.4">
      <c r="A138" s="120"/>
      <c r="B138" s="3">
        <v>45105</v>
      </c>
      <c r="C138" s="2" t="s">
        <v>451</v>
      </c>
      <c r="D138" s="20">
        <v>16674</v>
      </c>
      <c r="E138" s="1">
        <v>1009612218</v>
      </c>
      <c r="N138" s="120"/>
    </row>
    <row r="139" spans="1:14" x14ac:dyDescent="0.4">
      <c r="A139" s="2" t="s">
        <v>62</v>
      </c>
      <c r="B139" s="3">
        <v>45104</v>
      </c>
      <c r="C139" s="2" t="s">
        <v>452</v>
      </c>
      <c r="D139" s="3">
        <v>13563</v>
      </c>
      <c r="E139" s="2">
        <v>1401243118</v>
      </c>
      <c r="N139" s="1" t="s">
        <v>217</v>
      </c>
    </row>
    <row r="140" spans="1:14" x14ac:dyDescent="0.4">
      <c r="A140" s="2" t="s">
        <v>14</v>
      </c>
      <c r="B140" s="3">
        <v>45107</v>
      </c>
      <c r="C140" s="2" t="s">
        <v>453</v>
      </c>
      <c r="D140" s="3">
        <v>34469</v>
      </c>
      <c r="E140" s="2">
        <v>1009368877</v>
      </c>
      <c r="N140" s="1" t="s">
        <v>100</v>
      </c>
    </row>
    <row r="141" spans="1:14" x14ac:dyDescent="0.4">
      <c r="A141" s="120" t="s">
        <v>14</v>
      </c>
      <c r="B141" s="3">
        <v>45107</v>
      </c>
      <c r="C141" s="2" t="s">
        <v>454</v>
      </c>
      <c r="D141" s="20">
        <v>35958</v>
      </c>
      <c r="E141" s="1">
        <v>1401325082</v>
      </c>
      <c r="N141" s="1" t="s">
        <v>100</v>
      </c>
    </row>
    <row r="142" spans="1:14" x14ac:dyDescent="0.4">
      <c r="A142" s="120"/>
      <c r="B142" s="3">
        <v>45108</v>
      </c>
      <c r="C142" s="2" t="s">
        <v>454</v>
      </c>
      <c r="D142" s="20">
        <v>35958</v>
      </c>
      <c r="E142" s="1">
        <v>1401325082</v>
      </c>
      <c r="N142" s="1" t="s">
        <v>100</v>
      </c>
    </row>
    <row r="143" spans="1:14" x14ac:dyDescent="0.4">
      <c r="A143" s="2" t="s">
        <v>62</v>
      </c>
      <c r="B143" s="3">
        <v>45107</v>
      </c>
      <c r="C143" s="2" t="s">
        <v>455</v>
      </c>
      <c r="D143" s="3">
        <v>16233</v>
      </c>
      <c r="E143" s="2">
        <v>1000385832</v>
      </c>
      <c r="N143" s="1" t="s">
        <v>100</v>
      </c>
    </row>
    <row r="144" spans="1:14" x14ac:dyDescent="0.4">
      <c r="A144" s="2" t="s">
        <v>14</v>
      </c>
      <c r="B144" s="3">
        <v>45107</v>
      </c>
      <c r="C144" s="2" t="s">
        <v>413</v>
      </c>
      <c r="D144" s="3">
        <v>40515</v>
      </c>
      <c r="E144" s="2">
        <v>1203506199</v>
      </c>
      <c r="N144" s="1" t="s">
        <v>100</v>
      </c>
    </row>
    <row r="145" spans="1:14" x14ac:dyDescent="0.4">
      <c r="A145" s="2" t="s">
        <v>14</v>
      </c>
      <c r="B145" s="3">
        <v>45112</v>
      </c>
      <c r="C145" s="2" t="s">
        <v>456</v>
      </c>
      <c r="D145" s="3">
        <v>39088</v>
      </c>
      <c r="E145" s="2">
        <v>1400041383</v>
      </c>
      <c r="N145" s="1" t="s">
        <v>217</v>
      </c>
    </row>
    <row r="146" spans="1:14" x14ac:dyDescent="0.4">
      <c r="A146" s="2" t="s">
        <v>14</v>
      </c>
      <c r="B146" s="3">
        <v>45114</v>
      </c>
      <c r="C146" s="2" t="s">
        <v>457</v>
      </c>
      <c r="D146" s="3">
        <v>40247</v>
      </c>
      <c r="E146" s="2">
        <v>1401332618</v>
      </c>
    </row>
    <row r="147" spans="1:14" ht="44" x14ac:dyDescent="0.4">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4">
      <c r="A148" s="2" t="s">
        <v>62</v>
      </c>
      <c r="B148" s="3">
        <v>45118</v>
      </c>
      <c r="C148" s="2" t="s">
        <v>460</v>
      </c>
      <c r="D148" s="3">
        <v>38294</v>
      </c>
      <c r="E148" s="2">
        <v>1400876192</v>
      </c>
    </row>
    <row r="149" spans="1:14" x14ac:dyDescent="0.4">
      <c r="A149" s="2" t="s">
        <v>62</v>
      </c>
      <c r="B149" s="3">
        <v>45119</v>
      </c>
      <c r="C149" s="2" t="s">
        <v>461</v>
      </c>
      <c r="D149" s="3">
        <v>23523</v>
      </c>
      <c r="E149" s="2">
        <v>1400046102</v>
      </c>
    </row>
    <row r="150" spans="1:14" x14ac:dyDescent="0.4">
      <c r="A150" s="2" t="s">
        <v>62</v>
      </c>
      <c r="B150" s="3">
        <v>45121</v>
      </c>
      <c r="C150" s="2" t="s">
        <v>462</v>
      </c>
      <c r="D150" s="3">
        <v>38254</v>
      </c>
      <c r="E150" s="2">
        <v>1007386085</v>
      </c>
    </row>
    <row r="151" spans="1:14" x14ac:dyDescent="0.4">
      <c r="A151" s="2" t="s">
        <v>62</v>
      </c>
      <c r="B151" s="3">
        <v>45123</v>
      </c>
      <c r="C151" s="2" t="s">
        <v>463</v>
      </c>
      <c r="D151" s="3">
        <v>28562</v>
      </c>
      <c r="E151" s="2">
        <v>1010665882</v>
      </c>
    </row>
    <row r="152" spans="1:14" x14ac:dyDescent="0.4">
      <c r="A152" s="2" t="s">
        <v>62</v>
      </c>
      <c r="B152" s="3">
        <v>45123</v>
      </c>
      <c r="C152" s="2" t="s">
        <v>464</v>
      </c>
      <c r="D152" s="3">
        <v>31744</v>
      </c>
      <c r="E152" s="2">
        <v>1006622407</v>
      </c>
    </row>
    <row r="153" spans="1:14" x14ac:dyDescent="0.4">
      <c r="A153" s="2" t="s">
        <v>14</v>
      </c>
      <c r="B153" s="3">
        <v>45124</v>
      </c>
      <c r="C153" s="2" t="s">
        <v>465</v>
      </c>
      <c r="D153" s="3">
        <v>36166</v>
      </c>
      <c r="E153" s="2">
        <v>1003435007</v>
      </c>
    </row>
    <row r="154" spans="1:14" x14ac:dyDescent="0.4">
      <c r="A154" s="2" t="s">
        <v>14</v>
      </c>
      <c r="B154" s="3">
        <v>45125</v>
      </c>
      <c r="C154" s="2" t="s">
        <v>466</v>
      </c>
      <c r="D154" s="3">
        <v>32835</v>
      </c>
      <c r="E154" s="2">
        <v>1400161166</v>
      </c>
    </row>
    <row r="155" spans="1:14" x14ac:dyDescent="0.4">
      <c r="A155" s="2" t="s">
        <v>62</v>
      </c>
      <c r="B155" s="3">
        <v>45127</v>
      </c>
      <c r="C155" s="2" t="s">
        <v>467</v>
      </c>
      <c r="D155" s="3">
        <v>38251</v>
      </c>
      <c r="E155" s="2">
        <v>1007266659</v>
      </c>
    </row>
    <row r="156" spans="1:14" x14ac:dyDescent="0.4">
      <c r="A156" s="2" t="s">
        <v>14</v>
      </c>
      <c r="B156" s="3">
        <v>45127</v>
      </c>
      <c r="C156" s="2" t="s">
        <v>468</v>
      </c>
      <c r="D156" s="3">
        <v>33459</v>
      </c>
      <c r="E156" s="2">
        <v>1007340188</v>
      </c>
    </row>
    <row r="157" spans="1:14" x14ac:dyDescent="0.4">
      <c r="A157" s="2" t="s">
        <v>62</v>
      </c>
      <c r="B157" s="3">
        <v>45129</v>
      </c>
      <c r="C157" s="2" t="s">
        <v>469</v>
      </c>
      <c r="D157" s="3">
        <v>45008</v>
      </c>
      <c r="E157" s="2">
        <v>1401351547</v>
      </c>
    </row>
    <row r="158" spans="1:14" x14ac:dyDescent="0.4">
      <c r="A158" s="2" t="s">
        <v>62</v>
      </c>
      <c r="B158" s="3">
        <v>45133</v>
      </c>
      <c r="C158" s="2" t="s">
        <v>470</v>
      </c>
      <c r="D158" s="3">
        <v>28201</v>
      </c>
      <c r="E158" s="2">
        <v>1400799581</v>
      </c>
    </row>
    <row r="159" spans="1:14" x14ac:dyDescent="0.4">
      <c r="A159" s="2" t="s">
        <v>62</v>
      </c>
      <c r="B159" s="3">
        <v>45133</v>
      </c>
      <c r="C159" s="2" t="s">
        <v>471</v>
      </c>
      <c r="D159" s="3">
        <v>35957</v>
      </c>
      <c r="E159" s="2">
        <v>1401353684</v>
      </c>
    </row>
    <row r="160" spans="1:14" ht="44" x14ac:dyDescent="0.4">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4">
      <c r="A161" s="2" t="s">
        <v>14</v>
      </c>
      <c r="B161" s="3">
        <v>45135</v>
      </c>
      <c r="C161" s="2" t="s">
        <v>474</v>
      </c>
      <c r="D161" s="3">
        <v>35819</v>
      </c>
      <c r="E161" s="2">
        <v>1401359722</v>
      </c>
    </row>
    <row r="162" spans="1:5" x14ac:dyDescent="0.4">
      <c r="A162" s="2" t="s">
        <v>62</v>
      </c>
      <c r="B162" s="3">
        <v>45135</v>
      </c>
      <c r="C162" s="2" t="s">
        <v>475</v>
      </c>
      <c r="D162" s="3">
        <v>44428</v>
      </c>
      <c r="E162" s="2">
        <v>1401360019</v>
      </c>
    </row>
    <row r="163" spans="1:5" x14ac:dyDescent="0.4">
      <c r="A163" s="2" t="s">
        <v>62</v>
      </c>
      <c r="B163" s="3">
        <v>45138</v>
      </c>
      <c r="C163" s="2" t="s">
        <v>476</v>
      </c>
      <c r="D163" s="3">
        <v>45041</v>
      </c>
      <c r="E163" s="2">
        <v>1401360087</v>
      </c>
    </row>
    <row r="164" spans="1:5" x14ac:dyDescent="0.4">
      <c r="A164" s="123" t="s">
        <v>62</v>
      </c>
      <c r="B164" s="3">
        <v>45140</v>
      </c>
      <c r="C164" s="2" t="s">
        <v>477</v>
      </c>
      <c r="D164" s="20">
        <v>17391</v>
      </c>
      <c r="E164" s="1">
        <v>1003351614</v>
      </c>
    </row>
    <row r="165" spans="1:5" x14ac:dyDescent="0.4">
      <c r="A165" s="123"/>
      <c r="B165" s="3">
        <v>45140</v>
      </c>
      <c r="C165" s="2" t="s">
        <v>477</v>
      </c>
      <c r="D165" s="20">
        <v>17391</v>
      </c>
      <c r="E165" s="1">
        <v>1003351614</v>
      </c>
    </row>
    <row r="166" spans="1:5" x14ac:dyDescent="0.4">
      <c r="A166" s="2" t="s">
        <v>62</v>
      </c>
      <c r="B166" s="3">
        <v>45140</v>
      </c>
      <c r="C166" s="2" t="s">
        <v>478</v>
      </c>
      <c r="D166" s="3">
        <v>44253</v>
      </c>
      <c r="E166" s="2">
        <v>1400278903</v>
      </c>
    </row>
    <row r="167" spans="1:5" x14ac:dyDescent="0.4">
      <c r="A167" s="2" t="s">
        <v>62</v>
      </c>
      <c r="B167" s="3">
        <v>45141</v>
      </c>
      <c r="C167" s="2" t="s">
        <v>479</v>
      </c>
      <c r="D167" s="3">
        <v>30788</v>
      </c>
      <c r="E167" s="2">
        <v>1401038645</v>
      </c>
    </row>
    <row r="168" spans="1:5" x14ac:dyDescent="0.4">
      <c r="A168" s="2" t="s">
        <v>14</v>
      </c>
      <c r="B168" s="3">
        <v>45144</v>
      </c>
      <c r="C168" s="2" t="s">
        <v>480</v>
      </c>
      <c r="D168" s="3">
        <v>36832</v>
      </c>
      <c r="E168" s="2">
        <v>1401369977</v>
      </c>
    </row>
    <row r="169" spans="1:5" x14ac:dyDescent="0.4">
      <c r="A169" s="2" t="s">
        <v>14</v>
      </c>
      <c r="B169" s="3">
        <v>45144</v>
      </c>
      <c r="C169" s="2" t="s">
        <v>481</v>
      </c>
      <c r="D169" s="3">
        <v>34096</v>
      </c>
      <c r="E169" s="2">
        <v>1401369968</v>
      </c>
    </row>
    <row r="170" spans="1:5" x14ac:dyDescent="0.4">
      <c r="A170" s="2" t="s">
        <v>14</v>
      </c>
      <c r="B170" s="3">
        <v>45144</v>
      </c>
      <c r="C170" s="2" t="s">
        <v>482</v>
      </c>
      <c r="D170" s="3">
        <v>38478</v>
      </c>
      <c r="E170" s="2">
        <v>1401369966</v>
      </c>
    </row>
    <row r="171" spans="1:5" x14ac:dyDescent="0.4">
      <c r="A171" s="2" t="s">
        <v>14</v>
      </c>
      <c r="B171" s="3">
        <v>45144</v>
      </c>
      <c r="C171" s="2" t="s">
        <v>483</v>
      </c>
      <c r="D171" s="3">
        <v>39178</v>
      </c>
      <c r="E171" s="2">
        <v>1008177567</v>
      </c>
    </row>
    <row r="172" spans="1:5" x14ac:dyDescent="0.4">
      <c r="A172" s="2" t="s">
        <v>14</v>
      </c>
      <c r="B172" s="3">
        <v>45145</v>
      </c>
      <c r="C172" s="2" t="s">
        <v>484</v>
      </c>
      <c r="D172" s="3">
        <v>40389</v>
      </c>
      <c r="E172" s="2">
        <v>1010313203</v>
      </c>
    </row>
    <row r="173" spans="1:5" x14ac:dyDescent="0.4">
      <c r="A173" s="2" t="s">
        <v>62</v>
      </c>
      <c r="B173" s="3">
        <v>45145</v>
      </c>
      <c r="C173" s="2" t="s">
        <v>485</v>
      </c>
      <c r="D173" s="3">
        <v>16944</v>
      </c>
      <c r="E173" s="2">
        <v>1000334690</v>
      </c>
    </row>
    <row r="174" spans="1:5" x14ac:dyDescent="0.4">
      <c r="A174" s="2" t="s">
        <v>14</v>
      </c>
      <c r="B174" s="3">
        <v>45145</v>
      </c>
      <c r="C174" s="2" t="s">
        <v>486</v>
      </c>
      <c r="D174" s="3">
        <v>30227</v>
      </c>
      <c r="E174" s="2">
        <v>1005430532</v>
      </c>
    </row>
    <row r="175" spans="1:5" x14ac:dyDescent="0.4">
      <c r="A175" s="2" t="s">
        <v>14</v>
      </c>
      <c r="B175" s="3">
        <v>45146</v>
      </c>
      <c r="C175" s="2" t="s">
        <v>487</v>
      </c>
      <c r="D175" s="3">
        <v>34763</v>
      </c>
      <c r="E175" s="2">
        <v>1401315092</v>
      </c>
    </row>
    <row r="176" spans="1:5" x14ac:dyDescent="0.4">
      <c r="A176" s="2" t="s">
        <v>14</v>
      </c>
      <c r="B176" s="3">
        <v>45147</v>
      </c>
      <c r="C176" s="2" t="s">
        <v>488</v>
      </c>
      <c r="D176" s="3">
        <v>39552</v>
      </c>
      <c r="E176" s="2">
        <v>1401373597</v>
      </c>
    </row>
    <row r="177" spans="1:5" x14ac:dyDescent="0.4">
      <c r="A177" s="2" t="s">
        <v>14</v>
      </c>
      <c r="B177" s="3">
        <v>45147</v>
      </c>
      <c r="C177" s="2" t="s">
        <v>489</v>
      </c>
      <c r="D177" s="3">
        <v>36759</v>
      </c>
      <c r="E177" s="2">
        <v>1400877154</v>
      </c>
    </row>
    <row r="178" spans="1:5" x14ac:dyDescent="0.4">
      <c r="A178" s="2" t="s">
        <v>14</v>
      </c>
      <c r="B178" s="3">
        <v>45147</v>
      </c>
      <c r="C178" s="2" t="s">
        <v>490</v>
      </c>
      <c r="D178" s="3">
        <v>39740</v>
      </c>
      <c r="E178" s="2">
        <v>1401374927</v>
      </c>
    </row>
    <row r="179" spans="1:5" x14ac:dyDescent="0.4">
      <c r="A179" s="2" t="s">
        <v>14</v>
      </c>
      <c r="B179" s="3">
        <v>45147</v>
      </c>
      <c r="C179" s="2" t="s">
        <v>251</v>
      </c>
      <c r="D179" s="3">
        <v>32124</v>
      </c>
      <c r="E179" s="2">
        <v>1205450202</v>
      </c>
    </row>
    <row r="180" spans="1:5" x14ac:dyDescent="0.4">
      <c r="A180" s="2" t="s">
        <v>62</v>
      </c>
      <c r="B180" s="3">
        <v>45149</v>
      </c>
      <c r="C180" s="2" t="s">
        <v>491</v>
      </c>
      <c r="D180" s="3">
        <v>31433</v>
      </c>
      <c r="E180" s="2">
        <v>1401377474</v>
      </c>
    </row>
    <row r="181" spans="1:5" x14ac:dyDescent="0.4">
      <c r="A181" s="120" t="s">
        <v>14</v>
      </c>
      <c r="B181" s="3">
        <v>45153</v>
      </c>
      <c r="C181" s="2" t="s">
        <v>492</v>
      </c>
      <c r="D181" s="3">
        <v>38835</v>
      </c>
      <c r="E181" s="2">
        <v>1401380766</v>
      </c>
    </row>
    <row r="182" spans="1:5" x14ac:dyDescent="0.4">
      <c r="A182" s="120"/>
      <c r="B182" s="3">
        <v>45153</v>
      </c>
      <c r="C182" s="2" t="s">
        <v>492</v>
      </c>
      <c r="D182" s="3">
        <v>38835</v>
      </c>
      <c r="E182" s="2">
        <v>1401380766</v>
      </c>
    </row>
    <row r="183" spans="1:5" x14ac:dyDescent="0.4">
      <c r="A183" s="120" t="s">
        <v>14</v>
      </c>
      <c r="B183" s="3">
        <v>45153</v>
      </c>
      <c r="C183" s="2" t="s">
        <v>493</v>
      </c>
      <c r="D183" s="3">
        <v>30814</v>
      </c>
      <c r="E183" s="2">
        <v>1010017969</v>
      </c>
    </row>
    <row r="184" spans="1:5" x14ac:dyDescent="0.4">
      <c r="A184" s="120"/>
      <c r="B184" s="3">
        <v>45154</v>
      </c>
      <c r="C184" s="2" t="s">
        <v>493</v>
      </c>
      <c r="D184" s="3">
        <v>30814</v>
      </c>
      <c r="E184" s="2">
        <v>1010017969</v>
      </c>
    </row>
    <row r="185" spans="1:5" x14ac:dyDescent="0.4">
      <c r="A185" s="2" t="s">
        <v>62</v>
      </c>
      <c r="B185" s="3">
        <v>45153</v>
      </c>
      <c r="C185" s="2" t="s">
        <v>494</v>
      </c>
      <c r="D185" s="3">
        <v>44477</v>
      </c>
      <c r="E185" s="2">
        <v>1401381785</v>
      </c>
    </row>
    <row r="186" spans="1:5" x14ac:dyDescent="0.4">
      <c r="A186" s="123" t="s">
        <v>62</v>
      </c>
      <c r="B186" s="3">
        <v>45153</v>
      </c>
      <c r="C186" s="2" t="s">
        <v>495</v>
      </c>
      <c r="D186" s="3">
        <v>29398</v>
      </c>
      <c r="E186" s="2">
        <v>1009052150</v>
      </c>
    </row>
    <row r="187" spans="1:5" x14ac:dyDescent="0.4">
      <c r="A187" s="123"/>
      <c r="B187" s="3">
        <v>45154</v>
      </c>
      <c r="C187" s="2" t="s">
        <v>495</v>
      </c>
      <c r="D187" s="3">
        <v>29398</v>
      </c>
      <c r="E187" s="2">
        <v>1009052150</v>
      </c>
    </row>
    <row r="188" spans="1:5" x14ac:dyDescent="0.4">
      <c r="A188" s="120" t="s">
        <v>14</v>
      </c>
      <c r="B188" s="3">
        <v>45153</v>
      </c>
      <c r="C188" s="2" t="s">
        <v>496</v>
      </c>
      <c r="D188" s="3">
        <v>32235</v>
      </c>
      <c r="E188" s="2">
        <v>1401382217</v>
      </c>
    </row>
    <row r="189" spans="1:5" x14ac:dyDescent="0.4">
      <c r="A189" s="120"/>
      <c r="B189" s="3">
        <v>45154</v>
      </c>
      <c r="C189" s="2" t="s">
        <v>496</v>
      </c>
      <c r="D189" s="3">
        <v>32235</v>
      </c>
      <c r="E189" s="2">
        <v>1401382217</v>
      </c>
    </row>
    <row r="190" spans="1:5" x14ac:dyDescent="0.4">
      <c r="A190" s="2" t="s">
        <v>14</v>
      </c>
      <c r="B190" s="3">
        <v>45154</v>
      </c>
      <c r="C190" s="2" t="s">
        <v>497</v>
      </c>
      <c r="D190" s="3">
        <v>29554</v>
      </c>
      <c r="E190" s="2">
        <v>1401381886</v>
      </c>
    </row>
    <row r="191" spans="1:5" x14ac:dyDescent="0.4">
      <c r="A191" s="2" t="s">
        <v>62</v>
      </c>
      <c r="B191" s="3">
        <v>45154</v>
      </c>
      <c r="C191" s="2" t="s">
        <v>498</v>
      </c>
      <c r="D191" s="3">
        <v>43717</v>
      </c>
      <c r="E191" s="2">
        <v>1203362060</v>
      </c>
    </row>
    <row r="192" spans="1:5" x14ac:dyDescent="0.4">
      <c r="A192" s="2" t="s">
        <v>14</v>
      </c>
      <c r="B192" s="3">
        <v>45155</v>
      </c>
      <c r="C192" s="2" t="s">
        <v>499</v>
      </c>
      <c r="D192" s="3">
        <v>37806</v>
      </c>
      <c r="E192" s="2">
        <v>1400712166</v>
      </c>
    </row>
    <row r="193" spans="1:5" x14ac:dyDescent="0.4">
      <c r="B193" s="3">
        <v>45158</v>
      </c>
      <c r="C193" s="2" t="s">
        <v>500</v>
      </c>
      <c r="D193" s="3">
        <v>34934</v>
      </c>
      <c r="E193" s="2">
        <v>1101649206</v>
      </c>
    </row>
    <row r="194" spans="1:5" x14ac:dyDescent="0.4">
      <c r="A194" s="2" t="s">
        <v>62</v>
      </c>
      <c r="B194" s="3">
        <v>45158</v>
      </c>
      <c r="C194" s="2" t="s">
        <v>501</v>
      </c>
      <c r="D194" s="3">
        <v>28573</v>
      </c>
      <c r="E194" s="2">
        <v>1002634285</v>
      </c>
    </row>
    <row r="195" spans="1:5" x14ac:dyDescent="0.4">
      <c r="A195" s="2" t="s">
        <v>14</v>
      </c>
      <c r="B195" s="3">
        <v>45158</v>
      </c>
      <c r="C195" s="2" t="s">
        <v>502</v>
      </c>
      <c r="D195" s="3">
        <v>28841</v>
      </c>
      <c r="E195" s="2">
        <v>1400394345</v>
      </c>
    </row>
    <row r="196" spans="1:5" x14ac:dyDescent="0.4">
      <c r="A196" s="2" t="s">
        <v>14</v>
      </c>
      <c r="B196" s="3">
        <v>45159</v>
      </c>
      <c r="C196" s="2" t="s">
        <v>503</v>
      </c>
      <c r="D196" s="3">
        <v>23751</v>
      </c>
      <c r="E196" s="2">
        <v>1003297212</v>
      </c>
    </row>
    <row r="197" spans="1:5" x14ac:dyDescent="0.4">
      <c r="A197" s="2" t="s">
        <v>62</v>
      </c>
      <c r="B197" s="3">
        <v>45159</v>
      </c>
      <c r="C197" s="2" t="s">
        <v>504</v>
      </c>
      <c r="D197" s="3">
        <v>44479</v>
      </c>
      <c r="E197" s="2">
        <v>1400480334</v>
      </c>
    </row>
    <row r="198" spans="1:5" x14ac:dyDescent="0.4">
      <c r="A198" s="2" t="s">
        <v>14</v>
      </c>
      <c r="B198" s="3">
        <v>45159</v>
      </c>
      <c r="C198" s="2" t="s">
        <v>505</v>
      </c>
      <c r="D198" s="3">
        <v>18240</v>
      </c>
      <c r="E198" s="2">
        <v>1102881845</v>
      </c>
    </row>
    <row r="199" spans="1:5" x14ac:dyDescent="0.4">
      <c r="A199" s="2" t="s">
        <v>62</v>
      </c>
      <c r="B199" s="3">
        <v>45160</v>
      </c>
      <c r="C199" s="2" t="s">
        <v>506</v>
      </c>
      <c r="D199" s="3">
        <v>31286</v>
      </c>
      <c r="E199" s="2">
        <v>1103199920</v>
      </c>
    </row>
    <row r="200" spans="1:5" x14ac:dyDescent="0.4">
      <c r="A200" s="2" t="s">
        <v>14</v>
      </c>
      <c r="B200" s="3">
        <v>45160</v>
      </c>
      <c r="C200" s="2" t="s">
        <v>507</v>
      </c>
      <c r="D200" s="3">
        <v>20841</v>
      </c>
      <c r="E200" s="2">
        <v>1205055292</v>
      </c>
    </row>
    <row r="201" spans="1:5" x14ac:dyDescent="0.4">
      <c r="A201" s="2" t="s">
        <v>14</v>
      </c>
      <c r="B201" s="3">
        <v>45160</v>
      </c>
      <c r="C201" s="2" t="s">
        <v>508</v>
      </c>
      <c r="D201" s="3">
        <v>41477</v>
      </c>
      <c r="E201" s="2">
        <v>1100869636</v>
      </c>
    </row>
    <row r="202" spans="1:5" x14ac:dyDescent="0.4">
      <c r="A202" s="2" t="s">
        <v>14</v>
      </c>
      <c r="B202" s="3">
        <v>45161</v>
      </c>
      <c r="C202" s="2" t="s">
        <v>509</v>
      </c>
      <c r="D202" s="3">
        <v>39885</v>
      </c>
      <c r="E202" s="2">
        <v>1203342736</v>
      </c>
    </row>
    <row r="203" spans="1:5" x14ac:dyDescent="0.4">
      <c r="B203" s="3">
        <v>45162</v>
      </c>
      <c r="C203" s="2" t="s">
        <v>510</v>
      </c>
      <c r="D203" s="3">
        <v>21872</v>
      </c>
      <c r="E203" s="2">
        <v>1102431202</v>
      </c>
    </row>
    <row r="204" spans="1:5" x14ac:dyDescent="0.4">
      <c r="B204" s="3">
        <v>45162</v>
      </c>
      <c r="C204" s="2" t="s">
        <v>142</v>
      </c>
      <c r="D204" s="3">
        <v>33457</v>
      </c>
      <c r="E204" s="2">
        <v>1400587005</v>
      </c>
    </row>
    <row r="205" spans="1:5" x14ac:dyDescent="0.4">
      <c r="A205" s="2" t="s">
        <v>14</v>
      </c>
      <c r="B205" s="3">
        <v>45162</v>
      </c>
      <c r="C205" s="2" t="s">
        <v>511</v>
      </c>
      <c r="D205" s="3">
        <v>42119</v>
      </c>
      <c r="E205" s="2">
        <v>1401393822</v>
      </c>
    </row>
    <row r="206" spans="1:5" x14ac:dyDescent="0.4">
      <c r="A206" s="2" t="s">
        <v>14</v>
      </c>
      <c r="B206" s="3">
        <v>45162</v>
      </c>
      <c r="C206" s="2" t="s">
        <v>512</v>
      </c>
      <c r="D206" s="3">
        <v>42484</v>
      </c>
      <c r="E206" s="2">
        <v>1401393820</v>
      </c>
    </row>
    <row r="207" spans="1:5" x14ac:dyDescent="0.4">
      <c r="B207" s="3">
        <v>45162</v>
      </c>
      <c r="C207" s="2" t="s">
        <v>513</v>
      </c>
      <c r="D207" s="3">
        <v>34763</v>
      </c>
      <c r="E207" s="2">
        <v>1401393825</v>
      </c>
    </row>
    <row r="208" spans="1:5" x14ac:dyDescent="0.4">
      <c r="B208" s="3">
        <v>45163</v>
      </c>
      <c r="C208" s="2" t="s">
        <v>514</v>
      </c>
      <c r="D208" s="3">
        <v>18766</v>
      </c>
      <c r="E208" s="2">
        <v>1100220896</v>
      </c>
    </row>
    <row r="209" spans="2:5" x14ac:dyDescent="0.4">
      <c r="B209" s="3">
        <v>45165</v>
      </c>
      <c r="C209" s="2" t="s">
        <v>515</v>
      </c>
      <c r="D209" s="3">
        <v>36641</v>
      </c>
      <c r="E209" s="2">
        <v>1401395597</v>
      </c>
    </row>
    <row r="210" spans="2:5" x14ac:dyDescent="0.4">
      <c r="B210" s="3">
        <v>45165</v>
      </c>
      <c r="C210" s="2" t="s">
        <v>516</v>
      </c>
      <c r="D210" s="3">
        <v>33308</v>
      </c>
      <c r="E210" s="2">
        <v>1203294968</v>
      </c>
    </row>
    <row r="211" spans="2:5" x14ac:dyDescent="0.4">
      <c r="B211" s="3">
        <v>45165</v>
      </c>
      <c r="C211" s="2" t="s">
        <v>517</v>
      </c>
      <c r="D211" s="3">
        <v>25017</v>
      </c>
      <c r="E211" s="2">
        <v>1007480037</v>
      </c>
    </row>
    <row r="212" spans="2:5" x14ac:dyDescent="0.4">
      <c r="B212" s="3">
        <v>45166</v>
      </c>
      <c r="C212" s="2" t="s">
        <v>518</v>
      </c>
      <c r="D212" s="3">
        <v>35423</v>
      </c>
      <c r="E212" s="2">
        <v>1401044636</v>
      </c>
    </row>
    <row r="213" spans="2:5" x14ac:dyDescent="0.4">
      <c r="B213" s="3">
        <v>45167</v>
      </c>
      <c r="C213" s="2" t="s">
        <v>519</v>
      </c>
      <c r="D213" s="3">
        <v>34321</v>
      </c>
      <c r="E213" s="2">
        <v>1400863847</v>
      </c>
    </row>
    <row r="214" spans="2:5" x14ac:dyDescent="0.4">
      <c r="B214" s="3">
        <v>45168</v>
      </c>
      <c r="C214" s="2" t="s">
        <v>520</v>
      </c>
      <c r="D214" s="3">
        <v>39114</v>
      </c>
      <c r="E214" s="2">
        <v>1203611174</v>
      </c>
    </row>
    <row r="215" spans="2:5" x14ac:dyDescent="0.4">
      <c r="B215" s="3">
        <v>45168</v>
      </c>
      <c r="C215" s="2" t="s">
        <v>521</v>
      </c>
      <c r="D215" s="3">
        <v>38915</v>
      </c>
      <c r="E215" s="2">
        <v>1009394684</v>
      </c>
    </row>
    <row r="216" spans="2:5" x14ac:dyDescent="0.4">
      <c r="B216" s="3">
        <v>45169</v>
      </c>
      <c r="C216" s="2" t="s">
        <v>522</v>
      </c>
      <c r="D216" s="3">
        <v>36925</v>
      </c>
      <c r="E216" s="2">
        <v>1203669916</v>
      </c>
    </row>
    <row r="217" spans="2:5" x14ac:dyDescent="0.4">
      <c r="B217" s="3">
        <v>45174</v>
      </c>
      <c r="C217" s="2" t="s">
        <v>523</v>
      </c>
      <c r="D217" s="3">
        <v>25669</v>
      </c>
      <c r="E217" s="2">
        <v>1400907148</v>
      </c>
    </row>
    <row r="218" spans="2:5" x14ac:dyDescent="0.4">
      <c r="B218" s="3">
        <v>45174</v>
      </c>
      <c r="C218" s="2" t="s">
        <v>524</v>
      </c>
      <c r="D218" s="3">
        <v>39892</v>
      </c>
      <c r="E218" s="2">
        <v>1009101970</v>
      </c>
    </row>
    <row r="219" spans="2:5" x14ac:dyDescent="0.4">
      <c r="B219" s="3">
        <v>45175</v>
      </c>
      <c r="C219" s="2" t="s">
        <v>524</v>
      </c>
      <c r="D219" s="3">
        <v>39892</v>
      </c>
      <c r="E219" s="2">
        <v>1009101970</v>
      </c>
    </row>
    <row r="220" spans="2:5" x14ac:dyDescent="0.4">
      <c r="B220" s="3">
        <v>45177</v>
      </c>
      <c r="C220" s="2" t="s">
        <v>525</v>
      </c>
      <c r="D220" s="3">
        <v>33619</v>
      </c>
      <c r="E220" s="2">
        <v>1401409702</v>
      </c>
    </row>
    <row r="221" spans="2:5" x14ac:dyDescent="0.4">
      <c r="B221" s="3">
        <v>45178</v>
      </c>
      <c r="C221" s="2" t="s">
        <v>526</v>
      </c>
      <c r="D221" s="3">
        <v>38010</v>
      </c>
      <c r="E221" s="2">
        <v>1401349408</v>
      </c>
    </row>
    <row r="222" spans="2:5" x14ac:dyDescent="0.4">
      <c r="B222" s="3">
        <v>45179</v>
      </c>
      <c r="C222" s="2" t="s">
        <v>527</v>
      </c>
      <c r="D222" s="3">
        <v>32877</v>
      </c>
      <c r="E222" s="2">
        <v>1100998800</v>
      </c>
    </row>
    <row r="223" spans="2:5" x14ac:dyDescent="0.4">
      <c r="B223" s="3">
        <v>45179</v>
      </c>
      <c r="C223" s="2" t="s">
        <v>528</v>
      </c>
      <c r="D223" s="3">
        <v>41869</v>
      </c>
      <c r="E223" s="2">
        <v>1401411791</v>
      </c>
    </row>
    <row r="224" spans="2:5" x14ac:dyDescent="0.4">
      <c r="B224" s="3">
        <v>45179</v>
      </c>
      <c r="C224" s="2" t="s">
        <v>529</v>
      </c>
      <c r="D224" s="3">
        <v>19516</v>
      </c>
      <c r="E224" s="2">
        <v>1000125717</v>
      </c>
    </row>
    <row r="225" spans="1:5" x14ac:dyDescent="0.4">
      <c r="B225" s="3">
        <v>45179</v>
      </c>
      <c r="C225" s="2" t="s">
        <v>106</v>
      </c>
      <c r="D225" s="3">
        <v>24743</v>
      </c>
      <c r="E225" s="2">
        <v>1100404076</v>
      </c>
    </row>
    <row r="226" spans="1:5" x14ac:dyDescent="0.4">
      <c r="B226" s="3">
        <v>45180</v>
      </c>
      <c r="C226" s="2" t="s">
        <v>106</v>
      </c>
      <c r="D226" s="3">
        <v>24743</v>
      </c>
      <c r="E226" s="2">
        <v>1100404076</v>
      </c>
    </row>
    <row r="227" spans="1:5" x14ac:dyDescent="0.4">
      <c r="B227" s="3">
        <v>45181</v>
      </c>
      <c r="C227" s="2" t="s">
        <v>530</v>
      </c>
      <c r="D227" s="3">
        <v>39497</v>
      </c>
      <c r="E227" s="2">
        <v>1008600012</v>
      </c>
    </row>
    <row r="228" spans="1:5" x14ac:dyDescent="0.4">
      <c r="B228" s="3">
        <v>45182</v>
      </c>
      <c r="C228" s="2" t="s">
        <v>531</v>
      </c>
      <c r="D228" s="3">
        <v>27873</v>
      </c>
      <c r="E228" s="2">
        <v>1002860118</v>
      </c>
    </row>
    <row r="229" spans="1:5" x14ac:dyDescent="0.4">
      <c r="B229" s="3">
        <v>45182</v>
      </c>
      <c r="C229" s="2" t="s">
        <v>532</v>
      </c>
      <c r="D229" s="3">
        <v>43882</v>
      </c>
      <c r="E229" s="2">
        <v>1203607075</v>
      </c>
    </row>
    <row r="230" spans="1:5" x14ac:dyDescent="0.4">
      <c r="B230" s="3">
        <v>45183</v>
      </c>
      <c r="C230" s="2" t="s">
        <v>532</v>
      </c>
      <c r="D230" s="3">
        <v>43882</v>
      </c>
      <c r="E230" s="2">
        <v>1203607075</v>
      </c>
    </row>
    <row r="231" spans="1:5" x14ac:dyDescent="0.4">
      <c r="B231" s="3">
        <v>45184</v>
      </c>
      <c r="C231" s="2" t="s">
        <v>532</v>
      </c>
      <c r="D231" s="3">
        <v>43882</v>
      </c>
      <c r="E231" s="2">
        <v>1203607075</v>
      </c>
    </row>
    <row r="232" spans="1:5" x14ac:dyDescent="0.4">
      <c r="B232" s="3">
        <v>45186</v>
      </c>
      <c r="C232" s="2" t="s">
        <v>532</v>
      </c>
      <c r="D232" s="3">
        <v>43882</v>
      </c>
      <c r="E232" s="2">
        <v>1203607075</v>
      </c>
    </row>
    <row r="233" spans="1:5" x14ac:dyDescent="0.4">
      <c r="B233" s="3">
        <v>45189</v>
      </c>
      <c r="C233" s="2" t="s">
        <v>532</v>
      </c>
      <c r="D233" s="3">
        <v>43882</v>
      </c>
      <c r="E233" s="2">
        <v>1203607075</v>
      </c>
    </row>
    <row r="234" spans="1:5" x14ac:dyDescent="0.4">
      <c r="B234" s="3">
        <v>45184</v>
      </c>
      <c r="C234" s="2" t="s">
        <v>533</v>
      </c>
      <c r="D234" s="3">
        <v>31997</v>
      </c>
      <c r="E234" s="2">
        <v>1103429404</v>
      </c>
    </row>
    <row r="235" spans="1:5" x14ac:dyDescent="0.4">
      <c r="B235" s="3">
        <v>45185</v>
      </c>
      <c r="C235" s="2" t="s">
        <v>534</v>
      </c>
      <c r="D235" s="3">
        <v>43671</v>
      </c>
      <c r="E235" s="2">
        <v>1401420623</v>
      </c>
    </row>
    <row r="236" spans="1:5" x14ac:dyDescent="0.4">
      <c r="B236" s="3">
        <v>45186</v>
      </c>
      <c r="C236" s="2" t="s">
        <v>535</v>
      </c>
      <c r="D236" s="3">
        <v>13810</v>
      </c>
      <c r="E236" s="2">
        <v>1101074405</v>
      </c>
    </row>
    <row r="237" spans="1:5" x14ac:dyDescent="0.4">
      <c r="B237" s="3">
        <v>45186</v>
      </c>
      <c r="C237" s="2" t="s">
        <v>536</v>
      </c>
      <c r="D237" s="3">
        <v>35814</v>
      </c>
      <c r="E237" s="2">
        <v>1005376138</v>
      </c>
    </row>
    <row r="238" spans="1:5" x14ac:dyDescent="0.4">
      <c r="B238" s="3">
        <v>45187</v>
      </c>
      <c r="C238" s="2" t="s">
        <v>537</v>
      </c>
      <c r="D238" s="3">
        <v>25664</v>
      </c>
      <c r="E238" s="2">
        <v>1401241782</v>
      </c>
    </row>
    <row r="239" spans="1:5" x14ac:dyDescent="0.4">
      <c r="A239" s="34" t="s">
        <v>538</v>
      </c>
      <c r="B239" s="3">
        <v>45191</v>
      </c>
      <c r="C239" s="2" t="s">
        <v>539</v>
      </c>
      <c r="D239" s="3">
        <v>28611</v>
      </c>
      <c r="E239" s="2">
        <v>1203667260</v>
      </c>
    </row>
    <row r="240" spans="1:5" x14ac:dyDescent="0.4">
      <c r="A240" s="34" t="s">
        <v>538</v>
      </c>
      <c r="B240" s="3">
        <v>45192</v>
      </c>
      <c r="C240" s="2" t="s">
        <v>539</v>
      </c>
      <c r="D240" s="3">
        <v>28611</v>
      </c>
      <c r="E240" s="2">
        <v>1203667260</v>
      </c>
    </row>
    <row r="241" spans="1:5" x14ac:dyDescent="0.4">
      <c r="A241" s="34" t="s">
        <v>538</v>
      </c>
      <c r="B241" s="3">
        <v>45194</v>
      </c>
      <c r="C241" s="2" t="s">
        <v>539</v>
      </c>
      <c r="D241" s="3">
        <v>28611</v>
      </c>
      <c r="E241" s="2">
        <v>1203667260</v>
      </c>
    </row>
    <row r="242" spans="1:5" x14ac:dyDescent="0.4">
      <c r="B242" s="3">
        <v>45192</v>
      </c>
      <c r="C242" s="2" t="s">
        <v>540</v>
      </c>
      <c r="D242" s="3">
        <v>44767</v>
      </c>
      <c r="E242" s="2">
        <v>1400863041</v>
      </c>
    </row>
    <row r="243" spans="1:5" x14ac:dyDescent="0.4">
      <c r="B243" s="3">
        <v>45195</v>
      </c>
      <c r="C243" s="2" t="s">
        <v>541</v>
      </c>
      <c r="D243" s="3">
        <v>34365</v>
      </c>
      <c r="E243" s="2">
        <v>1008284779</v>
      </c>
    </row>
    <row r="244" spans="1:5" x14ac:dyDescent="0.4">
      <c r="B244" s="3">
        <v>45196</v>
      </c>
      <c r="C244" s="2" t="s">
        <v>542</v>
      </c>
      <c r="D244" s="3">
        <v>37106</v>
      </c>
      <c r="E244" s="2">
        <v>1401433266</v>
      </c>
    </row>
    <row r="245" spans="1:5" x14ac:dyDescent="0.4">
      <c r="B245" s="3">
        <v>45196</v>
      </c>
      <c r="C245" s="2" t="s">
        <v>543</v>
      </c>
      <c r="D245" s="3">
        <v>34599</v>
      </c>
      <c r="E245" s="2">
        <v>1006853706</v>
      </c>
    </row>
    <row r="246" spans="1:5" x14ac:dyDescent="0.4">
      <c r="B246" s="3">
        <v>45197</v>
      </c>
      <c r="C246" s="2" t="s">
        <v>544</v>
      </c>
      <c r="D246" s="3">
        <v>18768</v>
      </c>
      <c r="E246" s="2">
        <v>1401436341</v>
      </c>
    </row>
    <row r="247" spans="1:5" x14ac:dyDescent="0.4">
      <c r="B247" s="3">
        <v>45200</v>
      </c>
      <c r="C247" s="2" t="s">
        <v>545</v>
      </c>
      <c r="D247" s="3">
        <v>29087</v>
      </c>
      <c r="E247" s="2">
        <v>1401437971</v>
      </c>
    </row>
    <row r="248" spans="1:5" x14ac:dyDescent="0.4">
      <c r="B248" s="3">
        <v>45201</v>
      </c>
      <c r="C248" s="2" t="s">
        <v>546</v>
      </c>
      <c r="D248" s="3">
        <v>37579</v>
      </c>
      <c r="E248" s="2">
        <v>1401438453</v>
      </c>
    </row>
    <row r="249" spans="1:5" x14ac:dyDescent="0.4">
      <c r="B249" s="3">
        <v>45202</v>
      </c>
      <c r="C249" s="2" t="s">
        <v>546</v>
      </c>
      <c r="D249" s="3">
        <v>37579</v>
      </c>
      <c r="E249" s="2">
        <v>1401438453</v>
      </c>
    </row>
    <row r="250" spans="1:5" x14ac:dyDescent="0.4">
      <c r="B250" s="3">
        <v>45202</v>
      </c>
      <c r="C250" s="2" t="s">
        <v>546</v>
      </c>
      <c r="D250" s="3">
        <v>37579</v>
      </c>
      <c r="E250" s="2">
        <v>1401438453</v>
      </c>
    </row>
    <row r="251" spans="1:5" x14ac:dyDescent="0.4">
      <c r="B251" s="3">
        <v>45205</v>
      </c>
      <c r="C251" s="2" t="s">
        <v>546</v>
      </c>
      <c r="D251" s="3">
        <v>37579</v>
      </c>
      <c r="E251" s="2">
        <v>1401438453</v>
      </c>
    </row>
    <row r="252" spans="1:5" x14ac:dyDescent="0.4">
      <c r="B252" s="3">
        <v>45202</v>
      </c>
      <c r="C252" s="2" t="s">
        <v>547</v>
      </c>
      <c r="D252" s="3">
        <v>16315</v>
      </c>
      <c r="E252" s="2">
        <v>1001391977</v>
      </c>
    </row>
    <row r="253" spans="1:5" x14ac:dyDescent="0.4">
      <c r="B253" s="3">
        <v>45205</v>
      </c>
      <c r="C253" s="2" t="s">
        <v>547</v>
      </c>
      <c r="D253" s="3">
        <v>16315</v>
      </c>
      <c r="E253" s="2">
        <v>1001391977</v>
      </c>
    </row>
    <row r="254" spans="1:5" x14ac:dyDescent="0.4">
      <c r="B254" s="3">
        <v>45203</v>
      </c>
      <c r="C254" s="2" t="s">
        <v>548</v>
      </c>
      <c r="D254" s="3">
        <v>32846</v>
      </c>
      <c r="E254" s="2">
        <v>1401441905</v>
      </c>
    </row>
    <row r="255" spans="1:5" x14ac:dyDescent="0.4">
      <c r="B255" s="3">
        <v>45203</v>
      </c>
      <c r="C255" s="2" t="s">
        <v>549</v>
      </c>
      <c r="D255" s="3">
        <v>39476</v>
      </c>
      <c r="E255" s="2">
        <v>1400601942</v>
      </c>
    </row>
    <row r="256" spans="1:5" x14ac:dyDescent="0.4">
      <c r="B256" s="3">
        <v>45204</v>
      </c>
      <c r="C256" s="2" t="s">
        <v>550</v>
      </c>
      <c r="D256" s="3">
        <v>19963</v>
      </c>
      <c r="E256" s="2">
        <v>1401444485</v>
      </c>
    </row>
    <row r="257" spans="1:5" x14ac:dyDescent="0.4">
      <c r="B257" s="3">
        <v>45205</v>
      </c>
      <c r="C257" s="2" t="s">
        <v>551</v>
      </c>
      <c r="D257" s="3">
        <v>21256</v>
      </c>
      <c r="E257" s="2">
        <v>1001703998</v>
      </c>
    </row>
    <row r="258" spans="1:5" x14ac:dyDescent="0.4">
      <c r="B258" s="3">
        <v>45205</v>
      </c>
      <c r="C258" s="2" t="s">
        <v>552</v>
      </c>
      <c r="D258" s="3">
        <v>37471</v>
      </c>
      <c r="E258" s="2">
        <v>1401445526</v>
      </c>
    </row>
    <row r="259" spans="1:5" x14ac:dyDescent="0.4">
      <c r="B259" s="3">
        <v>45205</v>
      </c>
      <c r="C259" s="2" t="s">
        <v>553</v>
      </c>
      <c r="D259" s="3">
        <v>41171</v>
      </c>
      <c r="E259" s="2">
        <v>1200541392</v>
      </c>
    </row>
    <row r="260" spans="1:5" x14ac:dyDescent="0.4">
      <c r="B260" s="3">
        <v>45211</v>
      </c>
      <c r="C260" s="2" t="s">
        <v>554</v>
      </c>
      <c r="D260" s="3">
        <v>39515</v>
      </c>
      <c r="E260" s="2">
        <v>1401453851</v>
      </c>
    </row>
    <row r="261" spans="1:5" x14ac:dyDescent="0.4">
      <c r="B261" s="3">
        <v>45212</v>
      </c>
      <c r="C261" s="2" t="s">
        <v>455</v>
      </c>
      <c r="D261" s="3">
        <v>16233</v>
      </c>
      <c r="E261" s="2">
        <v>1000385832</v>
      </c>
    </row>
    <row r="262" spans="1:5" x14ac:dyDescent="0.4">
      <c r="A262" s="34" t="s">
        <v>538</v>
      </c>
      <c r="B262" s="3">
        <v>45213</v>
      </c>
      <c r="C262" s="2" t="s">
        <v>555</v>
      </c>
      <c r="D262" s="3">
        <v>36726</v>
      </c>
      <c r="E262" s="2">
        <v>1401456028</v>
      </c>
    </row>
    <row r="263" spans="1:5" x14ac:dyDescent="0.4">
      <c r="A263" s="34" t="s">
        <v>538</v>
      </c>
      <c r="B263" s="3">
        <v>45214</v>
      </c>
      <c r="C263" s="2" t="s">
        <v>555</v>
      </c>
      <c r="D263" s="3">
        <v>36726</v>
      </c>
      <c r="E263" s="2">
        <v>1401456028</v>
      </c>
    </row>
    <row r="264" spans="1:5" x14ac:dyDescent="0.4">
      <c r="A264" s="34" t="s">
        <v>538</v>
      </c>
      <c r="B264" s="3">
        <v>45213</v>
      </c>
      <c r="C264" s="2" t="s">
        <v>556</v>
      </c>
      <c r="D264" s="3">
        <v>36360</v>
      </c>
      <c r="E264" s="2">
        <v>1401456025</v>
      </c>
    </row>
    <row r="265" spans="1:5" x14ac:dyDescent="0.4">
      <c r="A265" s="34" t="s">
        <v>538</v>
      </c>
      <c r="B265" s="3">
        <v>45214</v>
      </c>
      <c r="C265" s="2" t="s">
        <v>556</v>
      </c>
      <c r="D265" s="3">
        <v>36360</v>
      </c>
      <c r="E265" s="2">
        <v>1401456025</v>
      </c>
    </row>
    <row r="266" spans="1:5" x14ac:dyDescent="0.4">
      <c r="B266" s="3">
        <v>45216</v>
      </c>
      <c r="C266" s="2" t="s">
        <v>557</v>
      </c>
      <c r="D266" s="3">
        <v>33866</v>
      </c>
      <c r="E266" s="2">
        <v>1203217452</v>
      </c>
    </row>
    <row r="267" spans="1:5" x14ac:dyDescent="0.4">
      <c r="B267" s="3">
        <v>45216</v>
      </c>
      <c r="C267" s="2" t="s">
        <v>558</v>
      </c>
      <c r="D267" s="3">
        <v>41893</v>
      </c>
      <c r="E267" s="2">
        <v>1102495353</v>
      </c>
    </row>
    <row r="268" spans="1:5" x14ac:dyDescent="0.4">
      <c r="B268" s="3">
        <v>45218</v>
      </c>
      <c r="C268" s="2" t="s">
        <v>559</v>
      </c>
      <c r="D268" s="3">
        <v>28334</v>
      </c>
      <c r="E268" s="2">
        <v>1008446837</v>
      </c>
    </row>
    <row r="269" spans="1:5" x14ac:dyDescent="0.4">
      <c r="B269" s="3">
        <v>45219</v>
      </c>
      <c r="C269" s="2" t="s">
        <v>560</v>
      </c>
      <c r="D269" s="3">
        <v>38810</v>
      </c>
      <c r="E269" s="2">
        <v>1401463550</v>
      </c>
    </row>
    <row r="270" spans="1:5" x14ac:dyDescent="0.4">
      <c r="B270" s="3">
        <v>45219</v>
      </c>
      <c r="C270" s="2" t="s">
        <v>561</v>
      </c>
      <c r="D270" s="3">
        <v>44614</v>
      </c>
      <c r="E270" s="2">
        <v>1401463776</v>
      </c>
    </row>
    <row r="271" spans="1:5" x14ac:dyDescent="0.4">
      <c r="B271" s="3">
        <v>45220</v>
      </c>
      <c r="C271" s="2" t="s">
        <v>562</v>
      </c>
      <c r="D271" s="3">
        <v>29345</v>
      </c>
      <c r="E271" s="2">
        <v>1003908402</v>
      </c>
    </row>
    <row r="272" spans="1:5" x14ac:dyDescent="0.4">
      <c r="B272" s="3">
        <v>45220</v>
      </c>
      <c r="C272" s="2" t="s">
        <v>556</v>
      </c>
      <c r="D272" s="3">
        <v>36360</v>
      </c>
      <c r="E272" s="2">
        <v>1401456025</v>
      </c>
    </row>
    <row r="273" spans="1:13" x14ac:dyDescent="0.4">
      <c r="B273" s="3">
        <v>45223</v>
      </c>
      <c r="C273" s="2" t="s">
        <v>563</v>
      </c>
      <c r="D273" s="3">
        <v>33956</v>
      </c>
      <c r="E273" s="2">
        <v>1001790073</v>
      </c>
    </row>
    <row r="274" spans="1:13" x14ac:dyDescent="0.4">
      <c r="A274" s="123" t="s">
        <v>62</v>
      </c>
      <c r="B274" s="3">
        <v>45223</v>
      </c>
      <c r="C274" s="2" t="s">
        <v>564</v>
      </c>
      <c r="D274" s="3">
        <v>38275</v>
      </c>
      <c r="E274" s="2">
        <v>1401468415</v>
      </c>
      <c r="F274" s="124" t="s">
        <v>136</v>
      </c>
      <c r="G274" s="123" t="s">
        <v>136</v>
      </c>
      <c r="H274" s="123" t="s">
        <v>136</v>
      </c>
      <c r="I274" s="123" t="s">
        <v>136</v>
      </c>
      <c r="J274" s="32"/>
      <c r="K274" s="123" t="s">
        <v>49</v>
      </c>
      <c r="L274" s="124" t="s">
        <v>565</v>
      </c>
      <c r="M274" s="120" t="s">
        <v>138</v>
      </c>
    </row>
    <row r="275" spans="1:13" x14ac:dyDescent="0.4">
      <c r="A275" s="123"/>
      <c r="B275" s="3">
        <v>45223</v>
      </c>
      <c r="C275" s="2" t="s">
        <v>564</v>
      </c>
      <c r="D275" s="3">
        <v>38275</v>
      </c>
      <c r="E275" s="2">
        <v>1401468415</v>
      </c>
      <c r="F275" s="124"/>
      <c r="G275" s="123"/>
      <c r="H275" s="123"/>
      <c r="I275" s="123"/>
      <c r="J275" s="32"/>
      <c r="K275" s="123"/>
      <c r="L275" s="124"/>
      <c r="M275" s="120"/>
    </row>
    <row r="276" spans="1:13" x14ac:dyDescent="0.4">
      <c r="B276" s="3">
        <v>45224</v>
      </c>
      <c r="C276" s="2" t="s">
        <v>566</v>
      </c>
      <c r="D276" s="3">
        <v>20498</v>
      </c>
      <c r="E276" s="2">
        <v>1000000674</v>
      </c>
    </row>
    <row r="277" spans="1:13" x14ac:dyDescent="0.4">
      <c r="B277" s="3">
        <v>45224</v>
      </c>
      <c r="C277" s="2" t="s">
        <v>567</v>
      </c>
      <c r="D277" s="3">
        <v>39091</v>
      </c>
      <c r="E277" s="2">
        <v>1203471505</v>
      </c>
    </row>
    <row r="278" spans="1:13" x14ac:dyDescent="0.4">
      <c r="B278" s="3">
        <v>45225</v>
      </c>
      <c r="C278" s="2" t="s">
        <v>568</v>
      </c>
      <c r="D278" s="3">
        <v>24266</v>
      </c>
      <c r="E278" s="2">
        <v>1100678544</v>
      </c>
    </row>
    <row r="279" spans="1:13" x14ac:dyDescent="0.4">
      <c r="B279" s="3">
        <v>45225</v>
      </c>
      <c r="C279" s="2" t="s">
        <v>569</v>
      </c>
      <c r="D279" s="3">
        <v>39527</v>
      </c>
      <c r="E279" s="2">
        <v>1401471438</v>
      </c>
    </row>
    <row r="280" spans="1:13" x14ac:dyDescent="0.4">
      <c r="B280" s="3">
        <v>45225</v>
      </c>
      <c r="C280" s="2" t="s">
        <v>570</v>
      </c>
      <c r="D280" s="3">
        <v>35771</v>
      </c>
      <c r="E280" s="2">
        <v>1401022896</v>
      </c>
    </row>
    <row r="281" spans="1:13" x14ac:dyDescent="0.4">
      <c r="B281" s="3">
        <v>45226</v>
      </c>
      <c r="C281" s="2" t="s">
        <v>570</v>
      </c>
      <c r="D281" s="3">
        <v>35771</v>
      </c>
      <c r="E281" s="2">
        <v>1401022896</v>
      </c>
    </row>
    <row r="282" spans="1:13" x14ac:dyDescent="0.4">
      <c r="B282" s="3">
        <v>45226</v>
      </c>
      <c r="C282" s="2" t="s">
        <v>571</v>
      </c>
      <c r="D282" s="3">
        <v>33618</v>
      </c>
      <c r="E282" s="2">
        <v>1401471800</v>
      </c>
    </row>
    <row r="283" spans="1:13" x14ac:dyDescent="0.4">
      <c r="B283" s="3">
        <v>45226</v>
      </c>
      <c r="C283" s="2" t="s">
        <v>572</v>
      </c>
      <c r="D283" s="3">
        <v>44737</v>
      </c>
      <c r="E283" s="2">
        <v>1400827213</v>
      </c>
    </row>
    <row r="284" spans="1:13" x14ac:dyDescent="0.4">
      <c r="B284" s="3">
        <v>45229</v>
      </c>
      <c r="C284" s="2" t="s">
        <v>573</v>
      </c>
      <c r="D284" s="3">
        <v>15708</v>
      </c>
      <c r="E284" s="2">
        <v>1001589925</v>
      </c>
    </row>
    <row r="285" spans="1:13" ht="44" x14ac:dyDescent="0.4">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4">
      <c r="A286" s="34" t="s">
        <v>538</v>
      </c>
      <c r="B286" s="3">
        <v>45230</v>
      </c>
      <c r="C286" s="2" t="s">
        <v>576</v>
      </c>
      <c r="D286" s="3">
        <v>38355</v>
      </c>
      <c r="E286" s="2">
        <v>1401476426</v>
      </c>
    </row>
    <row r="287" spans="1:13" x14ac:dyDescent="0.4">
      <c r="B287" s="3">
        <v>45230</v>
      </c>
      <c r="C287" s="2" t="s">
        <v>577</v>
      </c>
      <c r="D287" s="3">
        <v>31309</v>
      </c>
      <c r="E287" s="2">
        <v>1003257484</v>
      </c>
    </row>
    <row r="288" spans="1:13" x14ac:dyDescent="0.4">
      <c r="B288" s="3">
        <v>45231</v>
      </c>
      <c r="C288" s="2" t="s">
        <v>578</v>
      </c>
      <c r="D288" s="3">
        <v>16697</v>
      </c>
      <c r="E288" s="2">
        <v>1100854296</v>
      </c>
    </row>
    <row r="289" spans="1:13" ht="44" x14ac:dyDescent="0.4">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4">
      <c r="B290" s="3">
        <v>45231</v>
      </c>
      <c r="C290" s="2" t="s">
        <v>581</v>
      </c>
      <c r="D290" s="3">
        <v>36703</v>
      </c>
      <c r="E290" s="2">
        <v>1401478297</v>
      </c>
    </row>
    <row r="291" spans="1:13" x14ac:dyDescent="0.4">
      <c r="B291" s="3">
        <v>45231</v>
      </c>
      <c r="C291" s="2" t="s">
        <v>582</v>
      </c>
      <c r="D291" s="3">
        <v>44310</v>
      </c>
      <c r="E291" s="2">
        <v>1400425818</v>
      </c>
    </row>
    <row r="292" spans="1:13" x14ac:dyDescent="0.4">
      <c r="B292" s="3">
        <v>45231</v>
      </c>
      <c r="C292" s="2" t="s">
        <v>583</v>
      </c>
      <c r="D292" s="3">
        <v>16967</v>
      </c>
      <c r="E292" s="2">
        <v>1100724579</v>
      </c>
    </row>
    <row r="293" spans="1:13" x14ac:dyDescent="0.4">
      <c r="B293" s="3">
        <v>45232</v>
      </c>
      <c r="C293" s="2" t="s">
        <v>583</v>
      </c>
      <c r="D293" s="3">
        <v>16967</v>
      </c>
      <c r="E293" s="2">
        <v>1100724579</v>
      </c>
    </row>
    <row r="294" spans="1:13" x14ac:dyDescent="0.4">
      <c r="B294" s="3">
        <v>45232</v>
      </c>
      <c r="C294" s="2" t="s">
        <v>584</v>
      </c>
      <c r="D294" s="3">
        <v>29496</v>
      </c>
      <c r="E294" s="2">
        <v>1401478473</v>
      </c>
    </row>
    <row r="295" spans="1:13" x14ac:dyDescent="0.4">
      <c r="A295" s="34" t="s">
        <v>538</v>
      </c>
      <c r="B295" s="3">
        <v>45233</v>
      </c>
      <c r="C295" s="2" t="s">
        <v>585</v>
      </c>
      <c r="D295" s="3">
        <v>30997</v>
      </c>
      <c r="E295" s="2">
        <v>1401334101</v>
      </c>
    </row>
    <row r="296" spans="1:13" x14ac:dyDescent="0.4">
      <c r="A296" s="34" t="s">
        <v>538</v>
      </c>
      <c r="B296" s="3">
        <v>45234</v>
      </c>
      <c r="C296" s="2" t="s">
        <v>585</v>
      </c>
      <c r="D296" s="3">
        <v>30997</v>
      </c>
      <c r="E296" s="2">
        <v>1401334101</v>
      </c>
    </row>
    <row r="297" spans="1:13" x14ac:dyDescent="0.4">
      <c r="B297" s="3">
        <v>45234</v>
      </c>
      <c r="C297" s="2" t="s">
        <v>586</v>
      </c>
      <c r="D297" s="3">
        <v>41758</v>
      </c>
      <c r="E297" s="2">
        <v>1401481611</v>
      </c>
    </row>
    <row r="298" spans="1:13" x14ac:dyDescent="0.4">
      <c r="B298" s="3">
        <v>45237</v>
      </c>
      <c r="C298" s="2" t="s">
        <v>587</v>
      </c>
      <c r="D298" s="3">
        <v>36498</v>
      </c>
      <c r="E298" s="2">
        <v>1100311638</v>
      </c>
    </row>
    <row r="299" spans="1:13" x14ac:dyDescent="0.4">
      <c r="B299" s="3">
        <v>45237</v>
      </c>
      <c r="C299" s="2" t="s">
        <v>588</v>
      </c>
      <c r="D299" s="3">
        <v>39604</v>
      </c>
      <c r="E299" s="2">
        <v>1010026754</v>
      </c>
    </row>
    <row r="300" spans="1:13" x14ac:dyDescent="0.4">
      <c r="B300" s="3">
        <v>45238</v>
      </c>
      <c r="C300" s="2" t="s">
        <v>589</v>
      </c>
      <c r="D300" s="3">
        <v>38034</v>
      </c>
      <c r="E300" s="2">
        <v>1401486833</v>
      </c>
    </row>
    <row r="301" spans="1:13" x14ac:dyDescent="0.4">
      <c r="B301" s="3">
        <v>45239</v>
      </c>
      <c r="C301" s="2" t="s">
        <v>590</v>
      </c>
      <c r="D301" s="3">
        <v>21244</v>
      </c>
      <c r="E301" s="2">
        <v>1401486927</v>
      </c>
    </row>
    <row r="302" spans="1:13" x14ac:dyDescent="0.4">
      <c r="B302" s="3">
        <v>45240</v>
      </c>
      <c r="C302" s="2" t="s">
        <v>591</v>
      </c>
      <c r="D302" s="3">
        <v>37867</v>
      </c>
      <c r="E302" s="2">
        <v>1009799655</v>
      </c>
    </row>
    <row r="303" spans="1:13" x14ac:dyDescent="0.4">
      <c r="B303" s="3">
        <v>45244</v>
      </c>
      <c r="C303" s="2" t="s">
        <v>592</v>
      </c>
      <c r="D303" s="3">
        <v>38496</v>
      </c>
      <c r="E303" s="2">
        <v>1401492587</v>
      </c>
    </row>
    <row r="304" spans="1:13" x14ac:dyDescent="0.4">
      <c r="B304" s="3">
        <v>45244</v>
      </c>
      <c r="C304" s="2" t="s">
        <v>593</v>
      </c>
      <c r="D304" s="3">
        <v>23924</v>
      </c>
      <c r="E304" s="2">
        <v>1400524074</v>
      </c>
    </row>
    <row r="305" spans="2:6" ht="29.5" x14ac:dyDescent="0.4">
      <c r="B305" s="3">
        <v>45245</v>
      </c>
      <c r="C305" s="2" t="s">
        <v>594</v>
      </c>
      <c r="D305" s="3">
        <v>40011</v>
      </c>
      <c r="E305" s="2">
        <v>1009279120</v>
      </c>
      <c r="F305" s="17" t="s">
        <v>595</v>
      </c>
    </row>
    <row r="306" spans="2:6" x14ac:dyDescent="0.4">
      <c r="B306" s="3">
        <v>45245</v>
      </c>
      <c r="C306" s="2" t="s">
        <v>596</v>
      </c>
      <c r="D306" s="3">
        <v>40707</v>
      </c>
      <c r="E306" s="2">
        <v>1401286287</v>
      </c>
    </row>
    <row r="307" spans="2:6" x14ac:dyDescent="0.4">
      <c r="B307" s="3">
        <v>45246</v>
      </c>
      <c r="C307" s="2" t="s">
        <v>597</v>
      </c>
      <c r="D307" s="3">
        <v>39701</v>
      </c>
      <c r="E307" s="2">
        <v>1102881141</v>
      </c>
    </row>
    <row r="308" spans="2:6" x14ac:dyDescent="0.4">
      <c r="B308" s="3">
        <v>45249</v>
      </c>
      <c r="C308" s="2" t="s">
        <v>598</v>
      </c>
      <c r="D308" s="3">
        <v>13651</v>
      </c>
      <c r="E308" s="2">
        <v>1006725063</v>
      </c>
    </row>
    <row r="309" spans="2:6" x14ac:dyDescent="0.4">
      <c r="B309" s="3">
        <v>45251</v>
      </c>
      <c r="C309" s="2" t="s">
        <v>598</v>
      </c>
      <c r="D309" s="3">
        <v>13651</v>
      </c>
      <c r="E309" s="2">
        <v>1006725063</v>
      </c>
    </row>
    <row r="310" spans="2:6" x14ac:dyDescent="0.4">
      <c r="B310" s="3">
        <v>45251</v>
      </c>
      <c r="C310" s="2" t="s">
        <v>599</v>
      </c>
      <c r="D310" s="3">
        <v>39095</v>
      </c>
      <c r="E310" s="2">
        <v>1101016449</v>
      </c>
    </row>
    <row r="311" spans="2:6" x14ac:dyDescent="0.4">
      <c r="B311" s="3">
        <v>45252</v>
      </c>
      <c r="C311" s="2" t="s">
        <v>600</v>
      </c>
      <c r="D311" s="3">
        <v>18347</v>
      </c>
      <c r="E311" s="2">
        <v>1000199669</v>
      </c>
    </row>
    <row r="312" spans="2:6" x14ac:dyDescent="0.4">
      <c r="B312" s="3">
        <v>45252</v>
      </c>
      <c r="C312" s="2" t="s">
        <v>601</v>
      </c>
      <c r="D312" s="3">
        <v>15136</v>
      </c>
      <c r="E312" s="2">
        <v>1401483662</v>
      </c>
    </row>
    <row r="313" spans="2:6" x14ac:dyDescent="0.4">
      <c r="B313" s="3">
        <v>45252</v>
      </c>
      <c r="C313" s="2" t="s">
        <v>602</v>
      </c>
      <c r="D313" s="3">
        <v>21320</v>
      </c>
      <c r="E313" s="2">
        <v>1000102475</v>
      </c>
    </row>
    <row r="314" spans="2:6" x14ac:dyDescent="0.4">
      <c r="B314" s="3">
        <v>45258</v>
      </c>
      <c r="C314" s="2" t="s">
        <v>603</v>
      </c>
      <c r="D314" s="2" t="s">
        <v>604</v>
      </c>
      <c r="E314" s="2">
        <v>1401506900</v>
      </c>
    </row>
    <row r="315" spans="2:6" x14ac:dyDescent="0.4">
      <c r="B315" s="3">
        <v>45259</v>
      </c>
      <c r="C315" s="2" t="s">
        <v>605</v>
      </c>
      <c r="D315" s="2" t="s">
        <v>604</v>
      </c>
      <c r="E315" s="2">
        <v>1401506900</v>
      </c>
    </row>
    <row r="316" spans="2:6" x14ac:dyDescent="0.4">
      <c r="B316" s="3">
        <v>45258</v>
      </c>
      <c r="C316" s="2" t="s">
        <v>606</v>
      </c>
      <c r="D316" s="3">
        <v>28126</v>
      </c>
      <c r="E316" s="2">
        <v>1401504464</v>
      </c>
    </row>
    <row r="317" spans="2:6" x14ac:dyDescent="0.4">
      <c r="B317" s="3">
        <v>45259</v>
      </c>
      <c r="C317" s="2" t="s">
        <v>607</v>
      </c>
      <c r="D317" s="3">
        <v>39413</v>
      </c>
      <c r="E317" s="2">
        <v>1401508622</v>
      </c>
    </row>
    <row r="318" spans="2:6" x14ac:dyDescent="0.4">
      <c r="B318" s="3">
        <v>45259</v>
      </c>
      <c r="C318" s="2" t="s">
        <v>608</v>
      </c>
      <c r="D318" s="3">
        <v>24068</v>
      </c>
      <c r="E318" s="2">
        <v>1008386258</v>
      </c>
    </row>
    <row r="319" spans="2:6" x14ac:dyDescent="0.4">
      <c r="B319" s="3">
        <v>45261</v>
      </c>
      <c r="C319" s="2" t="s">
        <v>609</v>
      </c>
      <c r="D319" s="3">
        <v>29920</v>
      </c>
      <c r="E319" s="2">
        <v>1009472527</v>
      </c>
    </row>
    <row r="320" spans="2:6" x14ac:dyDescent="0.4">
      <c r="B320" s="3">
        <v>45261</v>
      </c>
      <c r="C320" s="2" t="s">
        <v>610</v>
      </c>
      <c r="D320" s="3">
        <v>32630</v>
      </c>
      <c r="E320" s="2">
        <v>1103332494</v>
      </c>
    </row>
    <row r="321" spans="1:13" x14ac:dyDescent="0.4">
      <c r="B321" s="3">
        <v>45262</v>
      </c>
      <c r="C321" s="2" t="s">
        <v>611</v>
      </c>
      <c r="D321" s="3">
        <v>18445</v>
      </c>
      <c r="E321" s="2">
        <v>1007162720</v>
      </c>
    </row>
    <row r="322" spans="1:13" x14ac:dyDescent="0.4">
      <c r="A322" s="34" t="s">
        <v>538</v>
      </c>
      <c r="B322" s="3">
        <v>45262</v>
      </c>
      <c r="C322" s="2" t="s">
        <v>612</v>
      </c>
      <c r="D322" s="3">
        <v>12986</v>
      </c>
      <c r="E322" s="2">
        <v>1005596669</v>
      </c>
    </row>
    <row r="323" spans="1:13" x14ac:dyDescent="0.4">
      <c r="A323" s="2" t="s">
        <v>62</v>
      </c>
      <c r="B323" s="3">
        <v>45262</v>
      </c>
      <c r="C323" s="2" t="s">
        <v>613</v>
      </c>
      <c r="D323" s="3">
        <v>44531</v>
      </c>
      <c r="E323" s="2">
        <v>1400613801</v>
      </c>
      <c r="F323" s="17" t="s">
        <v>614</v>
      </c>
      <c r="G323" s="1" t="s">
        <v>615</v>
      </c>
      <c r="H323" s="1" t="s">
        <v>616</v>
      </c>
      <c r="K323" s="2" t="s">
        <v>49</v>
      </c>
    </row>
    <row r="324" spans="1:13" x14ac:dyDescent="0.4">
      <c r="B324" s="3">
        <v>45263</v>
      </c>
      <c r="C324" s="2" t="s">
        <v>617</v>
      </c>
      <c r="D324" s="3">
        <v>36332</v>
      </c>
      <c r="E324" s="2">
        <v>1005302623</v>
      </c>
    </row>
    <row r="325" spans="1:13" x14ac:dyDescent="0.4">
      <c r="B325" s="3">
        <v>45264</v>
      </c>
      <c r="C325" s="2" t="s">
        <v>618</v>
      </c>
      <c r="D325" s="3">
        <v>44766</v>
      </c>
      <c r="E325" s="2">
        <v>1401513886</v>
      </c>
    </row>
    <row r="326" spans="1:13" x14ac:dyDescent="0.4">
      <c r="B326" s="3">
        <v>45264</v>
      </c>
      <c r="C326" s="2" t="s">
        <v>619</v>
      </c>
      <c r="D326" s="3">
        <v>37681</v>
      </c>
      <c r="E326" s="2">
        <v>1401513881</v>
      </c>
    </row>
    <row r="327" spans="1:13" x14ac:dyDescent="0.4">
      <c r="A327" s="34" t="s">
        <v>538</v>
      </c>
      <c r="B327" s="3">
        <v>45264</v>
      </c>
      <c r="C327" s="2" t="s">
        <v>620</v>
      </c>
      <c r="D327" s="3">
        <v>32401</v>
      </c>
      <c r="E327" s="2">
        <v>1401513803</v>
      </c>
    </row>
    <row r="328" spans="1:13" x14ac:dyDescent="0.4">
      <c r="B328" s="3">
        <v>45264</v>
      </c>
      <c r="C328" s="2" t="s">
        <v>621</v>
      </c>
      <c r="D328" s="3">
        <v>34571</v>
      </c>
      <c r="E328" s="2">
        <v>1102906622</v>
      </c>
    </row>
    <row r="329" spans="1:13" x14ac:dyDescent="0.4">
      <c r="B329" s="3">
        <v>45264</v>
      </c>
      <c r="C329" s="2" t="s">
        <v>622</v>
      </c>
      <c r="D329" s="3">
        <v>44792</v>
      </c>
      <c r="E329" s="2">
        <v>1400895729</v>
      </c>
    </row>
    <row r="330" spans="1:13" x14ac:dyDescent="0.4">
      <c r="B330" s="3">
        <v>45264</v>
      </c>
      <c r="C330" s="2" t="s">
        <v>623</v>
      </c>
      <c r="D330" s="3">
        <v>38760</v>
      </c>
      <c r="E330" s="2">
        <v>1008588361</v>
      </c>
    </row>
    <row r="331" spans="1:13" x14ac:dyDescent="0.4">
      <c r="B331" s="3">
        <v>45264</v>
      </c>
      <c r="C331" s="2" t="s">
        <v>624</v>
      </c>
      <c r="D331" s="3">
        <v>44950</v>
      </c>
      <c r="E331" s="2">
        <v>1401082105</v>
      </c>
    </row>
    <row r="332" spans="1:13" ht="58.5" x14ac:dyDescent="0.4">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4">
      <c r="B333" s="3">
        <v>45291</v>
      </c>
      <c r="C333" s="2" t="s">
        <v>627</v>
      </c>
      <c r="D333" s="3">
        <v>34884</v>
      </c>
      <c r="E333" s="2">
        <v>1006812021</v>
      </c>
    </row>
    <row r="334" spans="1:13" x14ac:dyDescent="0.4">
      <c r="B334" s="3">
        <v>45292</v>
      </c>
      <c r="C334" s="2" t="s">
        <v>628</v>
      </c>
      <c r="D334" s="3">
        <v>27570</v>
      </c>
      <c r="E334" s="2">
        <v>1401327765</v>
      </c>
    </row>
    <row r="335" spans="1:13" x14ac:dyDescent="0.4">
      <c r="B335" s="3">
        <v>45292</v>
      </c>
      <c r="C335" s="2" t="s">
        <v>629</v>
      </c>
      <c r="D335" s="3">
        <v>37487</v>
      </c>
      <c r="E335" s="2">
        <v>1006035338</v>
      </c>
    </row>
    <row r="336" spans="1:13" x14ac:dyDescent="0.4">
      <c r="B336" s="3">
        <v>45295</v>
      </c>
      <c r="C336" s="2" t="s">
        <v>630</v>
      </c>
      <c r="D336" s="3">
        <v>44284</v>
      </c>
      <c r="E336" s="2">
        <v>1400590711</v>
      </c>
    </row>
    <row r="337" spans="2:5" x14ac:dyDescent="0.4">
      <c r="B337" s="3">
        <v>45295</v>
      </c>
      <c r="C337" s="2" t="s">
        <v>631</v>
      </c>
      <c r="D337" s="3">
        <v>21861</v>
      </c>
      <c r="E337" s="2">
        <v>1004002007</v>
      </c>
    </row>
    <row r="338" spans="2:5" x14ac:dyDescent="0.4">
      <c r="B338" s="3">
        <v>45295</v>
      </c>
      <c r="C338" s="2" t="s">
        <v>632</v>
      </c>
      <c r="D338" s="3">
        <v>38428</v>
      </c>
      <c r="E338" s="2">
        <v>1401467801</v>
      </c>
    </row>
    <row r="339" spans="2:5" x14ac:dyDescent="0.4">
      <c r="B339" s="3">
        <v>45296</v>
      </c>
      <c r="C339" s="2" t="s">
        <v>633</v>
      </c>
      <c r="D339" s="3">
        <v>39923</v>
      </c>
      <c r="E339" s="2">
        <v>1010227963</v>
      </c>
    </row>
    <row r="340" spans="2:5" x14ac:dyDescent="0.4">
      <c r="B340" s="3">
        <v>45296</v>
      </c>
      <c r="C340" s="2" t="s">
        <v>634</v>
      </c>
      <c r="D340" s="3">
        <v>24476</v>
      </c>
      <c r="E340" s="2">
        <v>1400435816</v>
      </c>
    </row>
    <row r="341" spans="2:5" x14ac:dyDescent="0.4">
      <c r="B341" s="3">
        <v>45296</v>
      </c>
      <c r="C341" s="2" t="s">
        <v>635</v>
      </c>
      <c r="D341" s="3">
        <v>22136</v>
      </c>
      <c r="E341" s="2">
        <v>1000147238</v>
      </c>
    </row>
    <row r="342" spans="2:5" x14ac:dyDescent="0.4">
      <c r="B342" s="3">
        <v>45299</v>
      </c>
      <c r="C342" s="2" t="s">
        <v>636</v>
      </c>
      <c r="D342" s="3">
        <v>36115</v>
      </c>
      <c r="E342" s="2">
        <v>1205104491</v>
      </c>
    </row>
    <row r="343" spans="2:5" x14ac:dyDescent="0.4">
      <c r="B343" s="3">
        <v>45299</v>
      </c>
      <c r="C343" s="2" t="s">
        <v>637</v>
      </c>
      <c r="D343" s="3">
        <v>33899</v>
      </c>
      <c r="E343" s="2">
        <v>1401551827</v>
      </c>
    </row>
    <row r="344" spans="2:5" x14ac:dyDescent="0.4">
      <c r="B344" s="3">
        <v>45299</v>
      </c>
      <c r="C344" s="2" t="s">
        <v>638</v>
      </c>
      <c r="D344" s="3">
        <v>33011</v>
      </c>
      <c r="E344" s="2">
        <v>1401449061</v>
      </c>
    </row>
    <row r="345" spans="2:5" x14ac:dyDescent="0.4">
      <c r="B345" s="3">
        <v>45299</v>
      </c>
      <c r="C345" s="2" t="s">
        <v>639</v>
      </c>
      <c r="D345" s="3">
        <v>38703</v>
      </c>
      <c r="E345" s="2">
        <v>1007526839</v>
      </c>
    </row>
    <row r="346" spans="2:5" x14ac:dyDescent="0.4">
      <c r="B346" s="3">
        <v>45301</v>
      </c>
      <c r="C346" s="2" t="s">
        <v>640</v>
      </c>
      <c r="D346" s="3">
        <v>39892</v>
      </c>
      <c r="E346" s="2">
        <v>1009101971</v>
      </c>
    </row>
    <row r="347" spans="2:5" x14ac:dyDescent="0.4">
      <c r="B347" s="3">
        <v>45301</v>
      </c>
      <c r="C347" s="2" t="s">
        <v>641</v>
      </c>
      <c r="D347" s="3">
        <v>31310</v>
      </c>
      <c r="E347" s="2">
        <v>1008392736</v>
      </c>
    </row>
    <row r="348" spans="2:5" x14ac:dyDescent="0.4">
      <c r="B348" s="3">
        <v>45304</v>
      </c>
      <c r="C348" s="2" t="s">
        <v>642</v>
      </c>
      <c r="D348" s="3">
        <v>37089</v>
      </c>
      <c r="E348" s="2">
        <v>1007223995</v>
      </c>
    </row>
    <row r="349" spans="2:5" x14ac:dyDescent="0.4">
      <c r="B349" s="3">
        <v>45304</v>
      </c>
      <c r="C349" s="2" t="s">
        <v>643</v>
      </c>
      <c r="D349" s="3">
        <v>41836</v>
      </c>
      <c r="E349" s="2">
        <v>1203425037</v>
      </c>
    </row>
    <row r="350" spans="2:5" x14ac:dyDescent="0.4">
      <c r="B350" s="3">
        <v>45304</v>
      </c>
      <c r="C350" s="2" t="s">
        <v>644</v>
      </c>
      <c r="D350" s="3">
        <v>41494</v>
      </c>
      <c r="E350" s="2">
        <v>1101145852</v>
      </c>
    </row>
    <row r="351" spans="2:5" x14ac:dyDescent="0.4">
      <c r="B351" s="3">
        <v>45305</v>
      </c>
      <c r="C351" s="2" t="s">
        <v>645</v>
      </c>
      <c r="D351" s="3">
        <v>39406</v>
      </c>
      <c r="E351" s="2">
        <v>1401537917</v>
      </c>
    </row>
    <row r="352" spans="2:5" x14ac:dyDescent="0.4">
      <c r="B352" s="3">
        <v>45305</v>
      </c>
      <c r="C352" s="2" t="s">
        <v>646</v>
      </c>
      <c r="D352" s="3">
        <v>43840</v>
      </c>
      <c r="E352" s="2">
        <v>1401560546</v>
      </c>
    </row>
    <row r="353" spans="2:5" x14ac:dyDescent="0.4">
      <c r="B353" s="3">
        <v>45306</v>
      </c>
      <c r="C353" s="2" t="s">
        <v>647</v>
      </c>
      <c r="D353" s="3">
        <v>37801</v>
      </c>
      <c r="E353" s="2">
        <v>1401560903</v>
      </c>
    </row>
    <row r="354" spans="2:5" x14ac:dyDescent="0.4">
      <c r="B354" s="3">
        <v>45306</v>
      </c>
      <c r="C354" s="2" t="s">
        <v>648</v>
      </c>
      <c r="D354" s="3">
        <v>39510</v>
      </c>
      <c r="E354" s="2">
        <v>1203858464</v>
      </c>
    </row>
    <row r="355" spans="2:5" x14ac:dyDescent="0.4">
      <c r="B355" s="3">
        <v>45307</v>
      </c>
      <c r="C355" s="2" t="s">
        <v>649</v>
      </c>
      <c r="D355" s="3">
        <v>44955</v>
      </c>
      <c r="E355" s="2">
        <v>1401091309</v>
      </c>
    </row>
    <row r="356" spans="2:5" x14ac:dyDescent="0.4">
      <c r="B356" s="3">
        <v>45310</v>
      </c>
      <c r="C356" s="2" t="s">
        <v>650</v>
      </c>
      <c r="D356" s="3">
        <v>29801</v>
      </c>
      <c r="E356" s="2">
        <v>1007874844</v>
      </c>
    </row>
    <row r="357" spans="2:5" x14ac:dyDescent="0.4">
      <c r="B357" s="3">
        <v>45311</v>
      </c>
      <c r="C357" s="2" t="s">
        <v>651</v>
      </c>
      <c r="D357" s="3">
        <v>44835</v>
      </c>
      <c r="E357" s="2">
        <v>1401015827</v>
      </c>
    </row>
    <row r="358" spans="2:5" x14ac:dyDescent="0.4">
      <c r="B358" s="3">
        <v>45311</v>
      </c>
      <c r="C358" s="2" t="s">
        <v>652</v>
      </c>
      <c r="D358" s="3">
        <v>25365</v>
      </c>
      <c r="E358" s="2">
        <v>1401568903</v>
      </c>
    </row>
    <row r="359" spans="2:5" x14ac:dyDescent="0.4">
      <c r="B359" s="3">
        <v>45311</v>
      </c>
      <c r="C359" s="2" t="s">
        <v>653</v>
      </c>
      <c r="D359" s="3">
        <v>29459</v>
      </c>
      <c r="E359" s="2">
        <v>1401569381</v>
      </c>
    </row>
    <row r="360" spans="2:5" x14ac:dyDescent="0.4">
      <c r="B360" s="3">
        <v>45311</v>
      </c>
      <c r="C360" s="2" t="s">
        <v>654</v>
      </c>
      <c r="D360" s="3">
        <v>39119</v>
      </c>
      <c r="E360" s="2">
        <v>1011002745</v>
      </c>
    </row>
    <row r="361" spans="2:5" x14ac:dyDescent="0.4">
      <c r="B361" s="3">
        <v>45312</v>
      </c>
      <c r="C361" s="2" t="s">
        <v>655</v>
      </c>
      <c r="D361" s="3">
        <v>18102</v>
      </c>
      <c r="E361" s="2">
        <v>1010294588</v>
      </c>
    </row>
    <row r="362" spans="2:5" x14ac:dyDescent="0.4">
      <c r="B362" s="3">
        <v>45312</v>
      </c>
      <c r="C362" s="2" t="s">
        <v>656</v>
      </c>
      <c r="D362" s="3">
        <v>38532</v>
      </c>
      <c r="E362" s="2">
        <v>1008433669</v>
      </c>
    </row>
    <row r="363" spans="2:5" x14ac:dyDescent="0.4">
      <c r="B363" s="3">
        <v>45313</v>
      </c>
      <c r="C363" s="2" t="s">
        <v>657</v>
      </c>
      <c r="D363" s="3">
        <v>32418</v>
      </c>
      <c r="E363" s="2">
        <v>1005046523</v>
      </c>
    </row>
    <row r="364" spans="2:5" x14ac:dyDescent="0.4">
      <c r="B364" s="3">
        <v>45313</v>
      </c>
      <c r="C364" s="2" t="s">
        <v>658</v>
      </c>
      <c r="D364" s="3">
        <v>29086</v>
      </c>
      <c r="E364" s="2">
        <v>1401570814</v>
      </c>
    </row>
    <row r="365" spans="2:5" x14ac:dyDescent="0.4">
      <c r="B365" s="3">
        <v>45313</v>
      </c>
      <c r="C365" s="2" t="s">
        <v>659</v>
      </c>
      <c r="D365" s="3">
        <v>40389</v>
      </c>
      <c r="E365" s="2">
        <v>1401554279</v>
      </c>
    </row>
    <row r="366" spans="2:5" x14ac:dyDescent="0.4">
      <c r="B366" s="3">
        <v>45313</v>
      </c>
      <c r="C366" s="2" t="s">
        <v>660</v>
      </c>
      <c r="D366" s="3">
        <v>33615</v>
      </c>
      <c r="E366" s="2">
        <v>1100560241</v>
      </c>
    </row>
    <row r="367" spans="2:5" x14ac:dyDescent="0.4">
      <c r="B367" s="3">
        <v>45314</v>
      </c>
      <c r="C367" s="2" t="s">
        <v>660</v>
      </c>
      <c r="D367" s="3">
        <v>33615</v>
      </c>
      <c r="E367" s="2">
        <v>1100560241</v>
      </c>
    </row>
    <row r="368" spans="2:5" x14ac:dyDescent="0.4">
      <c r="B368" s="3">
        <v>45315</v>
      </c>
      <c r="C368" s="2" t="s">
        <v>660</v>
      </c>
      <c r="D368" s="3">
        <v>33615</v>
      </c>
      <c r="E368" s="2">
        <v>1100560241</v>
      </c>
    </row>
    <row r="369" spans="2:5" x14ac:dyDescent="0.4">
      <c r="B369" s="3">
        <v>45314</v>
      </c>
      <c r="C369" s="2" t="s">
        <v>652</v>
      </c>
      <c r="D369" s="3">
        <v>25365</v>
      </c>
      <c r="E369" s="2">
        <v>1401568903</v>
      </c>
    </row>
    <row r="370" spans="2:5" x14ac:dyDescent="0.4">
      <c r="B370" s="3">
        <v>45315</v>
      </c>
      <c r="C370" s="2" t="s">
        <v>661</v>
      </c>
      <c r="D370" s="3">
        <v>32575</v>
      </c>
      <c r="E370" s="2">
        <v>1009413907</v>
      </c>
    </row>
    <row r="371" spans="2:5" x14ac:dyDescent="0.4">
      <c r="B371" s="3">
        <v>45316</v>
      </c>
      <c r="C371" s="2" t="s">
        <v>662</v>
      </c>
      <c r="D371" s="3">
        <v>24600</v>
      </c>
      <c r="E371" s="2">
        <v>1001784527</v>
      </c>
    </row>
    <row r="372" spans="2:5" x14ac:dyDescent="0.4">
      <c r="B372" s="3">
        <v>45316</v>
      </c>
      <c r="C372" s="2" t="s">
        <v>663</v>
      </c>
      <c r="D372" s="3">
        <v>28186</v>
      </c>
      <c r="E372" s="2">
        <v>1401576304</v>
      </c>
    </row>
    <row r="373" spans="2:5" x14ac:dyDescent="0.4">
      <c r="B373" s="3">
        <v>45316</v>
      </c>
      <c r="C373" s="2" t="s">
        <v>664</v>
      </c>
      <c r="D373" s="3">
        <v>38572</v>
      </c>
      <c r="E373" s="2">
        <v>1401576332</v>
      </c>
    </row>
    <row r="374" spans="2:5" x14ac:dyDescent="0.4">
      <c r="B374" s="3">
        <v>45317</v>
      </c>
      <c r="C374" s="2" t="s">
        <v>665</v>
      </c>
      <c r="D374" s="3">
        <v>18126</v>
      </c>
      <c r="E374" s="2">
        <v>1000209914</v>
      </c>
    </row>
    <row r="375" spans="2:5" x14ac:dyDescent="0.4">
      <c r="B375" s="3">
        <v>45317</v>
      </c>
      <c r="C375" s="2" t="s">
        <v>666</v>
      </c>
      <c r="D375" s="3">
        <v>37886</v>
      </c>
      <c r="E375" s="2">
        <v>1006604851</v>
      </c>
    </row>
    <row r="376" spans="2:5" x14ac:dyDescent="0.4">
      <c r="B376" s="3">
        <v>45318</v>
      </c>
      <c r="C376" s="2" t="s">
        <v>667</v>
      </c>
      <c r="D376" s="3">
        <v>20062</v>
      </c>
      <c r="E376" s="2">
        <v>1007117518</v>
      </c>
    </row>
    <row r="377" spans="2:5" x14ac:dyDescent="0.4">
      <c r="B377" s="3">
        <v>45318</v>
      </c>
      <c r="C377" s="2" t="s">
        <v>668</v>
      </c>
      <c r="D377" s="3">
        <v>44087</v>
      </c>
      <c r="E377" s="2">
        <v>1205150164</v>
      </c>
    </row>
    <row r="378" spans="2:5" x14ac:dyDescent="0.4">
      <c r="B378" s="3">
        <v>45319</v>
      </c>
      <c r="C378" s="2" t="s">
        <v>669</v>
      </c>
      <c r="D378" s="3">
        <v>39382</v>
      </c>
      <c r="E378" s="2">
        <v>1201165802</v>
      </c>
    </row>
    <row r="379" spans="2:5" x14ac:dyDescent="0.4">
      <c r="B379" s="3">
        <v>45319</v>
      </c>
      <c r="C379" s="2" t="s">
        <v>670</v>
      </c>
      <c r="D379" s="3">
        <v>13287</v>
      </c>
      <c r="E379" s="2">
        <v>1009351464</v>
      </c>
    </row>
    <row r="380" spans="2:5" x14ac:dyDescent="0.4">
      <c r="B380" s="3">
        <v>45320</v>
      </c>
      <c r="C380" s="2" t="s">
        <v>671</v>
      </c>
      <c r="D380" s="3">
        <v>32583</v>
      </c>
      <c r="E380" s="2">
        <v>1401579118</v>
      </c>
    </row>
    <row r="381" spans="2:5" x14ac:dyDescent="0.4">
      <c r="B381" s="3">
        <v>45322</v>
      </c>
      <c r="C381" s="2" t="s">
        <v>672</v>
      </c>
      <c r="D381" s="3">
        <v>18103</v>
      </c>
      <c r="E381" s="2">
        <v>1400202020</v>
      </c>
    </row>
    <row r="382" spans="2:5" x14ac:dyDescent="0.4">
      <c r="B382" s="3">
        <v>45323</v>
      </c>
      <c r="C382" s="2" t="s">
        <v>672</v>
      </c>
      <c r="D382" s="3">
        <v>18103</v>
      </c>
      <c r="E382" s="2">
        <v>1400202020</v>
      </c>
    </row>
    <row r="383" spans="2:5" x14ac:dyDescent="0.4">
      <c r="B383" s="3">
        <v>45324</v>
      </c>
      <c r="C383" s="2" t="s">
        <v>673</v>
      </c>
      <c r="D383" s="3">
        <v>28865</v>
      </c>
      <c r="E383" s="2">
        <v>1004630490</v>
      </c>
    </row>
    <row r="384" spans="2:5" x14ac:dyDescent="0.4">
      <c r="B384" s="3">
        <v>45324</v>
      </c>
      <c r="C384" s="2" t="s">
        <v>674</v>
      </c>
      <c r="D384" s="3">
        <v>36520</v>
      </c>
      <c r="E384" s="2">
        <v>1401584965</v>
      </c>
    </row>
    <row r="385" spans="1:13" ht="44" x14ac:dyDescent="0.4">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4" x14ac:dyDescent="0.4">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4">
      <c r="B387" s="3">
        <v>45329</v>
      </c>
      <c r="C387" s="2" t="s">
        <v>679</v>
      </c>
      <c r="D387" s="3">
        <v>39648</v>
      </c>
      <c r="E387" s="2">
        <v>1100391714</v>
      </c>
    </row>
    <row r="388" spans="1:13" x14ac:dyDescent="0.4">
      <c r="B388" s="3">
        <v>45330</v>
      </c>
      <c r="C388" s="2" t="s">
        <v>680</v>
      </c>
      <c r="D388" s="3">
        <v>40052</v>
      </c>
      <c r="E388" s="2">
        <v>1203341337</v>
      </c>
    </row>
    <row r="389" spans="1:13" x14ac:dyDescent="0.4">
      <c r="B389" s="3">
        <v>45330</v>
      </c>
      <c r="C389" s="2" t="s">
        <v>681</v>
      </c>
      <c r="D389" s="3">
        <v>30508</v>
      </c>
      <c r="E389" s="2">
        <v>1103037659</v>
      </c>
    </row>
    <row r="390" spans="1:13" x14ac:dyDescent="0.4">
      <c r="B390" s="3">
        <v>45330</v>
      </c>
      <c r="C390" s="2" t="s">
        <v>682</v>
      </c>
      <c r="D390" s="3">
        <v>16227</v>
      </c>
      <c r="E390" s="2">
        <v>1401593250</v>
      </c>
    </row>
    <row r="391" spans="1:13" x14ac:dyDescent="0.4">
      <c r="B391" s="3">
        <v>45331</v>
      </c>
      <c r="C391" s="2" t="s">
        <v>683</v>
      </c>
      <c r="D391" s="3">
        <v>44028</v>
      </c>
      <c r="E391" s="2">
        <v>1401593648</v>
      </c>
    </row>
    <row r="392" spans="1:13" x14ac:dyDescent="0.4">
      <c r="B392" s="3">
        <v>45334</v>
      </c>
      <c r="C392" s="2" t="s">
        <v>684</v>
      </c>
      <c r="D392" s="3">
        <v>44540</v>
      </c>
      <c r="E392" s="2">
        <v>1401595930</v>
      </c>
    </row>
    <row r="393" spans="1:13" x14ac:dyDescent="0.4">
      <c r="B393" s="3">
        <v>45334</v>
      </c>
      <c r="C393" s="2" t="s">
        <v>685</v>
      </c>
      <c r="D393" s="3">
        <v>38414</v>
      </c>
      <c r="E393" s="2">
        <v>1401594833</v>
      </c>
    </row>
    <row r="394" spans="1:13" x14ac:dyDescent="0.4">
      <c r="B394" s="3">
        <v>45335</v>
      </c>
      <c r="C394" s="2" t="s">
        <v>686</v>
      </c>
      <c r="D394" s="3">
        <v>34528</v>
      </c>
      <c r="E394" s="2">
        <v>1000000400</v>
      </c>
    </row>
    <row r="395" spans="1:13" x14ac:dyDescent="0.4">
      <c r="A395" s="34" t="s">
        <v>538</v>
      </c>
      <c r="B395" s="3">
        <v>45335</v>
      </c>
      <c r="C395" s="2" t="s">
        <v>687</v>
      </c>
      <c r="D395" s="3">
        <v>21633</v>
      </c>
      <c r="E395" s="2">
        <v>1200532582</v>
      </c>
    </row>
    <row r="396" spans="1:13" x14ac:dyDescent="0.4">
      <c r="B396" s="3">
        <v>45335</v>
      </c>
      <c r="C396" s="2" t="s">
        <v>688</v>
      </c>
      <c r="D396" s="3">
        <v>11535</v>
      </c>
      <c r="E396" s="2">
        <v>1401598622</v>
      </c>
    </row>
    <row r="397" spans="1:13" x14ac:dyDescent="0.4">
      <c r="B397" s="3">
        <v>45336</v>
      </c>
      <c r="C397" s="2" t="s">
        <v>689</v>
      </c>
      <c r="D397" s="3">
        <v>37384</v>
      </c>
      <c r="E397" s="2">
        <v>1005753632</v>
      </c>
    </row>
    <row r="398" spans="1:13" x14ac:dyDescent="0.4">
      <c r="B398" s="3">
        <v>45337</v>
      </c>
      <c r="C398" s="2" t="s">
        <v>690</v>
      </c>
      <c r="D398" s="3">
        <v>44489</v>
      </c>
      <c r="E398" s="2">
        <v>1401601240</v>
      </c>
    </row>
    <row r="399" spans="1:13" x14ac:dyDescent="0.4">
      <c r="B399" s="3">
        <v>45337</v>
      </c>
      <c r="C399" s="2" t="s">
        <v>691</v>
      </c>
      <c r="D399" s="3">
        <v>20884</v>
      </c>
      <c r="E399" s="2">
        <v>1400578952</v>
      </c>
    </row>
    <row r="400" spans="1:13" x14ac:dyDescent="0.4">
      <c r="B400" s="3">
        <v>45338</v>
      </c>
      <c r="C400" s="2" t="s">
        <v>692</v>
      </c>
      <c r="D400" s="3">
        <v>24896</v>
      </c>
      <c r="E400" s="2">
        <v>1009628420</v>
      </c>
    </row>
    <row r="401" spans="1:12" x14ac:dyDescent="0.4">
      <c r="B401" s="3">
        <v>45338</v>
      </c>
      <c r="C401" s="2" t="s">
        <v>693</v>
      </c>
      <c r="D401" s="3">
        <v>36352</v>
      </c>
      <c r="E401" s="2">
        <v>1100387226</v>
      </c>
    </row>
    <row r="402" spans="1:12" x14ac:dyDescent="0.4">
      <c r="B402" s="3">
        <v>45338</v>
      </c>
      <c r="C402" s="2" t="s">
        <v>694</v>
      </c>
      <c r="D402" s="3">
        <v>43776</v>
      </c>
      <c r="E402" s="2">
        <v>1203368945</v>
      </c>
    </row>
    <row r="403" spans="1:12" x14ac:dyDescent="0.4">
      <c r="B403" s="3">
        <v>45339</v>
      </c>
      <c r="C403" s="2" t="s">
        <v>695</v>
      </c>
      <c r="D403" s="3">
        <v>36769</v>
      </c>
      <c r="E403" s="2">
        <v>1400167766</v>
      </c>
    </row>
    <row r="404" spans="1:12" x14ac:dyDescent="0.4">
      <c r="B404" s="3">
        <v>45339</v>
      </c>
      <c r="C404" s="2" t="s">
        <v>696</v>
      </c>
      <c r="D404" s="3">
        <v>39582</v>
      </c>
      <c r="E404" s="2">
        <v>1401603150</v>
      </c>
    </row>
    <row r="405" spans="1:12" x14ac:dyDescent="0.4">
      <c r="B405" s="3">
        <v>45339</v>
      </c>
      <c r="C405" s="2" t="s">
        <v>697</v>
      </c>
      <c r="D405" s="3">
        <v>32981</v>
      </c>
      <c r="E405" s="2">
        <v>1401603155</v>
      </c>
    </row>
    <row r="406" spans="1:12" x14ac:dyDescent="0.4">
      <c r="B406" s="3">
        <v>45342</v>
      </c>
      <c r="C406" s="2" t="s">
        <v>698</v>
      </c>
      <c r="D406" s="3">
        <v>33016</v>
      </c>
      <c r="E406" s="2">
        <v>1007209903</v>
      </c>
    </row>
    <row r="407" spans="1:12" x14ac:dyDescent="0.4">
      <c r="B407" s="3">
        <v>45343</v>
      </c>
      <c r="C407" s="2" t="s">
        <v>699</v>
      </c>
      <c r="D407" s="3">
        <v>31634</v>
      </c>
      <c r="E407" s="2">
        <v>1401605988</v>
      </c>
    </row>
    <row r="408" spans="1:12" x14ac:dyDescent="0.4">
      <c r="B408" s="3">
        <v>45344</v>
      </c>
      <c r="C408" s="2" t="s">
        <v>700</v>
      </c>
      <c r="D408" s="3">
        <v>22707</v>
      </c>
      <c r="E408" s="2">
        <v>1103345143</v>
      </c>
    </row>
    <row r="409" spans="1:12" x14ac:dyDescent="0.4">
      <c r="B409" s="3">
        <v>45344</v>
      </c>
      <c r="C409" s="2" t="s">
        <v>701</v>
      </c>
      <c r="D409" s="3">
        <v>40091</v>
      </c>
      <c r="E409" s="2">
        <v>1401516830</v>
      </c>
    </row>
    <row r="410" spans="1:12" x14ac:dyDescent="0.4">
      <c r="B410" s="3">
        <v>45345</v>
      </c>
      <c r="C410" s="2" t="s">
        <v>702</v>
      </c>
      <c r="D410" s="3">
        <v>33201</v>
      </c>
      <c r="E410" s="2">
        <v>1401609115</v>
      </c>
    </row>
    <row r="411" spans="1:12" x14ac:dyDescent="0.4">
      <c r="B411" s="3">
        <v>45345</v>
      </c>
      <c r="C411" s="2" t="s">
        <v>703</v>
      </c>
      <c r="D411" s="3">
        <v>34025</v>
      </c>
      <c r="E411" s="2">
        <v>1401610507</v>
      </c>
    </row>
    <row r="412" spans="1:12" ht="29.5" x14ac:dyDescent="0.4">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4">
      <c r="B413" s="3">
        <v>45350</v>
      </c>
      <c r="C413" s="2" t="s">
        <v>706</v>
      </c>
      <c r="D413" s="3">
        <v>26513</v>
      </c>
      <c r="E413" s="2">
        <v>1200282882</v>
      </c>
    </row>
    <row r="414" spans="1:12" x14ac:dyDescent="0.4">
      <c r="B414" s="3">
        <v>45351</v>
      </c>
      <c r="C414" s="2" t="s">
        <v>707</v>
      </c>
      <c r="D414" s="3">
        <v>14335</v>
      </c>
      <c r="E414" s="2">
        <v>1100088435</v>
      </c>
    </row>
    <row r="415" spans="1:12" x14ac:dyDescent="0.4">
      <c r="B415" s="3">
        <v>45351</v>
      </c>
      <c r="C415" s="2" t="s">
        <v>708</v>
      </c>
      <c r="D415" s="3">
        <v>25917</v>
      </c>
      <c r="E415" s="2">
        <v>1004432105</v>
      </c>
    </row>
    <row r="416" spans="1:12" x14ac:dyDescent="0.4">
      <c r="B416" s="3">
        <v>45351</v>
      </c>
      <c r="C416" s="2" t="s">
        <v>709</v>
      </c>
      <c r="D416" s="3">
        <v>44516</v>
      </c>
      <c r="E416" s="2">
        <v>1400522389</v>
      </c>
    </row>
    <row r="417" spans="1:13" x14ac:dyDescent="0.4">
      <c r="B417" s="3">
        <v>45352</v>
      </c>
      <c r="C417" s="2" t="s">
        <v>710</v>
      </c>
      <c r="D417" s="3">
        <v>42946</v>
      </c>
      <c r="E417" s="2">
        <v>1103403131</v>
      </c>
    </row>
    <row r="418" spans="1:13" x14ac:dyDescent="0.4">
      <c r="B418" s="3">
        <v>45352</v>
      </c>
      <c r="C418" s="2" t="s">
        <v>711</v>
      </c>
      <c r="D418" s="3">
        <v>33894</v>
      </c>
      <c r="E418" s="2">
        <v>1103179670</v>
      </c>
    </row>
    <row r="419" spans="1:13" x14ac:dyDescent="0.4">
      <c r="B419" s="3">
        <v>45352</v>
      </c>
      <c r="C419" s="2" t="s">
        <v>712</v>
      </c>
      <c r="D419" s="3">
        <v>40121</v>
      </c>
      <c r="E419" s="2">
        <v>1101448736</v>
      </c>
    </row>
    <row r="420" spans="1:13" x14ac:dyDescent="0.4">
      <c r="B420" s="2" t="s">
        <v>713</v>
      </c>
      <c r="C420" s="2" t="s">
        <v>714</v>
      </c>
      <c r="D420" s="3">
        <v>31675</v>
      </c>
      <c r="E420" s="2">
        <v>1401440273</v>
      </c>
    </row>
    <row r="421" spans="1:13" x14ac:dyDescent="0.4">
      <c r="B421" s="3">
        <v>45353</v>
      </c>
      <c r="C421" s="2" t="s">
        <v>715</v>
      </c>
      <c r="D421" s="3">
        <v>41562</v>
      </c>
      <c r="E421" s="2">
        <v>1101944843</v>
      </c>
    </row>
    <row r="422" spans="1:13" x14ac:dyDescent="0.4">
      <c r="B422" s="3">
        <v>45353</v>
      </c>
      <c r="C422" s="2" t="s">
        <v>716</v>
      </c>
      <c r="D422" s="3">
        <v>39030</v>
      </c>
      <c r="E422" s="2">
        <v>1400440511</v>
      </c>
    </row>
    <row r="423" spans="1:13" x14ac:dyDescent="0.4">
      <c r="B423" s="3">
        <v>45354</v>
      </c>
      <c r="C423" s="2" t="s">
        <v>716</v>
      </c>
      <c r="D423" s="3">
        <v>39030</v>
      </c>
      <c r="E423" s="2">
        <v>1400440511</v>
      </c>
    </row>
    <row r="424" spans="1:13" x14ac:dyDescent="0.4">
      <c r="B424" s="3">
        <v>45354</v>
      </c>
      <c r="C424" s="2" t="s">
        <v>717</v>
      </c>
      <c r="D424" s="3">
        <v>17396</v>
      </c>
      <c r="E424" s="2">
        <v>1401121523</v>
      </c>
    </row>
    <row r="425" spans="1:13" x14ac:dyDescent="0.4">
      <c r="B425" s="3">
        <v>45354</v>
      </c>
      <c r="C425" s="2" t="s">
        <v>718</v>
      </c>
      <c r="D425" s="3">
        <v>41223</v>
      </c>
      <c r="E425" s="2">
        <v>1103253511</v>
      </c>
    </row>
    <row r="426" spans="1:13" x14ac:dyDescent="0.4">
      <c r="B426" s="3">
        <v>45355</v>
      </c>
      <c r="C426" s="2" t="s">
        <v>719</v>
      </c>
      <c r="D426" s="3">
        <v>17632</v>
      </c>
      <c r="E426" s="2">
        <v>1005422757</v>
      </c>
    </row>
    <row r="427" spans="1:13" x14ac:dyDescent="0.4">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4">
      <c r="B428" s="3">
        <v>45355</v>
      </c>
      <c r="C428" s="2" t="s">
        <v>721</v>
      </c>
      <c r="D428" s="3">
        <v>33586</v>
      </c>
      <c r="E428" s="2">
        <v>1200395368</v>
      </c>
    </row>
    <row r="429" spans="1:13" x14ac:dyDescent="0.4">
      <c r="B429" s="3">
        <v>45356</v>
      </c>
      <c r="C429" s="2" t="s">
        <v>722</v>
      </c>
      <c r="D429" s="3">
        <v>33564</v>
      </c>
      <c r="E429" s="2">
        <v>1401620491</v>
      </c>
    </row>
    <row r="430" spans="1:13" x14ac:dyDescent="0.4">
      <c r="B430" s="3">
        <v>45356</v>
      </c>
      <c r="C430" s="2" t="s">
        <v>723</v>
      </c>
      <c r="D430" s="3">
        <v>33963</v>
      </c>
      <c r="E430" s="2">
        <v>1006599495</v>
      </c>
    </row>
    <row r="431" spans="1:13" x14ac:dyDescent="0.4">
      <c r="A431" s="2" t="s">
        <v>14</v>
      </c>
      <c r="B431" s="3">
        <v>45356</v>
      </c>
      <c r="C431" s="2" t="s">
        <v>724</v>
      </c>
      <c r="D431" s="3">
        <v>44516</v>
      </c>
      <c r="E431" s="2">
        <v>1401622561</v>
      </c>
      <c r="F431" s="17" t="s">
        <v>349</v>
      </c>
      <c r="G431" s="1" t="s">
        <v>725</v>
      </c>
      <c r="H431" s="1" t="s">
        <v>726</v>
      </c>
      <c r="K431" s="2" t="s">
        <v>49</v>
      </c>
    </row>
    <row r="432" spans="1:13" x14ac:dyDescent="0.4">
      <c r="A432" s="2" t="s">
        <v>14</v>
      </c>
      <c r="B432" s="3">
        <v>45360</v>
      </c>
      <c r="C432" s="2" t="s">
        <v>727</v>
      </c>
      <c r="D432" s="3">
        <v>37952</v>
      </c>
      <c r="E432" s="2">
        <v>1102874529</v>
      </c>
      <c r="F432" s="17" t="s">
        <v>728</v>
      </c>
      <c r="G432" s="1" t="s">
        <v>729</v>
      </c>
      <c r="H432" s="1" t="s">
        <v>730</v>
      </c>
      <c r="J432" s="30" t="s">
        <v>731</v>
      </c>
      <c r="K432" s="2" t="s">
        <v>49</v>
      </c>
    </row>
    <row r="433" spans="1:12" ht="29.5" x14ac:dyDescent="0.4">
      <c r="A433" s="2" t="s">
        <v>14</v>
      </c>
      <c r="B433" s="3">
        <v>45360</v>
      </c>
      <c r="C433" s="2" t="s">
        <v>732</v>
      </c>
      <c r="D433" s="3">
        <v>36210</v>
      </c>
      <c r="E433" s="2">
        <v>1002666748</v>
      </c>
      <c r="F433" s="17" t="s">
        <v>733</v>
      </c>
      <c r="G433" s="1" t="s">
        <v>734</v>
      </c>
      <c r="H433" s="1" t="s">
        <v>735</v>
      </c>
      <c r="J433" s="30" t="s">
        <v>731</v>
      </c>
      <c r="K433" s="2" t="s">
        <v>49</v>
      </c>
    </row>
    <row r="434" spans="1:12" x14ac:dyDescent="0.4">
      <c r="A434" s="2" t="s">
        <v>14</v>
      </c>
      <c r="B434" s="3">
        <v>45360</v>
      </c>
      <c r="C434" s="2" t="s">
        <v>736</v>
      </c>
      <c r="D434" s="3">
        <v>44985</v>
      </c>
      <c r="E434" s="2">
        <v>1401126371</v>
      </c>
      <c r="F434" s="17" t="s">
        <v>737</v>
      </c>
      <c r="G434" s="1" t="s">
        <v>738</v>
      </c>
      <c r="H434" s="1" t="s">
        <v>739</v>
      </c>
      <c r="K434" s="2" t="s">
        <v>49</v>
      </c>
    </row>
    <row r="435" spans="1:12" ht="29.5" x14ac:dyDescent="0.4">
      <c r="A435" s="2" t="s">
        <v>14</v>
      </c>
      <c r="B435" s="3">
        <v>45360</v>
      </c>
      <c r="C435" s="2" t="s">
        <v>740</v>
      </c>
      <c r="D435" s="3">
        <v>29456</v>
      </c>
      <c r="E435" s="2">
        <v>1200624653</v>
      </c>
      <c r="F435" s="17" t="s">
        <v>741</v>
      </c>
      <c r="G435" s="1" t="s">
        <v>742</v>
      </c>
      <c r="H435" s="1" t="s">
        <v>743</v>
      </c>
      <c r="K435" s="2" t="s">
        <v>49</v>
      </c>
    </row>
    <row r="436" spans="1:12" x14ac:dyDescent="0.4">
      <c r="A436" s="2" t="s">
        <v>14</v>
      </c>
      <c r="B436" s="3">
        <v>45361</v>
      </c>
      <c r="C436" s="2" t="s">
        <v>744</v>
      </c>
      <c r="D436" s="3">
        <v>44497</v>
      </c>
      <c r="E436" s="2">
        <v>1401621668</v>
      </c>
      <c r="F436" s="17" t="s">
        <v>349</v>
      </c>
      <c r="G436" s="1" t="s">
        <v>745</v>
      </c>
      <c r="H436" s="1" t="s">
        <v>746</v>
      </c>
      <c r="K436" s="2" t="s">
        <v>49</v>
      </c>
    </row>
    <row r="437" spans="1:12" x14ac:dyDescent="0.4">
      <c r="A437" s="2" t="s">
        <v>14</v>
      </c>
      <c r="B437" s="3">
        <v>45363</v>
      </c>
      <c r="C437" s="2" t="s">
        <v>747</v>
      </c>
      <c r="D437" s="3">
        <v>33466</v>
      </c>
      <c r="E437" s="2">
        <v>1101568757</v>
      </c>
      <c r="F437" s="17" t="s">
        <v>748</v>
      </c>
      <c r="G437" s="1" t="s">
        <v>749</v>
      </c>
      <c r="H437" s="1" t="s">
        <v>750</v>
      </c>
      <c r="K437" s="2" t="s">
        <v>49</v>
      </c>
    </row>
    <row r="438" spans="1:12" x14ac:dyDescent="0.4">
      <c r="A438" s="2" t="s">
        <v>62</v>
      </c>
      <c r="B438" s="3">
        <v>45363</v>
      </c>
      <c r="C438" s="2" t="s">
        <v>751</v>
      </c>
      <c r="D438" s="3">
        <v>17311</v>
      </c>
      <c r="E438" s="2">
        <v>1401612991</v>
      </c>
      <c r="F438" s="17" t="s">
        <v>728</v>
      </c>
      <c r="G438" s="1" t="s">
        <v>752</v>
      </c>
      <c r="H438" s="1" t="s">
        <v>753</v>
      </c>
      <c r="J438" s="30" t="s">
        <v>731</v>
      </c>
      <c r="K438" s="2" t="s">
        <v>49</v>
      </c>
      <c r="L438" s="2" t="s">
        <v>754</v>
      </c>
    </row>
    <row r="439" spans="1:12" x14ac:dyDescent="0.4">
      <c r="A439" s="2" t="s">
        <v>14</v>
      </c>
      <c r="B439" s="3">
        <v>45364</v>
      </c>
      <c r="C439" s="2" t="s">
        <v>755</v>
      </c>
      <c r="D439" s="3">
        <v>35848</v>
      </c>
      <c r="E439" s="2">
        <v>1401645430</v>
      </c>
      <c r="F439" s="17" t="s">
        <v>756</v>
      </c>
      <c r="G439" s="1" t="s">
        <v>757</v>
      </c>
      <c r="H439" s="1" t="s">
        <v>758</v>
      </c>
      <c r="K439" s="2" t="s">
        <v>49</v>
      </c>
    </row>
    <row r="440" spans="1:12" ht="29.25" customHeight="1" x14ac:dyDescent="0.4">
      <c r="A440" s="2" t="s">
        <v>62</v>
      </c>
      <c r="B440" s="3">
        <v>45370</v>
      </c>
      <c r="C440" s="2" t="s">
        <v>759</v>
      </c>
      <c r="D440" s="3">
        <v>35061</v>
      </c>
      <c r="E440" s="2">
        <v>1006239446</v>
      </c>
      <c r="F440" s="17" t="s">
        <v>136</v>
      </c>
      <c r="G440" s="1" t="s">
        <v>136</v>
      </c>
      <c r="H440" s="1" t="s">
        <v>136</v>
      </c>
      <c r="K440" s="2" t="s">
        <v>49</v>
      </c>
      <c r="L440" s="9" t="s">
        <v>760</v>
      </c>
    </row>
    <row r="441" spans="1:12" ht="44" x14ac:dyDescent="0.4">
      <c r="A441" s="2" t="s">
        <v>62</v>
      </c>
      <c r="B441" s="3">
        <v>45370</v>
      </c>
      <c r="C441" s="2" t="s">
        <v>761</v>
      </c>
      <c r="D441" s="3">
        <v>38261</v>
      </c>
      <c r="E441" s="2">
        <v>1009946582</v>
      </c>
      <c r="F441" s="17" t="s">
        <v>136</v>
      </c>
      <c r="G441" s="1" t="s">
        <v>136</v>
      </c>
      <c r="H441" s="1" t="s">
        <v>136</v>
      </c>
      <c r="K441" s="2" t="s">
        <v>49</v>
      </c>
      <c r="L441" s="9" t="s">
        <v>762</v>
      </c>
    </row>
    <row r="442" spans="1:12" x14ac:dyDescent="0.4">
      <c r="B442" s="3">
        <v>45372</v>
      </c>
      <c r="C442" s="2" t="s">
        <v>763</v>
      </c>
      <c r="D442" s="3">
        <v>44453</v>
      </c>
      <c r="E442" s="2">
        <v>1400450176</v>
      </c>
      <c r="F442" s="17" t="s">
        <v>764</v>
      </c>
    </row>
    <row r="443" spans="1:12" x14ac:dyDescent="0.4">
      <c r="B443" s="3">
        <v>45375</v>
      </c>
      <c r="C443" s="2" t="s">
        <v>765</v>
      </c>
      <c r="D443" s="3">
        <v>38253</v>
      </c>
      <c r="E443" s="2">
        <v>1401657890</v>
      </c>
    </row>
    <row r="444" spans="1:12" x14ac:dyDescent="0.4">
      <c r="B444" s="3">
        <v>45375</v>
      </c>
      <c r="C444" s="2" t="s">
        <v>766</v>
      </c>
      <c r="D444" s="3">
        <v>31854</v>
      </c>
      <c r="E444" s="2">
        <v>1200053528</v>
      </c>
    </row>
    <row r="445" spans="1:12" x14ac:dyDescent="0.4">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4">
      <c r="B446" s="3">
        <v>45377</v>
      </c>
      <c r="C446" s="2" t="s">
        <v>768</v>
      </c>
      <c r="D446" s="3">
        <v>34580</v>
      </c>
      <c r="E446" s="2">
        <v>1401610473</v>
      </c>
    </row>
    <row r="447" spans="1:12" x14ac:dyDescent="0.4">
      <c r="B447" s="3">
        <v>45377</v>
      </c>
      <c r="C447" s="2" t="s">
        <v>769</v>
      </c>
      <c r="D447" s="3">
        <v>32172</v>
      </c>
      <c r="E447" s="2">
        <v>1102480027</v>
      </c>
    </row>
    <row r="448" spans="1:12" x14ac:dyDescent="0.4">
      <c r="B448" s="3">
        <v>45377</v>
      </c>
      <c r="C448" s="2" t="s">
        <v>770</v>
      </c>
      <c r="D448" s="3">
        <v>44890</v>
      </c>
      <c r="E448" s="2">
        <v>1401661317</v>
      </c>
    </row>
    <row r="449" spans="2:5" x14ac:dyDescent="0.4">
      <c r="B449" s="3">
        <v>45377</v>
      </c>
      <c r="C449" s="2" t="s">
        <v>771</v>
      </c>
      <c r="D449" s="3">
        <v>24844</v>
      </c>
      <c r="E449" s="2">
        <v>1401661351</v>
      </c>
    </row>
    <row r="450" spans="2:5" x14ac:dyDescent="0.4">
      <c r="B450" s="3">
        <v>45377</v>
      </c>
      <c r="C450" s="2" t="s">
        <v>772</v>
      </c>
      <c r="D450" s="3">
        <v>16576</v>
      </c>
      <c r="E450" s="2">
        <v>1005340343</v>
      </c>
    </row>
    <row r="451" spans="2:5" x14ac:dyDescent="0.4">
      <c r="B451" s="3">
        <v>45378</v>
      </c>
      <c r="C451" s="2" t="s">
        <v>773</v>
      </c>
      <c r="D451" s="3">
        <v>16576</v>
      </c>
      <c r="E451" s="2">
        <v>1005340343</v>
      </c>
    </row>
    <row r="452" spans="2:5" x14ac:dyDescent="0.4">
      <c r="B452" s="3">
        <v>45378</v>
      </c>
      <c r="C452" s="2" t="s">
        <v>774</v>
      </c>
      <c r="D452" s="3">
        <v>35043</v>
      </c>
      <c r="E452" s="2">
        <v>1002781481</v>
      </c>
    </row>
    <row r="453" spans="2:5" x14ac:dyDescent="0.4">
      <c r="B453" s="3">
        <v>45378</v>
      </c>
      <c r="C453" s="2" t="s">
        <v>774</v>
      </c>
      <c r="D453" s="3">
        <v>35043</v>
      </c>
      <c r="E453" s="2">
        <v>1002781481</v>
      </c>
    </row>
    <row r="454" spans="2:5" x14ac:dyDescent="0.4">
      <c r="B454" s="3">
        <v>45378</v>
      </c>
      <c r="C454" s="2" t="s">
        <v>775</v>
      </c>
      <c r="D454" s="3">
        <v>43744</v>
      </c>
      <c r="E454" s="2">
        <v>1400510577</v>
      </c>
    </row>
    <row r="455" spans="2:5" x14ac:dyDescent="0.4">
      <c r="B455" s="3">
        <v>45379</v>
      </c>
      <c r="C455" s="2" t="s">
        <v>776</v>
      </c>
      <c r="D455" s="3">
        <v>33612</v>
      </c>
      <c r="E455" s="2">
        <v>1401663065</v>
      </c>
    </row>
    <row r="456" spans="2:5" x14ac:dyDescent="0.4">
      <c r="B456" s="3">
        <v>45379</v>
      </c>
      <c r="C456" s="2" t="s">
        <v>777</v>
      </c>
      <c r="D456" s="3">
        <v>39335</v>
      </c>
      <c r="E456" s="2">
        <v>1103428154</v>
      </c>
    </row>
    <row r="457" spans="2:5" x14ac:dyDescent="0.4">
      <c r="B457" s="3">
        <v>45380</v>
      </c>
      <c r="C457" s="2" t="s">
        <v>777</v>
      </c>
      <c r="D457" s="3">
        <v>39335</v>
      </c>
      <c r="E457" s="2">
        <v>1103428154</v>
      </c>
    </row>
    <row r="458" spans="2:5" x14ac:dyDescent="0.4">
      <c r="B458" s="3">
        <v>45382</v>
      </c>
      <c r="C458" s="2" t="s">
        <v>778</v>
      </c>
      <c r="D458" s="3">
        <v>31919</v>
      </c>
      <c r="E458" s="2">
        <v>1010211609</v>
      </c>
    </row>
    <row r="459" spans="2:5" x14ac:dyDescent="0.4">
      <c r="B459" s="3">
        <v>45383</v>
      </c>
      <c r="C459" s="2" t="s">
        <v>778</v>
      </c>
      <c r="D459" s="3">
        <v>31919</v>
      </c>
      <c r="E459" s="2">
        <v>1010211609</v>
      </c>
    </row>
    <row r="460" spans="2:5" x14ac:dyDescent="0.4">
      <c r="B460" s="3">
        <v>45383</v>
      </c>
      <c r="C460" s="2" t="s">
        <v>779</v>
      </c>
      <c r="D460" s="3">
        <v>44841</v>
      </c>
      <c r="E460" s="2">
        <v>1401667581</v>
      </c>
    </row>
    <row r="461" spans="2:5" x14ac:dyDescent="0.4">
      <c r="B461" s="3">
        <v>45388</v>
      </c>
      <c r="C461" s="2" t="s">
        <v>780</v>
      </c>
      <c r="D461" s="3">
        <v>33699</v>
      </c>
      <c r="E461" s="2">
        <v>1001676962</v>
      </c>
    </row>
    <row r="462" spans="2:5" x14ac:dyDescent="0.4">
      <c r="B462" s="3">
        <v>45388</v>
      </c>
      <c r="C462" s="2" t="s">
        <v>781</v>
      </c>
      <c r="D462" s="3">
        <v>29891</v>
      </c>
      <c r="E462" s="2">
        <v>1008326821</v>
      </c>
    </row>
    <row r="463" spans="2:5" x14ac:dyDescent="0.4">
      <c r="B463" s="3">
        <v>45388</v>
      </c>
      <c r="C463" s="2" t="s">
        <v>782</v>
      </c>
      <c r="D463" s="3">
        <v>33031</v>
      </c>
      <c r="E463" s="2">
        <v>1401674276</v>
      </c>
    </row>
    <row r="464" spans="2:5" x14ac:dyDescent="0.4">
      <c r="B464" s="3">
        <v>45389</v>
      </c>
      <c r="C464" s="2" t="s">
        <v>782</v>
      </c>
      <c r="D464" s="3">
        <v>33031</v>
      </c>
      <c r="E464" s="2">
        <v>1401674276</v>
      </c>
    </row>
    <row r="465" spans="1:11" x14ac:dyDescent="0.4">
      <c r="A465" s="2" t="s">
        <v>14</v>
      </c>
      <c r="B465" s="3">
        <v>45389</v>
      </c>
      <c r="C465" s="2" t="s">
        <v>783</v>
      </c>
      <c r="D465" s="3">
        <v>39891</v>
      </c>
      <c r="E465" s="2">
        <v>1400059656</v>
      </c>
      <c r="F465" s="17" t="s">
        <v>178</v>
      </c>
      <c r="G465" s="1" t="s">
        <v>784</v>
      </c>
      <c r="H465" s="1" t="s">
        <v>785</v>
      </c>
      <c r="K465" s="2" t="s">
        <v>49</v>
      </c>
    </row>
    <row r="466" spans="1:11" x14ac:dyDescent="0.4">
      <c r="B466" s="3">
        <v>45389</v>
      </c>
      <c r="C466" s="2" t="s">
        <v>786</v>
      </c>
      <c r="D466" s="3">
        <v>44415</v>
      </c>
      <c r="E466" s="2">
        <v>1400562344</v>
      </c>
    </row>
    <row r="467" spans="1:11" x14ac:dyDescent="0.4">
      <c r="B467" s="3">
        <v>45392</v>
      </c>
      <c r="C467" s="2" t="s">
        <v>787</v>
      </c>
      <c r="D467" s="3">
        <v>44403</v>
      </c>
      <c r="E467" s="2">
        <v>1401490471</v>
      </c>
    </row>
    <row r="468" spans="1:11" x14ac:dyDescent="0.4">
      <c r="A468" s="2" t="s">
        <v>62</v>
      </c>
      <c r="B468" s="3">
        <v>45392</v>
      </c>
      <c r="C468" s="2" t="s">
        <v>788</v>
      </c>
      <c r="D468" s="3">
        <v>37748</v>
      </c>
      <c r="E468" s="2">
        <v>1400554932</v>
      </c>
      <c r="F468" s="17" t="s">
        <v>789</v>
      </c>
      <c r="G468" s="1" t="s">
        <v>790</v>
      </c>
      <c r="H468" s="1" t="s">
        <v>791</v>
      </c>
      <c r="K468" s="2" t="s">
        <v>49</v>
      </c>
    </row>
    <row r="469" spans="1:11" x14ac:dyDescent="0.4">
      <c r="A469" s="2" t="s">
        <v>62</v>
      </c>
      <c r="B469" s="3">
        <v>45393</v>
      </c>
      <c r="C469" s="2" t="s">
        <v>792</v>
      </c>
      <c r="D469" s="3">
        <v>27998</v>
      </c>
      <c r="E469" s="2">
        <v>1006848897</v>
      </c>
      <c r="F469" s="17" t="s">
        <v>793</v>
      </c>
      <c r="G469" s="1" t="s">
        <v>794</v>
      </c>
      <c r="H469" s="1" t="s">
        <v>795</v>
      </c>
      <c r="K469" s="2" t="s">
        <v>49</v>
      </c>
    </row>
    <row r="470" spans="1:11" x14ac:dyDescent="0.4">
      <c r="A470" s="2" t="s">
        <v>14</v>
      </c>
      <c r="B470" s="3">
        <v>45393</v>
      </c>
      <c r="C470" s="2" t="s">
        <v>796</v>
      </c>
      <c r="D470" s="3">
        <v>19007</v>
      </c>
      <c r="E470" s="2">
        <v>1401129153</v>
      </c>
      <c r="F470" s="17" t="s">
        <v>313</v>
      </c>
      <c r="G470" s="1" t="s">
        <v>797</v>
      </c>
      <c r="H470" s="1" t="s">
        <v>798</v>
      </c>
      <c r="K470" s="2" t="s">
        <v>49</v>
      </c>
    </row>
    <row r="471" spans="1:11" x14ac:dyDescent="0.4">
      <c r="B471" s="3">
        <v>45394</v>
      </c>
      <c r="C471" s="2" t="s">
        <v>799</v>
      </c>
      <c r="D471" s="3">
        <v>26765</v>
      </c>
      <c r="E471" s="2">
        <v>1401682023</v>
      </c>
    </row>
    <row r="472" spans="1:11" x14ac:dyDescent="0.4">
      <c r="A472" s="2" t="s">
        <v>14</v>
      </c>
      <c r="B472" s="3">
        <v>45395</v>
      </c>
      <c r="C472" s="2" t="s">
        <v>800</v>
      </c>
      <c r="D472" s="3">
        <v>26352</v>
      </c>
      <c r="E472" s="2">
        <v>1205218011</v>
      </c>
      <c r="F472" s="17" t="s">
        <v>178</v>
      </c>
      <c r="G472" s="1" t="s">
        <v>801</v>
      </c>
      <c r="H472" s="1" t="s">
        <v>802</v>
      </c>
      <c r="K472" s="2" t="s">
        <v>49</v>
      </c>
    </row>
    <row r="473" spans="1:11" x14ac:dyDescent="0.4">
      <c r="B473" s="3">
        <v>45396</v>
      </c>
      <c r="C473" s="2" t="s">
        <v>803</v>
      </c>
      <c r="D473" s="3">
        <v>37262</v>
      </c>
      <c r="E473" s="2">
        <v>1401682906</v>
      </c>
    </row>
    <row r="474" spans="1:11" x14ac:dyDescent="0.4">
      <c r="B474" s="3">
        <v>45396</v>
      </c>
      <c r="C474" s="2" t="s">
        <v>804</v>
      </c>
      <c r="D474" s="3">
        <v>41384</v>
      </c>
      <c r="E474" s="2">
        <v>1100059771</v>
      </c>
    </row>
    <row r="475" spans="1:11" x14ac:dyDescent="0.4">
      <c r="B475" s="3">
        <v>45398</v>
      </c>
      <c r="C475" s="2" t="s">
        <v>805</v>
      </c>
      <c r="D475" s="3">
        <v>39086</v>
      </c>
      <c r="E475" s="2">
        <v>1102702884</v>
      </c>
    </row>
    <row r="476" spans="1:11" x14ac:dyDescent="0.4">
      <c r="B476" s="3">
        <v>45398</v>
      </c>
      <c r="C476" s="2" t="s">
        <v>806</v>
      </c>
      <c r="D476" s="3">
        <v>40711</v>
      </c>
      <c r="E476" s="2">
        <v>1010141766</v>
      </c>
    </row>
    <row r="477" spans="1:11" x14ac:dyDescent="0.4">
      <c r="B477" s="3">
        <v>45399</v>
      </c>
      <c r="C477" s="2" t="s">
        <v>807</v>
      </c>
      <c r="D477" s="3">
        <v>32651</v>
      </c>
      <c r="E477" s="2">
        <v>1401671274</v>
      </c>
    </row>
    <row r="478" spans="1:11" x14ac:dyDescent="0.4">
      <c r="B478" s="3">
        <v>45399</v>
      </c>
      <c r="C478" s="2" t="s">
        <v>803</v>
      </c>
      <c r="D478" s="3">
        <v>37262</v>
      </c>
      <c r="E478" s="2">
        <v>1401682906</v>
      </c>
    </row>
    <row r="479" spans="1:11" x14ac:dyDescent="0.4">
      <c r="B479" s="3">
        <v>45399</v>
      </c>
      <c r="C479" s="2" t="s">
        <v>808</v>
      </c>
      <c r="D479" s="3">
        <v>33510</v>
      </c>
      <c r="E479" s="2">
        <v>1401687339</v>
      </c>
    </row>
    <row r="480" spans="1:11" x14ac:dyDescent="0.4">
      <c r="B480" s="3">
        <v>45400</v>
      </c>
      <c r="C480" s="2" t="s">
        <v>809</v>
      </c>
      <c r="D480" s="3">
        <v>32997</v>
      </c>
      <c r="E480" s="2">
        <v>1401688103</v>
      </c>
    </row>
    <row r="481" spans="2:5" x14ac:dyDescent="0.4">
      <c r="B481" s="3">
        <v>45400</v>
      </c>
      <c r="C481" s="2" t="s">
        <v>810</v>
      </c>
      <c r="D481" s="3">
        <v>29656</v>
      </c>
      <c r="E481" s="2">
        <v>1200640730</v>
      </c>
    </row>
    <row r="482" spans="2:5" x14ac:dyDescent="0.4">
      <c r="B482" s="3">
        <v>45400</v>
      </c>
      <c r="C482" s="2" t="s">
        <v>811</v>
      </c>
      <c r="D482" s="3">
        <v>39035</v>
      </c>
      <c r="E482" s="2">
        <v>1400350754</v>
      </c>
    </row>
    <row r="483" spans="2:5" x14ac:dyDescent="0.4">
      <c r="B483" s="3">
        <v>45400</v>
      </c>
      <c r="C483" s="2" t="s">
        <v>812</v>
      </c>
      <c r="D483" s="3">
        <v>38554</v>
      </c>
      <c r="E483" s="2">
        <v>1401689133</v>
      </c>
    </row>
    <row r="484" spans="2:5" x14ac:dyDescent="0.4">
      <c r="B484" s="3">
        <v>45401</v>
      </c>
      <c r="C484" s="2" t="s">
        <v>812</v>
      </c>
      <c r="D484" s="3">
        <v>38554</v>
      </c>
      <c r="E484" s="2">
        <v>1401689133</v>
      </c>
    </row>
    <row r="485" spans="2:5" x14ac:dyDescent="0.4">
      <c r="B485" s="3">
        <v>45404</v>
      </c>
      <c r="C485" s="2" t="s">
        <v>813</v>
      </c>
      <c r="D485" s="3">
        <v>45042</v>
      </c>
      <c r="E485" s="2">
        <v>1401194873</v>
      </c>
    </row>
    <row r="486" spans="2:5" x14ac:dyDescent="0.4">
      <c r="B486" s="3">
        <v>45404</v>
      </c>
      <c r="C486" s="2" t="s">
        <v>814</v>
      </c>
      <c r="D486" s="3">
        <v>28292</v>
      </c>
      <c r="E486" s="2">
        <v>1401691501</v>
      </c>
    </row>
    <row r="487" spans="2:5" x14ac:dyDescent="0.4">
      <c r="B487" s="3">
        <v>45039</v>
      </c>
      <c r="C487" s="2" t="s">
        <v>814</v>
      </c>
      <c r="D487" s="3">
        <v>28292</v>
      </c>
      <c r="E487" s="2">
        <v>1401691501</v>
      </c>
    </row>
    <row r="488" spans="2:5" x14ac:dyDescent="0.4">
      <c r="B488" s="3">
        <v>45040</v>
      </c>
      <c r="C488" s="2" t="s">
        <v>814</v>
      </c>
      <c r="D488" s="3">
        <v>28292</v>
      </c>
      <c r="E488" s="2">
        <v>1401691501</v>
      </c>
    </row>
    <row r="489" spans="2:5" x14ac:dyDescent="0.4">
      <c r="B489" s="3">
        <v>45405</v>
      </c>
      <c r="C489" s="2" t="s">
        <v>815</v>
      </c>
      <c r="D489" s="3">
        <v>19612</v>
      </c>
      <c r="E489" s="2">
        <v>1008512745</v>
      </c>
    </row>
    <row r="490" spans="2:5" x14ac:dyDescent="0.4">
      <c r="B490" s="3">
        <v>45406</v>
      </c>
      <c r="C490" s="2" t="s">
        <v>815</v>
      </c>
      <c r="D490" s="3">
        <v>19612</v>
      </c>
      <c r="E490" s="2">
        <v>1008512745</v>
      </c>
    </row>
    <row r="491" spans="2:5" x14ac:dyDescent="0.4">
      <c r="B491" s="3">
        <v>45406</v>
      </c>
      <c r="C491" s="2" t="s">
        <v>816</v>
      </c>
      <c r="D491" s="3">
        <v>35833</v>
      </c>
      <c r="E491" s="2">
        <v>1401695595</v>
      </c>
    </row>
    <row r="492" spans="2:5" x14ac:dyDescent="0.4">
      <c r="B492" s="3">
        <v>45407</v>
      </c>
      <c r="C492" s="2" t="s">
        <v>817</v>
      </c>
      <c r="D492" s="3">
        <v>24853</v>
      </c>
      <c r="E492" s="2">
        <v>1205817248</v>
      </c>
    </row>
    <row r="493" spans="2:5" x14ac:dyDescent="0.4">
      <c r="B493" s="3">
        <v>45408</v>
      </c>
      <c r="C493" s="2" t="s">
        <v>818</v>
      </c>
      <c r="D493" s="3">
        <v>30882</v>
      </c>
      <c r="E493" s="2">
        <v>1400895526</v>
      </c>
    </row>
    <row r="494" spans="2:5" x14ac:dyDescent="0.4">
      <c r="B494" s="3">
        <v>45408</v>
      </c>
      <c r="C494" s="2" t="s">
        <v>819</v>
      </c>
      <c r="D494" s="3">
        <v>42733</v>
      </c>
      <c r="E494" s="2">
        <v>1200151610</v>
      </c>
    </row>
    <row r="495" spans="2:5" x14ac:dyDescent="0.4">
      <c r="B495" s="3">
        <v>45410</v>
      </c>
      <c r="C495" s="2" t="s">
        <v>820</v>
      </c>
      <c r="D495" s="3">
        <v>35217</v>
      </c>
      <c r="E495" s="2">
        <v>1401699637</v>
      </c>
    </row>
    <row r="496" spans="2:5" x14ac:dyDescent="0.4">
      <c r="B496" s="3">
        <v>45410</v>
      </c>
      <c r="C496" s="2" t="s">
        <v>821</v>
      </c>
      <c r="D496" s="3">
        <v>39980</v>
      </c>
      <c r="E496" s="2">
        <v>1009240809</v>
      </c>
    </row>
    <row r="497" spans="2:5" x14ac:dyDescent="0.4">
      <c r="B497" s="3">
        <v>45411</v>
      </c>
      <c r="C497" s="2" t="s">
        <v>822</v>
      </c>
      <c r="D497" s="3">
        <v>12114</v>
      </c>
      <c r="E497" s="2">
        <v>1003471705</v>
      </c>
    </row>
    <row r="498" spans="2:5" x14ac:dyDescent="0.4">
      <c r="B498" s="3">
        <v>45413</v>
      </c>
      <c r="C498" s="2" t="s">
        <v>823</v>
      </c>
      <c r="D498" s="3">
        <v>39349</v>
      </c>
      <c r="E498" s="2">
        <v>1008419433</v>
      </c>
    </row>
    <row r="499" spans="2:5" x14ac:dyDescent="0.4">
      <c r="B499" s="3">
        <v>45413</v>
      </c>
      <c r="C499" s="2" t="s">
        <v>824</v>
      </c>
      <c r="D499" s="3">
        <v>36169</v>
      </c>
      <c r="E499" s="2">
        <v>1004860468</v>
      </c>
    </row>
    <row r="500" spans="2:5" x14ac:dyDescent="0.4">
      <c r="B500" s="3">
        <v>45414</v>
      </c>
      <c r="C500" s="2" t="s">
        <v>824</v>
      </c>
      <c r="D500" s="3">
        <v>36169</v>
      </c>
      <c r="E500" s="2">
        <v>1004860468</v>
      </c>
    </row>
    <row r="501" spans="2:5" x14ac:dyDescent="0.4">
      <c r="B501" s="3">
        <v>45413</v>
      </c>
      <c r="C501" s="2" t="s">
        <v>825</v>
      </c>
      <c r="D501" s="3">
        <v>34879</v>
      </c>
      <c r="E501" s="2">
        <v>1401704165</v>
      </c>
    </row>
    <row r="502" spans="2:5" x14ac:dyDescent="0.4">
      <c r="B502" s="3">
        <v>45414</v>
      </c>
      <c r="C502" s="2" t="s">
        <v>826</v>
      </c>
      <c r="D502" s="3">
        <v>35916</v>
      </c>
      <c r="E502" s="2">
        <v>1400862369</v>
      </c>
    </row>
    <row r="503" spans="2:5" x14ac:dyDescent="0.4">
      <c r="B503" s="3">
        <v>45414</v>
      </c>
      <c r="C503" s="2" t="s">
        <v>827</v>
      </c>
      <c r="D503" s="3">
        <v>13654</v>
      </c>
      <c r="E503" s="2">
        <v>1000060508</v>
      </c>
    </row>
  </sheetData>
  <mergeCells count="51">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s>
  <conditionalFormatting sqref="E1:E1048576">
    <cfRule type="duplicateValues" dxfId="9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BI462"/>
  <sheetViews>
    <sheetView tabSelected="1" topLeftCell="AB1" zoomScale="70" zoomScaleNormal="70" workbookViewId="0">
      <pane ySplit="1" topLeftCell="A118" activePane="bottomLeft" state="frozen"/>
      <selection pane="bottomLeft" activeCell="AR139" sqref="AR139"/>
    </sheetView>
  </sheetViews>
  <sheetFormatPr defaultColWidth="8.81640625" defaultRowHeight="14.5" x14ac:dyDescent="0.35"/>
  <cols>
    <col min="1" max="1" width="14.36328125" style="24" hidden="1" customWidth="1"/>
    <col min="2" max="2" width="14.36328125" hidden="1" customWidth="1"/>
    <col min="3" max="3" width="7.6328125" hidden="1" customWidth="1"/>
    <col min="4" max="16" width="8.81640625" customWidth="1"/>
    <col min="17" max="17" width="8.81640625" hidden="1" customWidth="1"/>
    <col min="18" max="19" width="8.81640625" style="26" hidden="1" customWidth="1"/>
    <col min="20" max="20" width="8.81640625" style="26"/>
    <col min="22" max="22" width="8.81640625" customWidth="1"/>
    <col min="24" max="24" width="8.81640625" customWidth="1"/>
    <col min="25" max="25" width="9.36328125" bestFit="1" customWidth="1"/>
    <col min="30" max="31" width="10.36328125" bestFit="1" customWidth="1"/>
    <col min="32" max="33" width="9.36328125" bestFit="1" customWidth="1"/>
    <col min="35" max="36" width="10.36328125" bestFit="1" customWidth="1"/>
    <col min="42" max="43" width="10.36328125" bestFit="1" customWidth="1"/>
  </cols>
  <sheetData>
    <row r="1" spans="1:49" s="37" customFormat="1" ht="12.75" customHeight="1" x14ac:dyDescent="0.35">
      <c r="A1" s="35" t="s">
        <v>4</v>
      </c>
      <c r="B1" s="35" t="s">
        <v>828</v>
      </c>
      <c r="C1" s="35" t="s">
        <v>829</v>
      </c>
      <c r="D1" s="35" t="s">
        <v>830</v>
      </c>
      <c r="E1" s="35" t="s">
        <v>831</v>
      </c>
      <c r="F1" s="35" t="s">
        <v>832</v>
      </c>
      <c r="G1" s="35" t="s">
        <v>833</v>
      </c>
      <c r="H1" s="35" t="s">
        <v>834</v>
      </c>
      <c r="I1" s="44" t="s">
        <v>835</v>
      </c>
      <c r="J1" s="35" t="s">
        <v>836</v>
      </c>
      <c r="K1" s="35" t="s">
        <v>837</v>
      </c>
      <c r="L1" s="44" t="s">
        <v>838</v>
      </c>
      <c r="M1" s="44" t="s">
        <v>984</v>
      </c>
      <c r="N1" s="35" t="s">
        <v>839</v>
      </c>
      <c r="O1" s="35" t="s">
        <v>975</v>
      </c>
      <c r="P1" s="35" t="s">
        <v>865</v>
      </c>
      <c r="Q1" s="35" t="s">
        <v>840</v>
      </c>
      <c r="R1" s="41" t="s">
        <v>841</v>
      </c>
      <c r="S1" s="41" t="s">
        <v>842</v>
      </c>
      <c r="T1" s="47"/>
      <c r="U1" s="36"/>
      <c r="V1" s="36" t="s">
        <v>843</v>
      </c>
      <c r="W1" s="36"/>
      <c r="X1" s="36"/>
    </row>
    <row r="2" spans="1:49" ht="12.75" customHeight="1" x14ac:dyDescent="0.35">
      <c r="A2" s="42">
        <v>1400059656</v>
      </c>
      <c r="B2" s="43" t="s">
        <v>784</v>
      </c>
      <c r="C2" t="s">
        <v>844</v>
      </c>
      <c r="D2" s="48" t="s">
        <v>861</v>
      </c>
      <c r="E2" s="48">
        <v>88</v>
      </c>
      <c r="F2" s="48">
        <v>84</v>
      </c>
      <c r="G2" s="48">
        <v>84</v>
      </c>
      <c r="H2" s="48">
        <v>12</v>
      </c>
      <c r="I2" s="48">
        <v>1</v>
      </c>
      <c r="J2" s="48">
        <v>0</v>
      </c>
      <c r="K2" s="48">
        <v>0</v>
      </c>
      <c r="L2" s="48">
        <v>1</v>
      </c>
      <c r="M2" s="48">
        <v>1</v>
      </c>
      <c r="N2" s="48">
        <v>35</v>
      </c>
      <c r="O2" s="48" t="s">
        <v>846</v>
      </c>
      <c r="P2" s="48" t="s">
        <v>846</v>
      </c>
      <c r="Q2" s="48" t="s">
        <v>846</v>
      </c>
      <c r="R2" s="49" t="s">
        <v>862</v>
      </c>
      <c r="S2" s="49"/>
      <c r="V2" t="s">
        <v>731</v>
      </c>
      <c r="X2" s="33" t="s">
        <v>848</v>
      </c>
    </row>
    <row r="3" spans="1:49" ht="12.75" customHeight="1" x14ac:dyDescent="0.35">
      <c r="A3" s="42">
        <v>1401096023</v>
      </c>
      <c r="B3" s="43" t="s">
        <v>31</v>
      </c>
      <c r="C3" t="s">
        <v>849</v>
      </c>
      <c r="D3" s="48" t="s">
        <v>854</v>
      </c>
      <c r="E3" s="48">
        <v>56</v>
      </c>
      <c r="F3" s="48">
        <v>70</v>
      </c>
      <c r="G3" s="48">
        <v>97</v>
      </c>
      <c r="H3" s="48">
        <v>5</v>
      </c>
      <c r="I3" s="48">
        <v>1</v>
      </c>
      <c r="J3" s="48">
        <v>0</v>
      </c>
      <c r="K3" s="48">
        <v>0</v>
      </c>
      <c r="L3" s="48">
        <v>0</v>
      </c>
      <c r="M3" s="48">
        <v>1</v>
      </c>
      <c r="N3" s="48">
        <v>29</v>
      </c>
      <c r="O3" s="48" t="s">
        <v>846</v>
      </c>
      <c r="P3" s="48" t="s">
        <v>846</v>
      </c>
      <c r="Q3" s="48" t="s">
        <v>846</v>
      </c>
      <c r="R3" s="49" t="s">
        <v>864</v>
      </c>
      <c r="S3" s="49"/>
      <c r="V3" t="s">
        <v>138</v>
      </c>
      <c r="X3" s="33" t="s">
        <v>850</v>
      </c>
    </row>
    <row r="4" spans="1:49" ht="12.75" customHeight="1" x14ac:dyDescent="0.35">
      <c r="A4" s="45">
        <v>1010033242</v>
      </c>
      <c r="B4" s="43" t="s">
        <v>42</v>
      </c>
      <c r="C4" s="1" t="s">
        <v>844</v>
      </c>
      <c r="D4" s="48" t="s">
        <v>856</v>
      </c>
      <c r="E4" s="48">
        <v>25</v>
      </c>
      <c r="F4" s="48">
        <v>144</v>
      </c>
      <c r="G4" s="48">
        <v>201</v>
      </c>
      <c r="H4" s="48">
        <v>3</v>
      </c>
      <c r="I4" s="48">
        <v>1</v>
      </c>
      <c r="J4" s="48">
        <v>0</v>
      </c>
      <c r="K4" s="48">
        <v>1</v>
      </c>
      <c r="L4" s="48">
        <v>0</v>
      </c>
      <c r="M4" s="48">
        <v>1</v>
      </c>
      <c r="N4" s="48">
        <v>26</v>
      </c>
      <c r="O4" s="48" t="s">
        <v>846</v>
      </c>
      <c r="P4" s="48" t="s">
        <v>846</v>
      </c>
      <c r="Q4" s="48" t="s">
        <v>846</v>
      </c>
      <c r="R4" s="49" t="s">
        <v>866</v>
      </c>
      <c r="S4" s="49"/>
      <c r="X4" s="33" t="s">
        <v>845</v>
      </c>
    </row>
    <row r="5" spans="1:49" ht="12.75" customHeight="1" x14ac:dyDescent="0.35">
      <c r="A5" s="42">
        <v>1401141829</v>
      </c>
      <c r="B5" s="43" t="s">
        <v>84</v>
      </c>
      <c r="C5" t="s">
        <v>849</v>
      </c>
      <c r="D5" s="48" t="s">
        <v>856</v>
      </c>
      <c r="E5" s="48">
        <v>30</v>
      </c>
      <c r="F5" s="48">
        <v>89</v>
      </c>
      <c r="G5" s="48">
        <v>181</v>
      </c>
      <c r="H5" s="48">
        <v>3</v>
      </c>
      <c r="I5" s="48">
        <v>1</v>
      </c>
      <c r="J5" s="48">
        <v>0</v>
      </c>
      <c r="K5" s="48">
        <v>1</v>
      </c>
      <c r="L5" s="48">
        <v>0</v>
      </c>
      <c r="M5" s="48">
        <v>1</v>
      </c>
      <c r="N5" s="48">
        <v>24</v>
      </c>
      <c r="O5" s="48" t="s">
        <v>846</v>
      </c>
      <c r="P5" s="48" t="s">
        <v>846</v>
      </c>
      <c r="Q5" s="48" t="s">
        <v>846</v>
      </c>
      <c r="R5" s="49" t="s">
        <v>868</v>
      </c>
      <c r="S5" s="49"/>
      <c r="X5" s="33" t="s">
        <v>853</v>
      </c>
    </row>
    <row r="6" spans="1:49" ht="12.75" customHeight="1" x14ac:dyDescent="0.35">
      <c r="A6" s="42">
        <v>1011109895</v>
      </c>
      <c r="B6" s="43" t="s">
        <v>116</v>
      </c>
      <c r="C6" s="1" t="s">
        <v>849</v>
      </c>
      <c r="D6" s="48" t="s">
        <v>859</v>
      </c>
      <c r="E6" s="48">
        <v>25</v>
      </c>
      <c r="F6" s="48">
        <v>70</v>
      </c>
      <c r="G6" s="48">
        <v>75</v>
      </c>
      <c r="H6" s="48">
        <v>3</v>
      </c>
      <c r="I6" s="48">
        <v>1</v>
      </c>
      <c r="J6" s="48">
        <v>0</v>
      </c>
      <c r="K6" s="48">
        <v>1</v>
      </c>
      <c r="L6" s="48">
        <v>0</v>
      </c>
      <c r="M6" s="48">
        <v>1</v>
      </c>
      <c r="N6" s="48">
        <v>22</v>
      </c>
      <c r="O6" s="48" t="s">
        <v>846</v>
      </c>
      <c r="P6" s="48" t="s">
        <v>846</v>
      </c>
      <c r="Q6" s="48" t="s">
        <v>846</v>
      </c>
      <c r="R6" s="49" t="s">
        <v>873</v>
      </c>
      <c r="S6" s="49"/>
      <c r="V6" s="46" t="s">
        <v>976</v>
      </c>
      <c r="X6" s="33" t="s">
        <v>856</v>
      </c>
    </row>
    <row r="7" spans="1:49" ht="12.75" customHeight="1" x14ac:dyDescent="0.35">
      <c r="A7" s="42">
        <v>1102416341</v>
      </c>
      <c r="B7" s="43" t="s">
        <v>179</v>
      </c>
      <c r="C7" s="1" t="s">
        <v>849</v>
      </c>
      <c r="D7" s="48" t="s">
        <v>856</v>
      </c>
      <c r="E7" s="48">
        <v>16</v>
      </c>
      <c r="F7" s="48">
        <v>106</v>
      </c>
      <c r="G7" s="48">
        <v>106</v>
      </c>
      <c r="H7" s="48">
        <v>14</v>
      </c>
      <c r="I7" s="48">
        <v>1</v>
      </c>
      <c r="J7" s="48">
        <v>0</v>
      </c>
      <c r="K7" s="48">
        <v>1</v>
      </c>
      <c r="L7" s="48">
        <v>0</v>
      </c>
      <c r="M7" s="48">
        <v>1</v>
      </c>
      <c r="N7" s="48">
        <v>20</v>
      </c>
      <c r="O7" s="48" t="s">
        <v>846</v>
      </c>
      <c r="P7" s="48" t="s">
        <v>846</v>
      </c>
      <c r="Q7" s="48" t="s">
        <v>846</v>
      </c>
      <c r="R7" s="49" t="s">
        <v>879</v>
      </c>
      <c r="S7" s="49"/>
      <c r="V7" t="s">
        <v>977</v>
      </c>
      <c r="X7" s="33" t="s">
        <v>858</v>
      </c>
    </row>
    <row r="8" spans="1:49" ht="12.75" customHeight="1" x14ac:dyDescent="0.35">
      <c r="A8" s="42">
        <v>1401249635</v>
      </c>
      <c r="B8" s="43" t="s">
        <v>369</v>
      </c>
      <c r="C8" s="1" t="s">
        <v>849</v>
      </c>
      <c r="D8" s="48" t="s">
        <v>854</v>
      </c>
      <c r="E8" s="48">
        <v>50</v>
      </c>
      <c r="F8" s="48">
        <v>109</v>
      </c>
      <c r="G8" s="48">
        <v>98</v>
      </c>
      <c r="H8" s="48">
        <v>15</v>
      </c>
      <c r="I8" s="48">
        <v>0</v>
      </c>
      <c r="J8" s="48">
        <v>0</v>
      </c>
      <c r="K8" s="48">
        <v>1</v>
      </c>
      <c r="L8" s="48">
        <v>0</v>
      </c>
      <c r="M8" s="48">
        <v>1</v>
      </c>
      <c r="N8" s="48">
        <v>19</v>
      </c>
      <c r="O8" s="48" t="s">
        <v>846</v>
      </c>
      <c r="P8" s="48" t="s">
        <v>846</v>
      </c>
      <c r="Q8" s="48" t="s">
        <v>846</v>
      </c>
      <c r="R8" s="49" t="s">
        <v>733</v>
      </c>
      <c r="S8" s="49" t="s">
        <v>883</v>
      </c>
      <c r="V8" t="s">
        <v>978</v>
      </c>
      <c r="X8" s="33" t="s">
        <v>861</v>
      </c>
    </row>
    <row r="9" spans="1:49" ht="12.75" customHeight="1" thickBot="1" x14ac:dyDescent="0.4">
      <c r="A9" s="42">
        <v>1401281866</v>
      </c>
      <c r="B9" s="43" t="s">
        <v>403</v>
      </c>
      <c r="C9" s="1" t="s">
        <v>849</v>
      </c>
      <c r="D9" s="48" t="s">
        <v>856</v>
      </c>
      <c r="E9" s="48">
        <v>42</v>
      </c>
      <c r="F9" s="48">
        <v>81</v>
      </c>
      <c r="G9" s="48">
        <v>118</v>
      </c>
      <c r="H9" s="48">
        <v>13</v>
      </c>
      <c r="I9" s="48">
        <v>1</v>
      </c>
      <c r="J9" s="48">
        <v>0</v>
      </c>
      <c r="K9" s="48">
        <v>0</v>
      </c>
      <c r="L9" s="48">
        <v>0</v>
      </c>
      <c r="M9" s="48">
        <v>1</v>
      </c>
      <c r="N9" s="48">
        <v>18</v>
      </c>
      <c r="O9" s="48" t="s">
        <v>846</v>
      </c>
      <c r="P9" s="48" t="s">
        <v>846</v>
      </c>
      <c r="Q9" s="48" t="s">
        <v>846</v>
      </c>
      <c r="R9" s="49" t="s">
        <v>891</v>
      </c>
      <c r="S9" s="49" t="s">
        <v>892</v>
      </c>
      <c r="X9" s="33" t="s">
        <v>854</v>
      </c>
    </row>
    <row r="10" spans="1:49" ht="12.75" customHeight="1" x14ac:dyDescent="0.35">
      <c r="A10" s="42">
        <v>1401622561</v>
      </c>
      <c r="B10" s="43" t="s">
        <v>725</v>
      </c>
      <c r="C10" s="1" t="s">
        <v>844</v>
      </c>
      <c r="D10" s="48" t="s">
        <v>854</v>
      </c>
      <c r="E10" s="48">
        <v>77</v>
      </c>
      <c r="F10" s="48">
        <v>59</v>
      </c>
      <c r="G10" s="48">
        <v>75</v>
      </c>
      <c r="H10" s="48">
        <v>15</v>
      </c>
      <c r="I10" s="48">
        <v>0</v>
      </c>
      <c r="J10" s="48">
        <v>0</v>
      </c>
      <c r="K10" s="48">
        <v>0</v>
      </c>
      <c r="L10" s="48">
        <v>0</v>
      </c>
      <c r="M10" s="48">
        <v>0</v>
      </c>
      <c r="N10" s="48">
        <v>14</v>
      </c>
      <c r="O10" s="48" t="s">
        <v>846</v>
      </c>
      <c r="P10" s="48" t="s">
        <v>846</v>
      </c>
      <c r="Q10" s="48" t="s">
        <v>846</v>
      </c>
      <c r="R10" s="49" t="s">
        <v>895</v>
      </c>
      <c r="S10" s="49" t="s">
        <v>883</v>
      </c>
      <c r="AN10" s="132"/>
      <c r="AO10" s="112"/>
      <c r="AP10" s="112"/>
      <c r="AQ10" s="112"/>
      <c r="AR10" s="112"/>
      <c r="AS10" s="112"/>
      <c r="AT10" s="112"/>
      <c r="AU10" s="112"/>
      <c r="AV10" s="112"/>
      <c r="AW10" s="114"/>
    </row>
    <row r="11" spans="1:49" ht="12.75" customHeight="1" x14ac:dyDescent="0.35">
      <c r="A11" s="42">
        <v>1002666748</v>
      </c>
      <c r="B11" s="43" t="s">
        <v>734</v>
      </c>
      <c r="C11" s="1" t="s">
        <v>849</v>
      </c>
      <c r="D11" s="48" t="s">
        <v>861</v>
      </c>
      <c r="E11" s="48">
        <v>14</v>
      </c>
      <c r="F11" s="48">
        <v>109</v>
      </c>
      <c r="G11" s="48">
        <v>120</v>
      </c>
      <c r="H11" s="48">
        <v>10</v>
      </c>
      <c r="I11" s="48">
        <v>0</v>
      </c>
      <c r="J11" s="48">
        <v>0</v>
      </c>
      <c r="K11" s="48">
        <v>1</v>
      </c>
      <c r="L11" s="48">
        <v>0</v>
      </c>
      <c r="M11" s="48">
        <v>1</v>
      </c>
      <c r="N11" s="48">
        <v>14</v>
      </c>
      <c r="O11" s="48" t="s">
        <v>846</v>
      </c>
      <c r="P11" s="48" t="s">
        <v>846</v>
      </c>
      <c r="Q11" s="48" t="s">
        <v>846</v>
      </c>
      <c r="R11" s="49" t="s">
        <v>896</v>
      </c>
      <c r="S11" s="49" t="s">
        <v>897</v>
      </c>
      <c r="AN11" s="66"/>
      <c r="AO11" s="171" t="s">
        <v>979</v>
      </c>
      <c r="AP11" s="171"/>
      <c r="AQ11" s="171"/>
      <c r="AR11" s="171"/>
      <c r="AS11" s="171"/>
      <c r="AT11" s="171"/>
      <c r="AU11" s="171"/>
      <c r="AV11" s="171"/>
      <c r="AW11" s="127"/>
    </row>
    <row r="12" spans="1:49" ht="12.75" customHeight="1" x14ac:dyDescent="0.35">
      <c r="A12" s="42">
        <v>1005149298</v>
      </c>
      <c r="B12" s="43" t="s">
        <v>407</v>
      </c>
      <c r="C12" t="s">
        <v>844</v>
      </c>
      <c r="D12" s="48" t="s">
        <v>861</v>
      </c>
      <c r="E12" s="48">
        <v>29</v>
      </c>
      <c r="F12" s="48">
        <v>162</v>
      </c>
      <c r="G12" s="48">
        <v>170</v>
      </c>
      <c r="H12" s="48">
        <v>13</v>
      </c>
      <c r="I12" s="48">
        <v>0</v>
      </c>
      <c r="J12" s="48">
        <v>0</v>
      </c>
      <c r="K12" s="48">
        <v>1</v>
      </c>
      <c r="L12" s="48">
        <v>0</v>
      </c>
      <c r="M12" s="48">
        <v>1</v>
      </c>
      <c r="N12" s="48">
        <v>13</v>
      </c>
      <c r="O12" s="48" t="s">
        <v>846</v>
      </c>
      <c r="P12" s="48" t="s">
        <v>846</v>
      </c>
      <c r="Q12" s="48" t="s">
        <v>846</v>
      </c>
      <c r="R12" s="49" t="s">
        <v>907</v>
      </c>
      <c r="S12" s="49" t="s">
        <v>883</v>
      </c>
      <c r="AN12" s="66"/>
      <c r="AO12" s="171"/>
      <c r="AP12" s="171"/>
      <c r="AQ12" s="171"/>
      <c r="AR12" s="171"/>
      <c r="AS12" s="171"/>
      <c r="AT12" s="171"/>
      <c r="AU12" s="171"/>
      <c r="AV12" s="171"/>
      <c r="AW12" s="127"/>
    </row>
    <row r="13" spans="1:49" ht="12.75" customHeight="1" thickBot="1" x14ac:dyDescent="0.4">
      <c r="A13" s="42">
        <v>1101619038</v>
      </c>
      <c r="B13" s="43"/>
      <c r="C13" t="s">
        <v>849</v>
      </c>
      <c r="D13" s="48" t="s">
        <v>861</v>
      </c>
      <c r="E13" s="48">
        <v>36</v>
      </c>
      <c r="F13" s="48">
        <v>99</v>
      </c>
      <c r="G13" s="48">
        <v>128</v>
      </c>
      <c r="H13" s="48">
        <v>15</v>
      </c>
      <c r="I13" s="48">
        <v>0</v>
      </c>
      <c r="J13" s="48">
        <v>0</v>
      </c>
      <c r="K13" s="48">
        <v>0</v>
      </c>
      <c r="L13" s="48">
        <v>0</v>
      </c>
      <c r="M13" s="48">
        <v>0</v>
      </c>
      <c r="N13" s="48">
        <v>9</v>
      </c>
      <c r="O13" s="48" t="s">
        <v>846</v>
      </c>
      <c r="P13" s="48" t="s">
        <v>846</v>
      </c>
      <c r="Q13" s="48" t="s">
        <v>846</v>
      </c>
      <c r="R13" s="49" t="s">
        <v>913</v>
      </c>
      <c r="S13" s="49" t="s">
        <v>914</v>
      </c>
      <c r="AN13" s="66"/>
      <c r="AO13" s="171"/>
      <c r="AP13" s="171"/>
      <c r="AQ13" s="171"/>
      <c r="AR13" s="171"/>
      <c r="AS13" s="171"/>
      <c r="AT13" s="171"/>
      <c r="AU13" s="171"/>
      <c r="AV13" s="171"/>
      <c r="AW13" s="127"/>
    </row>
    <row r="14" spans="1:49" ht="12.75" customHeight="1" thickBot="1" x14ac:dyDescent="0.4">
      <c r="A14" s="42">
        <v>1009612218</v>
      </c>
      <c r="B14" s="43"/>
      <c r="C14" t="s">
        <v>849</v>
      </c>
      <c r="D14" s="48" t="s">
        <v>845</v>
      </c>
      <c r="E14" s="48">
        <v>38</v>
      </c>
      <c r="F14" s="48">
        <v>87</v>
      </c>
      <c r="G14" s="48">
        <v>113</v>
      </c>
      <c r="H14" s="48">
        <v>15</v>
      </c>
      <c r="I14" s="48">
        <v>0</v>
      </c>
      <c r="J14" s="48">
        <v>0</v>
      </c>
      <c r="K14" s="48">
        <v>0</v>
      </c>
      <c r="L14" s="48">
        <v>0</v>
      </c>
      <c r="M14" s="48">
        <v>0</v>
      </c>
      <c r="N14" s="48">
        <v>8</v>
      </c>
      <c r="O14" s="48" t="s">
        <v>846</v>
      </c>
      <c r="P14" s="48" t="s">
        <v>846</v>
      </c>
      <c r="Q14" s="48" t="s">
        <v>846</v>
      </c>
      <c r="R14" s="49" t="s">
        <v>918</v>
      </c>
      <c r="S14" s="49"/>
      <c r="V14" s="69" t="s">
        <v>980</v>
      </c>
      <c r="W14" s="70" t="s">
        <v>981</v>
      </c>
      <c r="X14" s="71" t="s">
        <v>831</v>
      </c>
      <c r="Y14" s="72" t="s">
        <v>832</v>
      </c>
      <c r="Z14" s="73" t="s">
        <v>833</v>
      </c>
      <c r="AA14" s="74" t="s">
        <v>834</v>
      </c>
      <c r="AB14" s="70" t="s">
        <v>982</v>
      </c>
      <c r="AC14" s="70" t="s">
        <v>836</v>
      </c>
      <c r="AD14" s="70" t="s">
        <v>837</v>
      </c>
      <c r="AE14" s="70" t="s">
        <v>983</v>
      </c>
      <c r="AF14" s="70" t="s">
        <v>1001</v>
      </c>
      <c r="AG14" s="70" t="s">
        <v>984</v>
      </c>
      <c r="AH14" s="75" t="s">
        <v>985</v>
      </c>
      <c r="AI14" s="110"/>
      <c r="AJ14" s="98"/>
      <c r="AK14" s="98"/>
      <c r="AL14" s="98"/>
      <c r="AM14" s="98"/>
      <c r="AN14" s="66"/>
      <c r="AO14" s="146" t="s">
        <v>989</v>
      </c>
      <c r="AP14" s="135"/>
      <c r="AQ14" s="135"/>
      <c r="AR14" s="135"/>
      <c r="AS14" s="135"/>
      <c r="AT14" s="135"/>
      <c r="AU14" s="135"/>
      <c r="AV14" s="135"/>
      <c r="AW14" s="100"/>
    </row>
    <row r="15" spans="1:49" ht="12.75" customHeight="1" x14ac:dyDescent="0.35">
      <c r="A15" s="52">
        <v>1401325082</v>
      </c>
      <c r="B15" s="53"/>
      <c r="C15" s="50" t="s">
        <v>849</v>
      </c>
      <c r="D15" s="54" t="s">
        <v>854</v>
      </c>
      <c r="E15" s="54">
        <v>24</v>
      </c>
      <c r="F15" s="54">
        <v>106</v>
      </c>
      <c r="G15" s="54">
        <v>117</v>
      </c>
      <c r="H15" s="54">
        <v>15</v>
      </c>
      <c r="I15" s="54">
        <v>1</v>
      </c>
      <c r="J15" s="54">
        <v>0</v>
      </c>
      <c r="K15" s="54">
        <v>1</v>
      </c>
      <c r="L15" s="54">
        <v>0</v>
      </c>
      <c r="M15" s="54">
        <v>1</v>
      </c>
      <c r="N15" s="54">
        <v>18</v>
      </c>
      <c r="O15" s="54" t="s">
        <v>846</v>
      </c>
      <c r="P15" s="54" t="s">
        <v>974</v>
      </c>
      <c r="Q15" s="50" t="s">
        <v>846</v>
      </c>
      <c r="R15" s="51" t="s">
        <v>178</v>
      </c>
      <c r="S15" s="51"/>
      <c r="V15" s="76" t="s">
        <v>986</v>
      </c>
      <c r="W15" s="77" t="s">
        <v>861</v>
      </c>
      <c r="X15" s="77">
        <v>88</v>
      </c>
      <c r="Y15" s="77">
        <v>84</v>
      </c>
      <c r="Z15" s="77">
        <v>84</v>
      </c>
      <c r="AA15" s="77">
        <v>12</v>
      </c>
      <c r="AB15" s="77">
        <v>1</v>
      </c>
      <c r="AC15" s="77">
        <v>0</v>
      </c>
      <c r="AD15" s="77">
        <v>0</v>
      </c>
      <c r="AE15" s="77">
        <v>1</v>
      </c>
      <c r="AF15" s="77">
        <v>1</v>
      </c>
      <c r="AG15" s="77">
        <f>SUM(AB15:AE15)</f>
        <v>2</v>
      </c>
      <c r="AH15" s="78">
        <v>35</v>
      </c>
      <c r="AI15" s="99"/>
      <c r="AN15" s="66"/>
      <c r="AO15" s="135" t="s">
        <v>990</v>
      </c>
      <c r="AP15" s="135"/>
      <c r="AQ15" s="135"/>
      <c r="AR15" s="135"/>
      <c r="AS15" s="135"/>
      <c r="AT15" s="135"/>
      <c r="AU15" s="135"/>
      <c r="AV15" s="135"/>
      <c r="AW15" s="100"/>
    </row>
    <row r="16" spans="1:49" ht="12.75" customHeight="1" thickBot="1" x14ac:dyDescent="0.4">
      <c r="A16" s="52">
        <v>1401359722</v>
      </c>
      <c r="B16" s="53"/>
      <c r="C16" s="50" t="s">
        <v>849</v>
      </c>
      <c r="D16" s="54" t="s">
        <v>845</v>
      </c>
      <c r="E16" s="54">
        <v>72</v>
      </c>
      <c r="F16" s="54">
        <v>90</v>
      </c>
      <c r="G16" s="54">
        <v>96</v>
      </c>
      <c r="H16" s="54">
        <v>15</v>
      </c>
      <c r="I16" s="54">
        <v>0</v>
      </c>
      <c r="J16" s="54">
        <v>0</v>
      </c>
      <c r="K16" s="54">
        <v>0</v>
      </c>
      <c r="L16" s="54">
        <v>0</v>
      </c>
      <c r="M16" s="54">
        <v>0</v>
      </c>
      <c r="N16" s="54">
        <v>17</v>
      </c>
      <c r="O16" s="54" t="s">
        <v>846</v>
      </c>
      <c r="P16" s="54" t="s">
        <v>974</v>
      </c>
      <c r="Q16" s="50" t="s">
        <v>846</v>
      </c>
      <c r="R16" s="51" t="s">
        <v>857</v>
      </c>
      <c r="S16" s="51"/>
      <c r="V16" s="79"/>
      <c r="W16" s="77" t="s">
        <v>854</v>
      </c>
      <c r="X16" s="77">
        <v>56</v>
      </c>
      <c r="Y16" s="77">
        <v>70</v>
      </c>
      <c r="Z16" s="77">
        <v>97</v>
      </c>
      <c r="AA16" s="77">
        <v>5</v>
      </c>
      <c r="AB16" s="77">
        <v>1</v>
      </c>
      <c r="AC16" s="77">
        <v>0</v>
      </c>
      <c r="AD16" s="77">
        <v>0</v>
      </c>
      <c r="AE16" s="77">
        <v>0</v>
      </c>
      <c r="AF16" s="77">
        <v>1</v>
      </c>
      <c r="AG16" s="77">
        <f>SUM(AB16:AE16)</f>
        <v>1</v>
      </c>
      <c r="AH16" s="80">
        <v>29</v>
      </c>
      <c r="AI16" s="99"/>
      <c r="AN16" s="66"/>
      <c r="AO16" s="135"/>
      <c r="AP16" s="135"/>
      <c r="AQ16" s="135"/>
      <c r="AR16" s="135"/>
      <c r="AS16" s="135"/>
      <c r="AT16" s="135"/>
      <c r="AU16" s="135"/>
      <c r="AV16" s="135"/>
      <c r="AW16" s="100"/>
    </row>
    <row r="17" spans="1:49" ht="12.75" customHeight="1" x14ac:dyDescent="0.35">
      <c r="A17" s="52">
        <v>1401369977</v>
      </c>
      <c r="B17" s="53"/>
      <c r="C17" s="50" t="s">
        <v>849</v>
      </c>
      <c r="D17" s="54" t="s">
        <v>854</v>
      </c>
      <c r="E17" s="54">
        <v>61</v>
      </c>
      <c r="F17" s="54">
        <v>98</v>
      </c>
      <c r="G17" s="54">
        <v>112</v>
      </c>
      <c r="H17" s="54">
        <v>15</v>
      </c>
      <c r="I17" s="54">
        <v>0</v>
      </c>
      <c r="J17" s="54">
        <v>0</v>
      </c>
      <c r="K17" s="54">
        <v>1</v>
      </c>
      <c r="L17" s="54">
        <v>0</v>
      </c>
      <c r="M17" s="54">
        <v>1</v>
      </c>
      <c r="N17" s="54">
        <v>17</v>
      </c>
      <c r="O17" s="54" t="s">
        <v>846</v>
      </c>
      <c r="P17" s="54" t="s">
        <v>974</v>
      </c>
      <c r="Q17" s="50" t="s">
        <v>846</v>
      </c>
      <c r="R17" s="51" t="s">
        <v>178</v>
      </c>
      <c r="S17" s="51"/>
      <c r="V17" s="79"/>
      <c r="W17" s="77" t="s">
        <v>856</v>
      </c>
      <c r="X17" s="77">
        <v>25</v>
      </c>
      <c r="Y17" s="77">
        <v>144</v>
      </c>
      <c r="Z17" s="77">
        <v>201</v>
      </c>
      <c r="AA17" s="77">
        <v>3</v>
      </c>
      <c r="AB17" s="77">
        <v>1</v>
      </c>
      <c r="AC17" s="77">
        <v>0</v>
      </c>
      <c r="AD17" s="77">
        <v>1</v>
      </c>
      <c r="AE17" s="77">
        <v>0</v>
      </c>
      <c r="AF17" s="77">
        <v>1</v>
      </c>
      <c r="AG17" s="77">
        <f t="shared" ref="AG17:AG75" si="0">SUM(AB17:AE17)</f>
        <v>2</v>
      </c>
      <c r="AH17" s="80">
        <v>26</v>
      </c>
      <c r="AI17" s="99"/>
      <c r="AN17" s="66"/>
      <c r="AO17" s="116"/>
      <c r="AP17" s="116" t="s">
        <v>846</v>
      </c>
      <c r="AQ17" s="116" t="s">
        <v>974</v>
      </c>
      <c r="AR17" s="135"/>
      <c r="AS17" s="135"/>
      <c r="AT17" s="135"/>
      <c r="AU17" s="135"/>
      <c r="AV17" s="135"/>
      <c r="AW17" s="100"/>
    </row>
    <row r="18" spans="1:49" ht="12.75" customHeight="1" x14ac:dyDescent="0.35">
      <c r="A18" s="52">
        <v>1401369968</v>
      </c>
      <c r="B18" s="53"/>
      <c r="C18" s="50" t="s">
        <v>849</v>
      </c>
      <c r="D18" s="54" t="s">
        <v>859</v>
      </c>
      <c r="E18" s="54">
        <v>68</v>
      </c>
      <c r="F18" s="54">
        <v>101</v>
      </c>
      <c r="G18" s="54">
        <v>167</v>
      </c>
      <c r="H18" s="54">
        <v>15</v>
      </c>
      <c r="I18" s="54">
        <v>1</v>
      </c>
      <c r="J18" s="54">
        <v>0</v>
      </c>
      <c r="K18" s="54">
        <v>1</v>
      </c>
      <c r="L18" s="54">
        <v>0</v>
      </c>
      <c r="M18" s="54">
        <v>1</v>
      </c>
      <c r="N18" s="54">
        <v>17</v>
      </c>
      <c r="O18" s="54" t="s">
        <v>846</v>
      </c>
      <c r="P18" s="54" t="s">
        <v>974</v>
      </c>
      <c r="Q18" s="50" t="s">
        <v>846</v>
      </c>
      <c r="R18" s="51" t="s">
        <v>899</v>
      </c>
      <c r="S18" s="51"/>
      <c r="V18" s="79"/>
      <c r="W18" s="77" t="s">
        <v>856</v>
      </c>
      <c r="X18" s="77">
        <v>30</v>
      </c>
      <c r="Y18" s="77">
        <v>89</v>
      </c>
      <c r="Z18" s="77">
        <v>181</v>
      </c>
      <c r="AA18" s="77">
        <v>3</v>
      </c>
      <c r="AB18" s="77">
        <v>1</v>
      </c>
      <c r="AC18" s="77">
        <v>0</v>
      </c>
      <c r="AD18" s="77">
        <v>1</v>
      </c>
      <c r="AE18" s="77">
        <v>0</v>
      </c>
      <c r="AF18" s="77">
        <v>1</v>
      </c>
      <c r="AG18" s="77">
        <f t="shared" si="0"/>
        <v>2</v>
      </c>
      <c r="AH18" s="80">
        <v>24</v>
      </c>
      <c r="AI18" s="99"/>
      <c r="AN18" s="66"/>
      <c r="AO18" s="135" t="s">
        <v>991</v>
      </c>
      <c r="AP18" s="142">
        <v>40.46153846153846</v>
      </c>
      <c r="AQ18" s="142">
        <v>41.104166666666664</v>
      </c>
      <c r="AR18" s="173" t="s">
        <v>1038</v>
      </c>
      <c r="AS18" s="173"/>
      <c r="AT18" s="135"/>
      <c r="AU18" s="135"/>
      <c r="AV18" s="135"/>
      <c r="AW18" s="100"/>
    </row>
    <row r="19" spans="1:49" ht="12.75" customHeight="1" x14ac:dyDescent="0.35">
      <c r="A19" s="52">
        <v>1401374927</v>
      </c>
      <c r="B19" s="53"/>
      <c r="C19" s="50" t="s">
        <v>849</v>
      </c>
      <c r="D19" s="54" t="s">
        <v>859</v>
      </c>
      <c r="E19" s="54">
        <v>36</v>
      </c>
      <c r="F19" s="54">
        <v>105</v>
      </c>
      <c r="G19" s="54">
        <v>118</v>
      </c>
      <c r="H19" s="54">
        <v>15</v>
      </c>
      <c r="I19" s="54">
        <v>1</v>
      </c>
      <c r="J19" s="54">
        <v>0</v>
      </c>
      <c r="K19" s="54">
        <v>1</v>
      </c>
      <c r="L19" s="54">
        <v>0</v>
      </c>
      <c r="M19" s="54">
        <v>1</v>
      </c>
      <c r="N19" s="54">
        <v>16</v>
      </c>
      <c r="O19" s="54" t="s">
        <v>846</v>
      </c>
      <c r="P19" s="54" t="s">
        <v>974</v>
      </c>
      <c r="Q19" s="50" t="s">
        <v>846</v>
      </c>
      <c r="R19" s="51" t="s">
        <v>907</v>
      </c>
      <c r="S19" s="51"/>
      <c r="V19" s="79"/>
      <c r="W19" s="77" t="s">
        <v>859</v>
      </c>
      <c r="X19" s="77">
        <v>25</v>
      </c>
      <c r="Y19" s="77">
        <v>70</v>
      </c>
      <c r="Z19" s="77">
        <v>75</v>
      </c>
      <c r="AA19" s="77">
        <v>3</v>
      </c>
      <c r="AB19" s="77">
        <v>1</v>
      </c>
      <c r="AC19" s="77">
        <v>0</v>
      </c>
      <c r="AD19" s="77">
        <v>1</v>
      </c>
      <c r="AE19" s="77">
        <v>0</v>
      </c>
      <c r="AF19" s="77">
        <v>1</v>
      </c>
      <c r="AG19" s="77">
        <f t="shared" si="0"/>
        <v>2</v>
      </c>
      <c r="AH19" s="80">
        <v>22</v>
      </c>
      <c r="AI19" s="99"/>
      <c r="AN19" s="66"/>
      <c r="AO19" s="135" t="s">
        <v>992</v>
      </c>
      <c r="AP19" s="142">
        <v>497.76923076923077</v>
      </c>
      <c r="AQ19" s="142">
        <v>362.60593971631215</v>
      </c>
      <c r="AR19" s="135">
        <f>SQRT(AP19)</f>
        <v>22.310742497040092</v>
      </c>
      <c r="AS19" s="135">
        <f>SQRT(AQ19)</f>
        <v>19.042214674672486</v>
      </c>
      <c r="AT19" s="135"/>
      <c r="AU19" s="135"/>
      <c r="AV19" s="135"/>
      <c r="AW19" s="100"/>
    </row>
    <row r="20" spans="1:49" ht="12.75" customHeight="1" x14ac:dyDescent="0.35">
      <c r="A20" s="52">
        <v>1010017969</v>
      </c>
      <c r="B20" s="53"/>
      <c r="C20" s="50" t="s">
        <v>849</v>
      </c>
      <c r="D20" s="54" t="s">
        <v>854</v>
      </c>
      <c r="E20" s="54">
        <v>72</v>
      </c>
      <c r="F20" s="54">
        <v>55</v>
      </c>
      <c r="G20" s="54">
        <v>93</v>
      </c>
      <c r="H20" s="54">
        <v>15</v>
      </c>
      <c r="I20" s="54">
        <v>0</v>
      </c>
      <c r="J20" s="54">
        <v>0</v>
      </c>
      <c r="K20" s="54">
        <v>0</v>
      </c>
      <c r="L20" s="54">
        <v>0</v>
      </c>
      <c r="M20" s="54">
        <v>0</v>
      </c>
      <c r="N20" s="54">
        <v>16</v>
      </c>
      <c r="O20" s="54" t="s">
        <v>846</v>
      </c>
      <c r="P20" s="54" t="s">
        <v>974</v>
      </c>
      <c r="Q20" s="50" t="s">
        <v>846</v>
      </c>
      <c r="R20" s="51" t="s">
        <v>907</v>
      </c>
      <c r="S20" s="51"/>
      <c r="V20" s="79"/>
      <c r="W20" s="77" t="s">
        <v>856</v>
      </c>
      <c r="X20" s="77">
        <v>16</v>
      </c>
      <c r="Y20" s="77">
        <v>106</v>
      </c>
      <c r="Z20" s="77">
        <v>106</v>
      </c>
      <c r="AA20" s="77">
        <v>14</v>
      </c>
      <c r="AB20" s="77">
        <v>1</v>
      </c>
      <c r="AC20" s="77">
        <v>0</v>
      </c>
      <c r="AD20" s="77">
        <v>1</v>
      </c>
      <c r="AE20" s="77">
        <v>0</v>
      </c>
      <c r="AF20" s="77">
        <v>1</v>
      </c>
      <c r="AG20" s="77">
        <f t="shared" si="0"/>
        <v>2</v>
      </c>
      <c r="AH20" s="80">
        <v>20</v>
      </c>
      <c r="AI20" s="99"/>
      <c r="AN20" s="66"/>
      <c r="AO20" s="135" t="s">
        <v>993</v>
      </c>
      <c r="AP20" s="142">
        <v>13</v>
      </c>
      <c r="AQ20" s="142">
        <v>48</v>
      </c>
      <c r="AR20" s="135"/>
      <c r="AS20" s="135"/>
      <c r="AT20" s="135"/>
      <c r="AU20" s="135"/>
      <c r="AV20" s="135"/>
      <c r="AW20" s="100"/>
    </row>
    <row r="21" spans="1:49" ht="12.75" customHeight="1" x14ac:dyDescent="0.35">
      <c r="A21" s="52">
        <v>1401381886</v>
      </c>
      <c r="B21" s="53"/>
      <c r="C21" s="50" t="s">
        <v>849</v>
      </c>
      <c r="D21" s="54" t="s">
        <v>856</v>
      </c>
      <c r="E21" s="54">
        <v>56</v>
      </c>
      <c r="F21" s="54">
        <v>107</v>
      </c>
      <c r="G21" s="54">
        <v>148</v>
      </c>
      <c r="H21" s="54">
        <v>15</v>
      </c>
      <c r="I21" s="54">
        <v>0</v>
      </c>
      <c r="J21" s="54">
        <v>0</v>
      </c>
      <c r="K21" s="54">
        <v>1</v>
      </c>
      <c r="L21" s="54">
        <v>0</v>
      </c>
      <c r="M21" s="54">
        <v>1</v>
      </c>
      <c r="N21" s="54">
        <v>15</v>
      </c>
      <c r="O21" s="54" t="s">
        <v>846</v>
      </c>
      <c r="P21" s="54" t="s">
        <v>974</v>
      </c>
      <c r="Q21" s="50" t="s">
        <v>846</v>
      </c>
      <c r="R21" s="51" t="s">
        <v>857</v>
      </c>
      <c r="S21" s="51"/>
      <c r="V21" s="79"/>
      <c r="W21" s="77" t="s">
        <v>854</v>
      </c>
      <c r="X21" s="77">
        <v>50</v>
      </c>
      <c r="Y21" s="77">
        <v>109</v>
      </c>
      <c r="Z21" s="77">
        <v>98</v>
      </c>
      <c r="AA21" s="77">
        <v>15</v>
      </c>
      <c r="AB21" s="77">
        <v>0</v>
      </c>
      <c r="AC21" s="77">
        <v>0</v>
      </c>
      <c r="AD21" s="77">
        <v>1</v>
      </c>
      <c r="AE21" s="77">
        <v>0</v>
      </c>
      <c r="AF21" s="77">
        <v>1</v>
      </c>
      <c r="AG21" s="77">
        <f t="shared" si="0"/>
        <v>1</v>
      </c>
      <c r="AH21" s="80">
        <v>19</v>
      </c>
      <c r="AI21" s="99"/>
      <c r="AN21" s="66"/>
      <c r="AO21" s="135" t="s">
        <v>994</v>
      </c>
      <c r="AP21" s="142">
        <v>0</v>
      </c>
      <c r="AQ21" s="142"/>
      <c r="AR21" s="135"/>
      <c r="AS21" s="135"/>
      <c r="AT21" s="135"/>
      <c r="AU21" s="135"/>
      <c r="AV21" s="135"/>
      <c r="AW21" s="100"/>
    </row>
    <row r="22" spans="1:49" ht="12.75" customHeight="1" x14ac:dyDescent="0.35">
      <c r="A22" s="42">
        <v>1205218011</v>
      </c>
      <c r="B22" s="43" t="s">
        <v>801</v>
      </c>
      <c r="C22" t="s">
        <v>844</v>
      </c>
      <c r="D22" s="54" t="s">
        <v>861</v>
      </c>
      <c r="E22" s="54">
        <v>17</v>
      </c>
      <c r="F22" s="54">
        <v>115</v>
      </c>
      <c r="G22" s="54">
        <v>99</v>
      </c>
      <c r="H22" s="54">
        <v>15</v>
      </c>
      <c r="I22" s="54">
        <v>0</v>
      </c>
      <c r="J22" s="54">
        <v>0</v>
      </c>
      <c r="K22" s="54">
        <v>1</v>
      </c>
      <c r="L22" s="54">
        <v>0</v>
      </c>
      <c r="M22" s="54">
        <v>1</v>
      </c>
      <c r="N22" s="54">
        <v>15</v>
      </c>
      <c r="O22" s="54" t="s">
        <v>846</v>
      </c>
      <c r="P22" s="54" t="s">
        <v>974</v>
      </c>
      <c r="Q22" s="54" t="s">
        <v>847</v>
      </c>
      <c r="R22" s="55" t="s">
        <v>178</v>
      </c>
      <c r="S22" s="55"/>
      <c r="V22" s="79"/>
      <c r="W22" s="77" t="s">
        <v>856</v>
      </c>
      <c r="X22" s="77">
        <v>42</v>
      </c>
      <c r="Y22" s="77">
        <v>81</v>
      </c>
      <c r="Z22" s="77">
        <v>118</v>
      </c>
      <c r="AA22" s="77">
        <v>13</v>
      </c>
      <c r="AB22" s="77">
        <v>1</v>
      </c>
      <c r="AC22" s="77">
        <v>0</v>
      </c>
      <c r="AD22" s="77">
        <v>0</v>
      </c>
      <c r="AE22" s="77">
        <v>0</v>
      </c>
      <c r="AF22" s="77">
        <v>1</v>
      </c>
      <c r="AG22" s="77">
        <f t="shared" si="0"/>
        <v>1</v>
      </c>
      <c r="AH22" s="80">
        <v>18</v>
      </c>
      <c r="AI22" s="99"/>
      <c r="AN22" s="66"/>
      <c r="AO22" s="135" t="s">
        <v>995</v>
      </c>
      <c r="AP22" s="142">
        <v>17</v>
      </c>
      <c r="AQ22" s="142"/>
      <c r="AR22" s="135"/>
      <c r="AS22" s="135"/>
      <c r="AT22" s="135"/>
      <c r="AU22" s="135"/>
      <c r="AV22" s="135"/>
      <c r="AW22" s="100"/>
    </row>
    <row r="23" spans="1:49" ht="12.75" customHeight="1" x14ac:dyDescent="0.35">
      <c r="A23" s="42">
        <v>1401129153</v>
      </c>
      <c r="B23" s="43" t="s">
        <v>797</v>
      </c>
      <c r="C23" t="s">
        <v>849</v>
      </c>
      <c r="D23" s="54" t="s">
        <v>861</v>
      </c>
      <c r="E23" s="54">
        <v>44</v>
      </c>
      <c r="F23" s="54">
        <v>117</v>
      </c>
      <c r="G23" s="54">
        <v>122</v>
      </c>
      <c r="H23" s="54">
        <v>15</v>
      </c>
      <c r="I23" s="54">
        <v>0</v>
      </c>
      <c r="J23" s="54">
        <v>0</v>
      </c>
      <c r="K23" s="54">
        <v>1</v>
      </c>
      <c r="L23" s="54">
        <v>0</v>
      </c>
      <c r="M23" s="54">
        <v>1</v>
      </c>
      <c r="N23" s="54">
        <v>15</v>
      </c>
      <c r="O23" s="54" t="s">
        <v>846</v>
      </c>
      <c r="P23" s="54" t="s">
        <v>974</v>
      </c>
      <c r="Q23" s="54" t="s">
        <v>847</v>
      </c>
      <c r="R23" s="55" t="s">
        <v>313</v>
      </c>
      <c r="S23" s="55"/>
      <c r="V23" s="79"/>
      <c r="W23" s="77" t="s">
        <v>854</v>
      </c>
      <c r="X23" s="77">
        <v>77</v>
      </c>
      <c r="Y23" s="77">
        <v>59</v>
      </c>
      <c r="Z23" s="77">
        <v>75</v>
      </c>
      <c r="AA23" s="77">
        <v>15</v>
      </c>
      <c r="AB23" s="77">
        <v>0</v>
      </c>
      <c r="AC23" s="77">
        <v>0</v>
      </c>
      <c r="AD23" s="77">
        <v>0</v>
      </c>
      <c r="AE23" s="77">
        <v>0</v>
      </c>
      <c r="AF23" s="77">
        <v>0</v>
      </c>
      <c r="AG23" s="77">
        <f t="shared" si="0"/>
        <v>0</v>
      </c>
      <c r="AH23" s="80">
        <v>14</v>
      </c>
      <c r="AI23" s="99"/>
      <c r="AN23" s="66"/>
      <c r="AO23" s="135" t="s">
        <v>996</v>
      </c>
      <c r="AP23" s="142">
        <v>-9.4911193732712174E-2</v>
      </c>
      <c r="AQ23" s="142"/>
      <c r="AR23" s="135"/>
      <c r="AS23" s="135"/>
      <c r="AT23" s="135"/>
      <c r="AU23" s="135"/>
      <c r="AV23" s="135"/>
      <c r="AW23" s="100"/>
    </row>
    <row r="24" spans="1:49" ht="12.75" customHeight="1" x14ac:dyDescent="0.35">
      <c r="A24" s="42">
        <v>1401090590</v>
      </c>
      <c r="B24" s="43" t="s">
        <v>17</v>
      </c>
      <c r="C24" t="s">
        <v>844</v>
      </c>
      <c r="D24" s="54" t="s">
        <v>853</v>
      </c>
      <c r="E24" s="54">
        <v>58</v>
      </c>
      <c r="F24" s="54">
        <v>119</v>
      </c>
      <c r="G24" s="54">
        <v>166</v>
      </c>
      <c r="H24" s="54">
        <v>15</v>
      </c>
      <c r="I24" s="54">
        <v>0</v>
      </c>
      <c r="J24" s="54">
        <v>0</v>
      </c>
      <c r="K24" s="54">
        <v>1</v>
      </c>
      <c r="L24" s="54">
        <v>0</v>
      </c>
      <c r="M24" s="54">
        <v>1</v>
      </c>
      <c r="N24" s="54">
        <v>14</v>
      </c>
      <c r="O24" s="54" t="s">
        <v>846</v>
      </c>
      <c r="P24" s="54" t="s">
        <v>974</v>
      </c>
      <c r="Q24" s="54" t="s">
        <v>847</v>
      </c>
      <c r="R24" s="55" t="s">
        <v>860</v>
      </c>
      <c r="S24" s="55"/>
      <c r="V24" s="79"/>
      <c r="W24" s="77" t="s">
        <v>861</v>
      </c>
      <c r="X24" s="77">
        <v>14</v>
      </c>
      <c r="Y24" s="77">
        <v>109</v>
      </c>
      <c r="Z24" s="77">
        <v>120</v>
      </c>
      <c r="AA24" s="77">
        <v>10</v>
      </c>
      <c r="AB24" s="77">
        <v>0</v>
      </c>
      <c r="AC24" s="77">
        <v>0</v>
      </c>
      <c r="AD24" s="77">
        <v>1</v>
      </c>
      <c r="AE24" s="77">
        <v>0</v>
      </c>
      <c r="AF24" s="77">
        <v>1</v>
      </c>
      <c r="AG24" s="77">
        <f t="shared" si="0"/>
        <v>1</v>
      </c>
      <c r="AH24" s="80">
        <v>14</v>
      </c>
      <c r="AI24" s="99"/>
      <c r="AN24" s="66"/>
      <c r="AO24" s="135" t="s">
        <v>997</v>
      </c>
      <c r="AP24" s="142">
        <v>0.4627475664107274</v>
      </c>
      <c r="AQ24" s="142"/>
      <c r="AR24" s="135"/>
      <c r="AS24" s="135"/>
      <c r="AT24" s="135"/>
      <c r="AU24" s="135"/>
      <c r="AV24" s="135"/>
      <c r="AW24" s="100"/>
    </row>
    <row r="25" spans="1:49" ht="12.75" customHeight="1" x14ac:dyDescent="0.35">
      <c r="A25" s="42">
        <v>1001720769</v>
      </c>
      <c r="B25" s="43" t="s">
        <v>22</v>
      </c>
      <c r="C25" t="s">
        <v>849</v>
      </c>
      <c r="D25" s="54" t="s">
        <v>861</v>
      </c>
      <c r="E25" s="54">
        <v>26</v>
      </c>
      <c r="F25" s="54">
        <v>107</v>
      </c>
      <c r="G25" s="54">
        <v>118</v>
      </c>
      <c r="H25" s="54">
        <v>15</v>
      </c>
      <c r="I25" s="54">
        <v>0</v>
      </c>
      <c r="J25" s="54">
        <v>0</v>
      </c>
      <c r="K25" s="54">
        <v>1</v>
      </c>
      <c r="L25" s="54">
        <v>0</v>
      </c>
      <c r="M25" s="54">
        <v>1</v>
      </c>
      <c r="N25" s="54">
        <v>14</v>
      </c>
      <c r="O25" s="54" t="s">
        <v>846</v>
      </c>
      <c r="P25" s="54" t="s">
        <v>974</v>
      </c>
      <c r="Q25" s="54" t="s">
        <v>847</v>
      </c>
      <c r="R25" s="55"/>
      <c r="S25" s="55"/>
      <c r="V25" s="79"/>
      <c r="W25" s="77" t="s">
        <v>861</v>
      </c>
      <c r="X25" s="77">
        <v>29</v>
      </c>
      <c r="Y25" s="77">
        <v>162</v>
      </c>
      <c r="Z25" s="77">
        <v>170</v>
      </c>
      <c r="AA25" s="77">
        <v>13</v>
      </c>
      <c r="AB25" s="77">
        <v>0</v>
      </c>
      <c r="AC25" s="77">
        <v>0</v>
      </c>
      <c r="AD25" s="77">
        <v>1</v>
      </c>
      <c r="AE25" s="77">
        <v>0</v>
      </c>
      <c r="AF25" s="77">
        <v>1</v>
      </c>
      <c r="AG25" s="77">
        <f t="shared" si="0"/>
        <v>1</v>
      </c>
      <c r="AH25" s="80">
        <v>13</v>
      </c>
      <c r="AI25" s="99"/>
      <c r="AN25" s="66"/>
      <c r="AO25" s="135" t="s">
        <v>998</v>
      </c>
      <c r="AP25" s="142">
        <v>1.7396067260750732</v>
      </c>
      <c r="AQ25" s="142"/>
      <c r="AR25" s="135"/>
      <c r="AS25" s="135"/>
      <c r="AT25" s="135"/>
      <c r="AU25" s="135"/>
      <c r="AV25" s="135"/>
      <c r="AW25" s="100"/>
    </row>
    <row r="26" spans="1:49" ht="12.75" customHeight="1" x14ac:dyDescent="0.35">
      <c r="A26" s="42">
        <v>1006629455</v>
      </c>
      <c r="B26" s="43" t="s">
        <v>36</v>
      </c>
      <c r="C26" t="s">
        <v>844</v>
      </c>
      <c r="D26" s="54" t="s">
        <v>859</v>
      </c>
      <c r="E26" s="54">
        <v>47</v>
      </c>
      <c r="F26" s="54">
        <v>116</v>
      </c>
      <c r="G26" s="54">
        <v>168</v>
      </c>
      <c r="H26" s="54">
        <v>15</v>
      </c>
      <c r="I26" s="54">
        <v>1</v>
      </c>
      <c r="J26" s="54">
        <v>0</v>
      </c>
      <c r="K26" s="54">
        <v>0</v>
      </c>
      <c r="L26" s="54">
        <v>0</v>
      </c>
      <c r="M26" s="54">
        <v>1</v>
      </c>
      <c r="N26" s="54">
        <v>14</v>
      </c>
      <c r="O26" s="54" t="s">
        <v>846</v>
      </c>
      <c r="P26" s="54" t="s">
        <v>974</v>
      </c>
      <c r="Q26" s="54" t="s">
        <v>847</v>
      </c>
      <c r="R26" s="55" t="s">
        <v>863</v>
      </c>
      <c r="S26" s="55"/>
      <c r="V26" s="79"/>
      <c r="W26" s="77" t="s">
        <v>861</v>
      </c>
      <c r="X26" s="77">
        <v>36</v>
      </c>
      <c r="Y26" s="77">
        <v>99</v>
      </c>
      <c r="Z26" s="77">
        <v>128</v>
      </c>
      <c r="AA26" s="77">
        <v>15</v>
      </c>
      <c r="AB26" s="77">
        <v>0</v>
      </c>
      <c r="AC26" s="77">
        <v>0</v>
      </c>
      <c r="AD26" s="77">
        <v>0</v>
      </c>
      <c r="AE26" s="77">
        <v>0</v>
      </c>
      <c r="AF26" s="77">
        <v>0</v>
      </c>
      <c r="AG26" s="77">
        <f t="shared" si="0"/>
        <v>0</v>
      </c>
      <c r="AH26" s="80">
        <v>9</v>
      </c>
      <c r="AI26" s="99"/>
      <c r="AN26" s="66"/>
      <c r="AO26" s="135" t="s">
        <v>999</v>
      </c>
      <c r="AP26" s="142">
        <v>0.92549513282145479</v>
      </c>
      <c r="AQ26" s="142"/>
      <c r="AR26" s="135"/>
      <c r="AS26" s="135"/>
      <c r="AT26" s="135"/>
      <c r="AU26" s="135"/>
      <c r="AV26" s="135"/>
      <c r="AW26" s="100"/>
    </row>
    <row r="27" spans="1:49" ht="12.75" customHeight="1" thickBot="1" x14ac:dyDescent="0.4">
      <c r="A27" s="45">
        <v>1400361697</v>
      </c>
      <c r="B27" s="43" t="s">
        <v>47</v>
      </c>
      <c r="C27" s="1" t="s">
        <v>844</v>
      </c>
      <c r="D27" s="54" t="s">
        <v>853</v>
      </c>
      <c r="E27" s="54">
        <v>66</v>
      </c>
      <c r="F27" s="54">
        <v>69</v>
      </c>
      <c r="G27" s="54">
        <v>91</v>
      </c>
      <c r="H27" s="54">
        <v>15</v>
      </c>
      <c r="I27" s="54">
        <v>0</v>
      </c>
      <c r="J27" s="54">
        <v>0</v>
      </c>
      <c r="K27" s="54">
        <v>0</v>
      </c>
      <c r="L27" s="54">
        <v>0</v>
      </c>
      <c r="M27" s="54">
        <v>0</v>
      </c>
      <c r="N27" s="54">
        <v>14</v>
      </c>
      <c r="O27" s="54" t="s">
        <v>846</v>
      </c>
      <c r="P27" s="54" t="s">
        <v>974</v>
      </c>
      <c r="Q27" s="54" t="s">
        <v>847</v>
      </c>
      <c r="R27" s="55"/>
      <c r="S27" s="55"/>
      <c r="V27" s="81"/>
      <c r="W27" s="82" t="s">
        <v>845</v>
      </c>
      <c r="X27" s="82">
        <v>38</v>
      </c>
      <c r="Y27" s="82">
        <v>87</v>
      </c>
      <c r="Z27" s="82">
        <v>113</v>
      </c>
      <c r="AA27" s="82">
        <v>15</v>
      </c>
      <c r="AB27" s="82">
        <v>0</v>
      </c>
      <c r="AC27" s="82">
        <v>0</v>
      </c>
      <c r="AD27" s="82">
        <v>0</v>
      </c>
      <c r="AE27" s="82">
        <v>0</v>
      </c>
      <c r="AF27" s="82">
        <v>0</v>
      </c>
      <c r="AG27" s="86">
        <f t="shared" si="0"/>
        <v>0</v>
      </c>
      <c r="AH27" s="83">
        <v>8</v>
      </c>
      <c r="AI27" s="99"/>
      <c r="AN27" s="66"/>
      <c r="AO27" s="68" t="s">
        <v>1000</v>
      </c>
      <c r="AP27" s="117">
        <v>2.109815577833317</v>
      </c>
      <c r="AQ27" s="117"/>
      <c r="AR27" s="135"/>
      <c r="AS27" s="135"/>
      <c r="AT27" s="135"/>
      <c r="AU27" s="135"/>
      <c r="AV27" s="135"/>
      <c r="AW27" s="100"/>
    </row>
    <row r="28" spans="1:49" ht="12.75" customHeight="1" x14ac:dyDescent="0.35">
      <c r="A28" s="45">
        <v>1006139627</v>
      </c>
      <c r="B28" s="43" t="s">
        <v>56</v>
      </c>
      <c r="C28" s="1" t="s">
        <v>844</v>
      </c>
      <c r="D28" s="54" t="s">
        <v>861</v>
      </c>
      <c r="E28" s="54">
        <v>47</v>
      </c>
      <c r="F28" s="54">
        <v>98</v>
      </c>
      <c r="G28" s="54">
        <v>134</v>
      </c>
      <c r="H28" s="54">
        <v>11</v>
      </c>
      <c r="I28" s="54">
        <v>0</v>
      </c>
      <c r="J28" s="54">
        <v>0</v>
      </c>
      <c r="K28" s="54">
        <v>0</v>
      </c>
      <c r="L28" s="54">
        <v>0</v>
      </c>
      <c r="M28" s="54">
        <v>0</v>
      </c>
      <c r="N28" s="54">
        <v>13</v>
      </c>
      <c r="O28" s="54" t="s">
        <v>846</v>
      </c>
      <c r="P28" s="54" t="s">
        <v>974</v>
      </c>
      <c r="Q28" s="54" t="s">
        <v>851</v>
      </c>
      <c r="R28" s="55"/>
      <c r="S28" s="55"/>
      <c r="V28" s="76" t="s">
        <v>988</v>
      </c>
      <c r="W28" s="77" t="s">
        <v>854</v>
      </c>
      <c r="X28" s="77">
        <v>24</v>
      </c>
      <c r="Y28" s="77">
        <v>106</v>
      </c>
      <c r="Z28" s="77">
        <v>117</v>
      </c>
      <c r="AA28" s="77">
        <v>15</v>
      </c>
      <c r="AB28" s="77">
        <v>1</v>
      </c>
      <c r="AC28" s="77">
        <v>0</v>
      </c>
      <c r="AD28" s="77">
        <v>1</v>
      </c>
      <c r="AE28" s="77">
        <v>0</v>
      </c>
      <c r="AF28" s="77">
        <v>1</v>
      </c>
      <c r="AG28" s="77">
        <f t="shared" si="0"/>
        <v>2</v>
      </c>
      <c r="AH28" s="80">
        <v>18</v>
      </c>
      <c r="AI28" s="99"/>
      <c r="AN28" s="66"/>
      <c r="AO28" s="135"/>
      <c r="AP28" s="135"/>
      <c r="AQ28" s="135"/>
      <c r="AR28" s="135"/>
      <c r="AS28" s="135"/>
      <c r="AT28" s="135"/>
      <c r="AU28" s="135"/>
      <c r="AV28" s="135"/>
      <c r="AW28" s="100"/>
    </row>
    <row r="29" spans="1:49" ht="12.75" customHeight="1" x14ac:dyDescent="0.35">
      <c r="A29" s="42">
        <v>1009487000</v>
      </c>
      <c r="B29" s="43" t="s">
        <v>60</v>
      </c>
      <c r="C29" s="1" t="s">
        <v>844</v>
      </c>
      <c r="D29" s="54" t="s">
        <v>853</v>
      </c>
      <c r="E29" s="54">
        <v>50</v>
      </c>
      <c r="F29" s="54">
        <v>56</v>
      </c>
      <c r="G29" s="54">
        <v>120</v>
      </c>
      <c r="H29" s="54">
        <v>15</v>
      </c>
      <c r="I29" s="54">
        <v>0</v>
      </c>
      <c r="J29" s="54">
        <v>1</v>
      </c>
      <c r="K29" s="54">
        <v>0</v>
      </c>
      <c r="L29" s="54">
        <v>0</v>
      </c>
      <c r="M29" s="54">
        <v>1</v>
      </c>
      <c r="N29" s="54">
        <v>13</v>
      </c>
      <c r="O29" s="54" t="s">
        <v>846</v>
      </c>
      <c r="P29" s="54" t="s">
        <v>974</v>
      </c>
      <c r="Q29" s="54" t="s">
        <v>851</v>
      </c>
      <c r="R29" s="55"/>
      <c r="S29" s="55"/>
      <c r="V29" s="76" t="s">
        <v>974</v>
      </c>
      <c r="W29" s="77" t="s">
        <v>845</v>
      </c>
      <c r="X29" s="77">
        <v>72</v>
      </c>
      <c r="Y29" s="77">
        <v>90</v>
      </c>
      <c r="Z29" s="77">
        <v>96</v>
      </c>
      <c r="AA29" s="77">
        <v>15</v>
      </c>
      <c r="AB29" s="77">
        <v>0</v>
      </c>
      <c r="AC29" s="77">
        <v>0</v>
      </c>
      <c r="AD29" s="77">
        <v>0</v>
      </c>
      <c r="AE29" s="77">
        <v>0</v>
      </c>
      <c r="AF29" s="77">
        <v>0</v>
      </c>
      <c r="AG29" s="77">
        <f t="shared" si="0"/>
        <v>0</v>
      </c>
      <c r="AH29" s="80">
        <v>17</v>
      </c>
      <c r="AI29" s="99"/>
      <c r="AN29" s="66"/>
      <c r="AO29" s="146" t="s">
        <v>832</v>
      </c>
      <c r="AP29" s="135"/>
      <c r="AQ29" s="135"/>
      <c r="AR29" s="135"/>
      <c r="AS29" s="135"/>
      <c r="AT29" s="135"/>
      <c r="AU29" s="135"/>
      <c r="AV29" s="135"/>
      <c r="AW29" s="100"/>
    </row>
    <row r="30" spans="1:49" ht="12.75" customHeight="1" x14ac:dyDescent="0.35">
      <c r="A30" s="45">
        <v>1401159022</v>
      </c>
      <c r="B30" s="25" t="s">
        <v>77</v>
      </c>
      <c r="C30" s="38" t="s">
        <v>844</v>
      </c>
      <c r="D30" s="54" t="s">
        <v>856</v>
      </c>
      <c r="E30" s="54">
        <v>34</v>
      </c>
      <c r="F30" s="54">
        <v>132</v>
      </c>
      <c r="G30" s="54">
        <v>110</v>
      </c>
      <c r="H30" s="54">
        <v>15</v>
      </c>
      <c r="I30" s="54">
        <v>0</v>
      </c>
      <c r="J30" s="54">
        <v>0</v>
      </c>
      <c r="K30" s="54">
        <v>1</v>
      </c>
      <c r="L30" s="54">
        <v>0</v>
      </c>
      <c r="M30" s="54">
        <v>1</v>
      </c>
      <c r="N30" s="54">
        <v>13</v>
      </c>
      <c r="O30" s="54" t="s">
        <v>846</v>
      </c>
      <c r="P30" s="54" t="s">
        <v>974</v>
      </c>
      <c r="Q30" s="54" t="s">
        <v>847</v>
      </c>
      <c r="R30" s="55"/>
      <c r="S30" s="55"/>
      <c r="V30" s="79"/>
      <c r="W30" s="77" t="s">
        <v>854</v>
      </c>
      <c r="X30" s="77">
        <v>61</v>
      </c>
      <c r="Y30" s="77">
        <v>98</v>
      </c>
      <c r="Z30" s="77">
        <v>112</v>
      </c>
      <c r="AA30" s="77">
        <v>15</v>
      </c>
      <c r="AB30" s="77">
        <v>0</v>
      </c>
      <c r="AC30" s="77">
        <v>0</v>
      </c>
      <c r="AD30" s="77">
        <v>1</v>
      </c>
      <c r="AE30" s="77">
        <v>0</v>
      </c>
      <c r="AF30" s="77">
        <v>1</v>
      </c>
      <c r="AG30" s="77">
        <f t="shared" si="0"/>
        <v>1</v>
      </c>
      <c r="AH30" s="80">
        <v>17</v>
      </c>
      <c r="AI30" s="99"/>
      <c r="AN30" s="66"/>
      <c r="AO30" s="135" t="s">
        <v>990</v>
      </c>
      <c r="AP30" s="135"/>
      <c r="AQ30" s="135"/>
      <c r="AR30" s="135"/>
      <c r="AS30" s="135"/>
      <c r="AT30" s="135"/>
      <c r="AU30" s="135"/>
      <c r="AV30" s="135"/>
      <c r="AW30" s="100"/>
    </row>
    <row r="31" spans="1:49" ht="12.75" customHeight="1" thickBot="1" x14ac:dyDescent="0.4">
      <c r="A31" s="42">
        <v>1008108363</v>
      </c>
      <c r="B31" s="43" t="s">
        <v>92</v>
      </c>
      <c r="C31" s="1" t="s">
        <v>849</v>
      </c>
      <c r="D31" s="54" t="s">
        <v>859</v>
      </c>
      <c r="E31" s="54">
        <v>31</v>
      </c>
      <c r="F31" s="54">
        <v>102</v>
      </c>
      <c r="G31" s="54">
        <v>116</v>
      </c>
      <c r="H31" s="54">
        <v>15</v>
      </c>
      <c r="I31" s="54">
        <v>1</v>
      </c>
      <c r="J31" s="54">
        <v>0</v>
      </c>
      <c r="K31" s="54">
        <v>1</v>
      </c>
      <c r="L31" s="54">
        <v>0</v>
      </c>
      <c r="M31" s="54">
        <v>1</v>
      </c>
      <c r="N31" s="54">
        <v>13</v>
      </c>
      <c r="O31" s="54" t="s">
        <v>846</v>
      </c>
      <c r="P31" s="54" t="s">
        <v>974</v>
      </c>
      <c r="Q31" s="54" t="s">
        <v>847</v>
      </c>
      <c r="R31" s="55" t="s">
        <v>191</v>
      </c>
      <c r="S31" s="55"/>
      <c r="V31" s="79"/>
      <c r="W31" s="77" t="s">
        <v>859</v>
      </c>
      <c r="X31" s="77">
        <v>68</v>
      </c>
      <c r="Y31" s="77">
        <v>101</v>
      </c>
      <c r="Z31" s="77">
        <v>167</v>
      </c>
      <c r="AA31" s="77">
        <v>15</v>
      </c>
      <c r="AB31" s="77">
        <v>1</v>
      </c>
      <c r="AC31" s="77">
        <v>0</v>
      </c>
      <c r="AD31" s="77">
        <v>1</v>
      </c>
      <c r="AE31" s="77">
        <v>0</v>
      </c>
      <c r="AF31" s="77">
        <v>1</v>
      </c>
      <c r="AG31" s="77">
        <f t="shared" si="0"/>
        <v>2</v>
      </c>
      <c r="AH31" s="80">
        <v>17</v>
      </c>
      <c r="AI31" s="99"/>
      <c r="AN31" s="66"/>
      <c r="AO31" s="135"/>
      <c r="AP31" s="135"/>
      <c r="AQ31" s="135"/>
      <c r="AR31" s="135"/>
      <c r="AS31" s="135"/>
      <c r="AT31" s="135"/>
      <c r="AU31" s="135"/>
      <c r="AV31" s="135"/>
      <c r="AW31" s="100"/>
    </row>
    <row r="32" spans="1:49" ht="12.75" customHeight="1" x14ac:dyDescent="0.35">
      <c r="A32" s="42">
        <v>1101578680</v>
      </c>
      <c r="B32" s="43" t="s">
        <v>97</v>
      </c>
      <c r="C32" s="1" t="s">
        <v>844</v>
      </c>
      <c r="D32" s="54" t="s">
        <v>853</v>
      </c>
      <c r="E32" s="54">
        <v>59</v>
      </c>
      <c r="F32" s="54">
        <v>70</v>
      </c>
      <c r="G32" s="54">
        <v>140</v>
      </c>
      <c r="H32" s="54">
        <v>15</v>
      </c>
      <c r="I32" s="54">
        <v>1</v>
      </c>
      <c r="J32" s="54">
        <v>0</v>
      </c>
      <c r="K32" s="54">
        <v>0</v>
      </c>
      <c r="L32" s="54">
        <v>0</v>
      </c>
      <c r="M32" s="54">
        <v>1</v>
      </c>
      <c r="N32" s="54">
        <v>13</v>
      </c>
      <c r="O32" s="54" t="s">
        <v>846</v>
      </c>
      <c r="P32" s="54" t="s">
        <v>974</v>
      </c>
      <c r="Q32" s="54" t="s">
        <v>851</v>
      </c>
      <c r="R32" s="55"/>
      <c r="S32" s="55"/>
      <c r="V32" s="79"/>
      <c r="W32" s="77" t="s">
        <v>859</v>
      </c>
      <c r="X32" s="77">
        <v>36</v>
      </c>
      <c r="Y32" s="77">
        <v>105</v>
      </c>
      <c r="Z32" s="77">
        <v>118</v>
      </c>
      <c r="AA32" s="77">
        <v>15</v>
      </c>
      <c r="AB32" s="77">
        <v>1</v>
      </c>
      <c r="AC32" s="77">
        <v>0</v>
      </c>
      <c r="AD32" s="77">
        <v>1</v>
      </c>
      <c r="AE32" s="77">
        <v>0</v>
      </c>
      <c r="AF32" s="77">
        <v>1</v>
      </c>
      <c r="AG32" s="77">
        <f t="shared" si="0"/>
        <v>2</v>
      </c>
      <c r="AH32" s="80">
        <v>16</v>
      </c>
      <c r="AI32" s="99"/>
      <c r="AN32" s="66"/>
      <c r="AO32" s="116"/>
      <c r="AP32" s="116" t="s">
        <v>846</v>
      </c>
      <c r="AQ32" s="116" t="s">
        <v>974</v>
      </c>
      <c r="AR32" s="135"/>
      <c r="AS32" s="135"/>
      <c r="AT32" s="135"/>
      <c r="AU32" s="135"/>
      <c r="AV32" s="135"/>
      <c r="AW32" s="100"/>
    </row>
    <row r="33" spans="1:49" ht="12.75" customHeight="1" x14ac:dyDescent="0.35">
      <c r="A33" s="42">
        <v>1000053365</v>
      </c>
      <c r="B33" s="43" t="s">
        <v>103</v>
      </c>
      <c r="C33" s="1" t="s">
        <v>844</v>
      </c>
      <c r="D33" s="54" t="s">
        <v>854</v>
      </c>
      <c r="E33" s="54">
        <v>28</v>
      </c>
      <c r="F33" s="54">
        <v>108</v>
      </c>
      <c r="G33" s="54">
        <v>108</v>
      </c>
      <c r="H33" s="54">
        <v>15</v>
      </c>
      <c r="I33" s="54">
        <v>0</v>
      </c>
      <c r="J33" s="54">
        <v>0</v>
      </c>
      <c r="K33" s="54">
        <v>1</v>
      </c>
      <c r="L33" s="54">
        <v>0</v>
      </c>
      <c r="M33" s="54">
        <v>1</v>
      </c>
      <c r="N33" s="54">
        <v>13</v>
      </c>
      <c r="O33" s="54" t="s">
        <v>846</v>
      </c>
      <c r="P33" s="54" t="s">
        <v>974</v>
      </c>
      <c r="Q33" s="54" t="s">
        <v>851</v>
      </c>
      <c r="R33" s="55"/>
      <c r="S33" s="55"/>
      <c r="V33" s="79"/>
      <c r="W33" s="77" t="s">
        <v>854</v>
      </c>
      <c r="X33" s="77">
        <v>72</v>
      </c>
      <c r="Y33" s="77">
        <v>55</v>
      </c>
      <c r="Z33" s="77">
        <v>93</v>
      </c>
      <c r="AA33" s="77">
        <v>15</v>
      </c>
      <c r="AB33" s="77">
        <v>0</v>
      </c>
      <c r="AC33" s="77">
        <v>0</v>
      </c>
      <c r="AD33" s="77">
        <v>0</v>
      </c>
      <c r="AE33" s="77">
        <v>0</v>
      </c>
      <c r="AF33" s="77">
        <v>0</v>
      </c>
      <c r="AG33" s="77">
        <f t="shared" si="0"/>
        <v>0</v>
      </c>
      <c r="AH33" s="80">
        <v>16</v>
      </c>
      <c r="AI33" s="99"/>
      <c r="AN33" s="66"/>
      <c r="AO33" s="135" t="s">
        <v>991</v>
      </c>
      <c r="AP33" s="135">
        <v>97.615384615384613</v>
      </c>
      <c r="AQ33" s="135">
        <v>100.89583333333333</v>
      </c>
      <c r="AR33" s="173" t="s">
        <v>1038</v>
      </c>
      <c r="AS33" s="173"/>
      <c r="AT33" s="135"/>
      <c r="AU33" s="135"/>
      <c r="AV33" s="135"/>
      <c r="AW33" s="100"/>
    </row>
    <row r="34" spans="1:49" ht="12.75" customHeight="1" x14ac:dyDescent="0.35">
      <c r="A34" s="42">
        <v>1100404076</v>
      </c>
      <c r="B34" s="43" t="s">
        <v>108</v>
      </c>
      <c r="C34" s="1" t="s">
        <v>844</v>
      </c>
      <c r="D34" s="54" t="s">
        <v>858</v>
      </c>
      <c r="E34" s="54">
        <v>73</v>
      </c>
      <c r="F34" s="54">
        <v>58</v>
      </c>
      <c r="G34" s="54">
        <v>96</v>
      </c>
      <c r="H34" s="54">
        <v>15</v>
      </c>
      <c r="I34" s="54">
        <v>0</v>
      </c>
      <c r="J34" s="54">
        <v>0</v>
      </c>
      <c r="K34" s="54">
        <v>0</v>
      </c>
      <c r="L34" s="54">
        <v>0</v>
      </c>
      <c r="M34" s="54">
        <v>0</v>
      </c>
      <c r="N34" s="54">
        <v>13</v>
      </c>
      <c r="O34" s="54" t="s">
        <v>846</v>
      </c>
      <c r="P34" s="54" t="s">
        <v>974</v>
      </c>
      <c r="Q34" s="54" t="s">
        <v>847</v>
      </c>
      <c r="R34" s="55" t="s">
        <v>867</v>
      </c>
      <c r="S34" s="55"/>
      <c r="V34" s="79"/>
      <c r="W34" s="77" t="s">
        <v>856</v>
      </c>
      <c r="X34" s="77">
        <v>56</v>
      </c>
      <c r="Y34" s="77">
        <v>107</v>
      </c>
      <c r="Z34" s="77">
        <v>148</v>
      </c>
      <c r="AA34" s="77">
        <v>15</v>
      </c>
      <c r="AB34" s="77">
        <v>0</v>
      </c>
      <c r="AC34" s="77">
        <v>0</v>
      </c>
      <c r="AD34" s="77">
        <v>1</v>
      </c>
      <c r="AE34" s="77">
        <v>0</v>
      </c>
      <c r="AF34" s="77">
        <v>1</v>
      </c>
      <c r="AG34" s="77">
        <f t="shared" si="0"/>
        <v>1</v>
      </c>
      <c r="AH34" s="80">
        <v>15</v>
      </c>
      <c r="AI34" s="99"/>
      <c r="AN34" s="66"/>
      <c r="AO34" s="135" t="s">
        <v>992</v>
      </c>
      <c r="AP34" s="135">
        <v>857.75641025641016</v>
      </c>
      <c r="AQ34" s="135">
        <v>565.88253546099327</v>
      </c>
      <c r="AR34" s="135">
        <f>SQRT(AP34)</f>
        <v>29.287478728228045</v>
      </c>
      <c r="AS34" s="135">
        <f>SQRT(AQ34)</f>
        <v>23.788285677219225</v>
      </c>
      <c r="AT34" s="135"/>
      <c r="AU34" s="135"/>
      <c r="AV34" s="135"/>
      <c r="AW34" s="100"/>
    </row>
    <row r="35" spans="1:49" ht="12.75" customHeight="1" x14ac:dyDescent="0.35">
      <c r="A35" s="42">
        <v>1007809059</v>
      </c>
      <c r="B35" s="43" t="s">
        <v>111</v>
      </c>
      <c r="C35" s="1" t="s">
        <v>844</v>
      </c>
      <c r="D35" s="54" t="s">
        <v>858</v>
      </c>
      <c r="E35" s="54">
        <v>55</v>
      </c>
      <c r="F35" s="54">
        <v>101</v>
      </c>
      <c r="G35" s="54">
        <v>176</v>
      </c>
      <c r="H35" s="54">
        <v>15</v>
      </c>
      <c r="I35" s="54">
        <v>0</v>
      </c>
      <c r="J35" s="54">
        <v>0</v>
      </c>
      <c r="K35" s="54">
        <v>1</v>
      </c>
      <c r="L35" s="54">
        <v>0</v>
      </c>
      <c r="M35" s="54">
        <v>1</v>
      </c>
      <c r="N35" s="54">
        <v>12</v>
      </c>
      <c r="O35" s="54" t="s">
        <v>846</v>
      </c>
      <c r="P35" s="54" t="s">
        <v>974</v>
      </c>
      <c r="Q35" s="54" t="s">
        <v>847</v>
      </c>
      <c r="R35" s="55"/>
      <c r="S35" s="55"/>
      <c r="V35" s="79"/>
      <c r="W35" s="77" t="s">
        <v>861</v>
      </c>
      <c r="X35" s="77">
        <v>17</v>
      </c>
      <c r="Y35" s="77">
        <v>115</v>
      </c>
      <c r="Z35" s="77">
        <v>99</v>
      </c>
      <c r="AA35" s="77">
        <v>15</v>
      </c>
      <c r="AB35" s="77">
        <v>0</v>
      </c>
      <c r="AC35" s="77">
        <v>0</v>
      </c>
      <c r="AD35" s="77">
        <v>1</v>
      </c>
      <c r="AE35" s="77">
        <v>0</v>
      </c>
      <c r="AF35" s="77">
        <v>1</v>
      </c>
      <c r="AG35" s="77">
        <f t="shared" si="0"/>
        <v>1</v>
      </c>
      <c r="AH35" s="80">
        <v>15</v>
      </c>
      <c r="AI35" s="99"/>
      <c r="AN35" s="66"/>
      <c r="AO35" s="135" t="s">
        <v>993</v>
      </c>
      <c r="AP35" s="135">
        <v>13</v>
      </c>
      <c r="AQ35" s="135">
        <v>48</v>
      </c>
      <c r="AR35" s="135"/>
      <c r="AS35" s="135"/>
      <c r="AT35" s="135"/>
      <c r="AU35" s="135"/>
      <c r="AV35" s="135"/>
      <c r="AW35" s="100"/>
    </row>
    <row r="36" spans="1:49" ht="12.75" customHeight="1" x14ac:dyDescent="0.35">
      <c r="A36" s="42">
        <v>1102644291</v>
      </c>
      <c r="B36" s="43" t="s">
        <v>121</v>
      </c>
      <c r="C36" s="1" t="s">
        <v>849</v>
      </c>
      <c r="D36" s="54" t="s">
        <v>853</v>
      </c>
      <c r="E36" s="54">
        <v>42</v>
      </c>
      <c r="F36" s="54">
        <v>115</v>
      </c>
      <c r="G36" s="54">
        <v>131</v>
      </c>
      <c r="H36" s="54">
        <v>15</v>
      </c>
      <c r="I36" s="54">
        <v>0</v>
      </c>
      <c r="J36" s="54">
        <v>0</v>
      </c>
      <c r="K36" s="54">
        <v>1</v>
      </c>
      <c r="L36" s="54">
        <v>0</v>
      </c>
      <c r="M36" s="54">
        <v>1</v>
      </c>
      <c r="N36" s="54">
        <v>12</v>
      </c>
      <c r="O36" s="54" t="s">
        <v>846</v>
      </c>
      <c r="P36" s="54" t="s">
        <v>974</v>
      </c>
      <c r="Q36" s="54" t="s">
        <v>851</v>
      </c>
      <c r="R36" s="55" t="s">
        <v>219</v>
      </c>
      <c r="S36" s="55"/>
      <c r="V36" s="79"/>
      <c r="W36" s="77" t="s">
        <v>861</v>
      </c>
      <c r="X36" s="77">
        <v>44</v>
      </c>
      <c r="Y36" s="77">
        <v>117</v>
      </c>
      <c r="Z36" s="77">
        <v>122</v>
      </c>
      <c r="AA36" s="77">
        <v>15</v>
      </c>
      <c r="AB36" s="77">
        <v>0</v>
      </c>
      <c r="AC36" s="77">
        <v>0</v>
      </c>
      <c r="AD36" s="77">
        <v>1</v>
      </c>
      <c r="AE36" s="77">
        <v>0</v>
      </c>
      <c r="AF36" s="77">
        <v>1</v>
      </c>
      <c r="AG36" s="77">
        <f t="shared" si="0"/>
        <v>1</v>
      </c>
      <c r="AH36" s="80">
        <v>15</v>
      </c>
      <c r="AI36" s="99"/>
      <c r="AN36" s="66"/>
      <c r="AO36" s="135" t="s">
        <v>994</v>
      </c>
      <c r="AP36" s="135">
        <v>0</v>
      </c>
      <c r="AQ36" s="135"/>
      <c r="AR36" s="135"/>
      <c r="AS36" s="135"/>
      <c r="AT36" s="135"/>
      <c r="AU36" s="135"/>
      <c r="AV36" s="135"/>
      <c r="AW36" s="100"/>
    </row>
    <row r="37" spans="1:49" ht="12.75" customHeight="1" x14ac:dyDescent="0.35">
      <c r="A37" s="42">
        <v>1400587005</v>
      </c>
      <c r="B37" s="43" t="s">
        <v>144</v>
      </c>
      <c r="C37" s="1" t="s">
        <v>849</v>
      </c>
      <c r="D37" s="54" t="s">
        <v>861</v>
      </c>
      <c r="E37" s="54">
        <v>50</v>
      </c>
      <c r="F37" s="54">
        <v>97</v>
      </c>
      <c r="G37" s="54">
        <v>113</v>
      </c>
      <c r="H37" s="54">
        <v>15</v>
      </c>
      <c r="I37" s="54">
        <v>0</v>
      </c>
      <c r="J37" s="54">
        <v>0</v>
      </c>
      <c r="K37" s="54">
        <v>0</v>
      </c>
      <c r="L37" s="54">
        <v>0</v>
      </c>
      <c r="M37" s="54">
        <v>0</v>
      </c>
      <c r="N37" s="54">
        <v>12</v>
      </c>
      <c r="O37" s="54" t="s">
        <v>846</v>
      </c>
      <c r="P37" s="54" t="s">
        <v>974</v>
      </c>
      <c r="Q37" s="54" t="s">
        <v>847</v>
      </c>
      <c r="R37" s="55" t="s">
        <v>872</v>
      </c>
      <c r="S37" s="55"/>
      <c r="V37" s="79"/>
      <c r="W37" s="77" t="s">
        <v>853</v>
      </c>
      <c r="X37" s="77">
        <v>58</v>
      </c>
      <c r="Y37" s="77">
        <v>119</v>
      </c>
      <c r="Z37" s="77">
        <v>166</v>
      </c>
      <c r="AA37" s="77">
        <v>15</v>
      </c>
      <c r="AB37" s="77">
        <v>0</v>
      </c>
      <c r="AC37" s="77">
        <v>0</v>
      </c>
      <c r="AD37" s="77">
        <v>1</v>
      </c>
      <c r="AE37" s="77">
        <v>0</v>
      </c>
      <c r="AF37" s="77">
        <v>1</v>
      </c>
      <c r="AG37" s="77">
        <f t="shared" si="0"/>
        <v>1</v>
      </c>
      <c r="AH37" s="80">
        <v>14</v>
      </c>
      <c r="AI37" s="99"/>
      <c r="AN37" s="66"/>
      <c r="AO37" s="135" t="s">
        <v>995</v>
      </c>
      <c r="AP37" s="135">
        <v>17</v>
      </c>
      <c r="AQ37" s="135"/>
      <c r="AR37" s="135"/>
      <c r="AS37" s="135"/>
      <c r="AT37" s="135"/>
      <c r="AU37" s="135"/>
      <c r="AV37" s="135"/>
      <c r="AW37" s="100"/>
    </row>
    <row r="38" spans="1:49" ht="12.75" customHeight="1" x14ac:dyDescent="0.35">
      <c r="A38" s="42">
        <v>1006702172</v>
      </c>
      <c r="B38" s="43" t="s">
        <v>162</v>
      </c>
      <c r="C38" s="1" t="s">
        <v>844</v>
      </c>
      <c r="D38" s="54" t="s">
        <v>856</v>
      </c>
      <c r="E38" s="54">
        <v>16</v>
      </c>
      <c r="F38" s="54">
        <v>115</v>
      </c>
      <c r="G38" s="54">
        <v>105</v>
      </c>
      <c r="H38" s="54">
        <v>15</v>
      </c>
      <c r="I38" s="54">
        <v>0</v>
      </c>
      <c r="J38" s="54">
        <v>0</v>
      </c>
      <c r="K38" s="54">
        <v>1</v>
      </c>
      <c r="L38" s="54">
        <v>0</v>
      </c>
      <c r="M38" s="54">
        <v>1</v>
      </c>
      <c r="N38" s="54">
        <v>12</v>
      </c>
      <c r="O38" s="54" t="s">
        <v>846</v>
      </c>
      <c r="P38" s="54" t="s">
        <v>974</v>
      </c>
      <c r="Q38" s="54" t="s">
        <v>847</v>
      </c>
      <c r="R38" s="55"/>
      <c r="S38" s="55"/>
      <c r="V38" s="79"/>
      <c r="W38" s="77" t="s">
        <v>861</v>
      </c>
      <c r="X38" s="77">
        <v>26</v>
      </c>
      <c r="Y38" s="77">
        <v>107</v>
      </c>
      <c r="Z38" s="77">
        <v>118</v>
      </c>
      <c r="AA38" s="77">
        <v>15</v>
      </c>
      <c r="AB38" s="77">
        <v>0</v>
      </c>
      <c r="AC38" s="77">
        <v>0</v>
      </c>
      <c r="AD38" s="77">
        <v>1</v>
      </c>
      <c r="AE38" s="77">
        <v>0</v>
      </c>
      <c r="AF38" s="77">
        <v>1</v>
      </c>
      <c r="AG38" s="77">
        <f t="shared" si="0"/>
        <v>1</v>
      </c>
      <c r="AH38" s="80">
        <v>14</v>
      </c>
      <c r="AI38" s="99"/>
      <c r="AN38" s="66"/>
      <c r="AO38" s="135" t="s">
        <v>996</v>
      </c>
      <c r="AP38" s="135">
        <v>-0.3719853687679221</v>
      </c>
      <c r="AQ38" s="135"/>
      <c r="AR38" s="135"/>
      <c r="AS38" s="135"/>
      <c r="AT38" s="135"/>
      <c r="AU38" s="135"/>
      <c r="AV38" s="135"/>
      <c r="AW38" s="100"/>
    </row>
    <row r="39" spans="1:49" ht="12.75" customHeight="1" x14ac:dyDescent="0.35">
      <c r="A39" s="42">
        <v>1007329807</v>
      </c>
      <c r="B39" s="43" t="s">
        <v>171</v>
      </c>
      <c r="C39" s="1" t="s">
        <v>849</v>
      </c>
      <c r="D39" s="54" t="s">
        <v>853</v>
      </c>
      <c r="E39" s="54">
        <v>33</v>
      </c>
      <c r="F39" s="54">
        <v>128</v>
      </c>
      <c r="G39" s="54">
        <v>114</v>
      </c>
      <c r="H39" s="54">
        <v>15</v>
      </c>
      <c r="I39" s="54">
        <v>0</v>
      </c>
      <c r="J39" s="54">
        <v>0</v>
      </c>
      <c r="K39" s="54">
        <v>1</v>
      </c>
      <c r="L39" s="54">
        <v>0</v>
      </c>
      <c r="M39" s="54">
        <v>1</v>
      </c>
      <c r="N39" s="54">
        <v>12</v>
      </c>
      <c r="O39" s="54" t="s">
        <v>846</v>
      </c>
      <c r="P39" s="54" t="s">
        <v>974</v>
      </c>
      <c r="Q39" s="54" t="s">
        <v>851</v>
      </c>
      <c r="R39" s="55"/>
      <c r="S39" s="55"/>
      <c r="V39" s="79"/>
      <c r="W39" s="77" t="s">
        <v>859</v>
      </c>
      <c r="X39" s="77">
        <v>47</v>
      </c>
      <c r="Y39" s="77">
        <v>116</v>
      </c>
      <c r="Z39" s="77">
        <v>168</v>
      </c>
      <c r="AA39" s="77">
        <v>15</v>
      </c>
      <c r="AB39" s="77">
        <v>1</v>
      </c>
      <c r="AC39" s="77">
        <v>0</v>
      </c>
      <c r="AD39" s="77">
        <v>0</v>
      </c>
      <c r="AE39" s="77">
        <v>0</v>
      </c>
      <c r="AF39" s="77">
        <v>1</v>
      </c>
      <c r="AG39" s="77">
        <f t="shared" si="0"/>
        <v>1</v>
      </c>
      <c r="AH39" s="80">
        <v>14</v>
      </c>
      <c r="AI39" s="99"/>
      <c r="AN39" s="66"/>
      <c r="AO39" s="135" t="s">
        <v>997</v>
      </c>
      <c r="AP39" s="135">
        <v>0.35724998955686582</v>
      </c>
      <c r="AQ39" s="135"/>
      <c r="AR39" s="135"/>
      <c r="AS39" s="135"/>
      <c r="AT39" s="135"/>
      <c r="AU39" s="135"/>
      <c r="AV39" s="135"/>
      <c r="AW39" s="100"/>
    </row>
    <row r="40" spans="1:49" ht="12.75" customHeight="1" x14ac:dyDescent="0.35">
      <c r="A40" s="42">
        <v>1401192570</v>
      </c>
      <c r="B40" s="43" t="s">
        <v>187</v>
      </c>
      <c r="C40" s="1" t="s">
        <v>849</v>
      </c>
      <c r="D40" s="54" t="s">
        <v>861</v>
      </c>
      <c r="E40" s="54">
        <v>13</v>
      </c>
      <c r="F40" s="54">
        <v>101</v>
      </c>
      <c r="G40" s="54">
        <v>104</v>
      </c>
      <c r="H40" s="54">
        <v>15</v>
      </c>
      <c r="I40" s="54">
        <v>0</v>
      </c>
      <c r="J40" s="54">
        <v>0</v>
      </c>
      <c r="K40" s="54">
        <v>1</v>
      </c>
      <c r="L40" s="54">
        <v>0</v>
      </c>
      <c r="M40" s="54">
        <v>1</v>
      </c>
      <c r="N40" s="54">
        <v>12</v>
      </c>
      <c r="O40" s="54" t="s">
        <v>846</v>
      </c>
      <c r="P40" s="54" t="s">
        <v>974</v>
      </c>
      <c r="Q40" s="54" t="s">
        <v>847</v>
      </c>
      <c r="R40" s="55"/>
      <c r="S40" s="55"/>
      <c r="V40" s="79"/>
      <c r="W40" s="77" t="s">
        <v>853</v>
      </c>
      <c r="X40" s="77">
        <v>66</v>
      </c>
      <c r="Y40" s="77">
        <v>69</v>
      </c>
      <c r="Z40" s="77">
        <v>91</v>
      </c>
      <c r="AA40" s="77">
        <v>15</v>
      </c>
      <c r="AB40" s="77">
        <v>0</v>
      </c>
      <c r="AC40" s="77">
        <v>0</v>
      </c>
      <c r="AD40" s="77">
        <v>0</v>
      </c>
      <c r="AE40" s="77">
        <v>0</v>
      </c>
      <c r="AF40" s="77">
        <v>0</v>
      </c>
      <c r="AG40" s="77">
        <f t="shared" si="0"/>
        <v>0</v>
      </c>
      <c r="AH40" s="80">
        <v>14</v>
      </c>
      <c r="AI40" s="99"/>
      <c r="AN40" s="66"/>
      <c r="AO40" s="135" t="s">
        <v>998</v>
      </c>
      <c r="AP40" s="135">
        <v>1.7396067260750732</v>
      </c>
      <c r="AQ40" s="135"/>
      <c r="AR40" s="135"/>
      <c r="AS40" s="135"/>
      <c r="AT40" s="135"/>
      <c r="AU40" s="135"/>
      <c r="AV40" s="135"/>
      <c r="AW40" s="100"/>
    </row>
    <row r="41" spans="1:49" ht="12.75" customHeight="1" x14ac:dyDescent="0.35">
      <c r="A41" s="42">
        <v>1009103377</v>
      </c>
      <c r="B41" s="43" t="s">
        <v>200</v>
      </c>
      <c r="C41" s="1" t="s">
        <v>849</v>
      </c>
      <c r="D41" s="54" t="s">
        <v>861</v>
      </c>
      <c r="E41" s="54">
        <v>35</v>
      </c>
      <c r="F41" s="54">
        <v>110</v>
      </c>
      <c r="G41" s="54">
        <v>153</v>
      </c>
      <c r="H41" s="54">
        <v>15</v>
      </c>
      <c r="I41" s="54">
        <v>0</v>
      </c>
      <c r="J41" s="54">
        <v>0</v>
      </c>
      <c r="K41" s="54">
        <v>1</v>
      </c>
      <c r="L41" s="54">
        <v>0</v>
      </c>
      <c r="M41" s="54">
        <v>1</v>
      </c>
      <c r="N41" s="54">
        <v>12</v>
      </c>
      <c r="O41" s="54" t="s">
        <v>846</v>
      </c>
      <c r="P41" s="54" t="s">
        <v>974</v>
      </c>
      <c r="Q41" s="54" t="s">
        <v>851</v>
      </c>
      <c r="R41" s="55"/>
      <c r="S41" s="55"/>
      <c r="V41" s="79"/>
      <c r="W41" s="77" t="s">
        <v>861</v>
      </c>
      <c r="X41" s="77">
        <v>47</v>
      </c>
      <c r="Y41" s="77">
        <v>98</v>
      </c>
      <c r="Z41" s="77">
        <v>134</v>
      </c>
      <c r="AA41" s="77">
        <v>11</v>
      </c>
      <c r="AB41" s="77">
        <v>0</v>
      </c>
      <c r="AC41" s="77">
        <v>0</v>
      </c>
      <c r="AD41" s="77">
        <v>0</v>
      </c>
      <c r="AE41" s="77">
        <v>0</v>
      </c>
      <c r="AF41" s="77">
        <v>0</v>
      </c>
      <c r="AG41" s="77">
        <f t="shared" si="0"/>
        <v>0</v>
      </c>
      <c r="AH41" s="80">
        <v>13</v>
      </c>
      <c r="AI41" s="99"/>
      <c r="AN41" s="66"/>
      <c r="AO41" s="135" t="s">
        <v>999</v>
      </c>
      <c r="AP41" s="135">
        <v>0.71449997911373164</v>
      </c>
      <c r="AQ41" s="135"/>
      <c r="AR41" s="135"/>
      <c r="AS41" s="135"/>
      <c r="AT41" s="135"/>
      <c r="AU41" s="135"/>
      <c r="AV41" s="135"/>
      <c r="AW41" s="100"/>
    </row>
    <row r="42" spans="1:49" ht="12.75" customHeight="1" thickBot="1" x14ac:dyDescent="0.4">
      <c r="A42" s="42">
        <v>1002805912</v>
      </c>
      <c r="B42" s="43" t="s">
        <v>208</v>
      </c>
      <c r="C42" s="1" t="s">
        <v>849</v>
      </c>
      <c r="D42" s="54" t="s">
        <v>845</v>
      </c>
      <c r="E42" s="54">
        <v>52</v>
      </c>
      <c r="F42" s="54">
        <v>51</v>
      </c>
      <c r="G42" s="54">
        <v>166</v>
      </c>
      <c r="H42" s="54">
        <v>15</v>
      </c>
      <c r="I42" s="54">
        <v>0</v>
      </c>
      <c r="J42" s="54">
        <v>1</v>
      </c>
      <c r="K42" s="54">
        <v>0</v>
      </c>
      <c r="L42" s="54">
        <v>0</v>
      </c>
      <c r="M42" s="54">
        <v>1</v>
      </c>
      <c r="N42" s="54">
        <v>11</v>
      </c>
      <c r="O42" s="54" t="s">
        <v>846</v>
      </c>
      <c r="P42" s="54" t="s">
        <v>974</v>
      </c>
      <c r="Q42" s="54" t="s">
        <v>847</v>
      </c>
      <c r="R42" s="55" t="s">
        <v>874</v>
      </c>
      <c r="S42" s="55"/>
      <c r="V42" s="79"/>
      <c r="W42" s="77" t="s">
        <v>853</v>
      </c>
      <c r="X42" s="77">
        <v>50</v>
      </c>
      <c r="Y42" s="77">
        <v>56</v>
      </c>
      <c r="Z42" s="77">
        <v>120</v>
      </c>
      <c r="AA42" s="77">
        <v>15</v>
      </c>
      <c r="AB42" s="77">
        <v>0</v>
      </c>
      <c r="AC42" s="77">
        <v>1</v>
      </c>
      <c r="AD42" s="77">
        <v>0</v>
      </c>
      <c r="AE42" s="77">
        <v>0</v>
      </c>
      <c r="AF42" s="77">
        <v>1</v>
      </c>
      <c r="AG42" s="77">
        <f t="shared" si="0"/>
        <v>1</v>
      </c>
      <c r="AH42" s="80">
        <v>13</v>
      </c>
      <c r="AI42" s="99"/>
      <c r="AN42" s="66"/>
      <c r="AO42" s="68" t="s">
        <v>1000</v>
      </c>
      <c r="AP42" s="68">
        <v>2.109815577833317</v>
      </c>
      <c r="AQ42" s="68"/>
      <c r="AR42" s="135"/>
      <c r="AS42" s="135"/>
      <c r="AT42" s="135"/>
      <c r="AU42" s="135"/>
      <c r="AV42" s="135"/>
      <c r="AW42" s="100"/>
    </row>
    <row r="43" spans="1:49" ht="12.75" customHeight="1" x14ac:dyDescent="0.35">
      <c r="A43" s="42">
        <v>1103414115</v>
      </c>
      <c r="B43" s="43" t="s">
        <v>220</v>
      </c>
      <c r="C43" s="1" t="s">
        <v>844</v>
      </c>
      <c r="D43" s="54" t="s">
        <v>845</v>
      </c>
      <c r="E43" s="54">
        <v>14</v>
      </c>
      <c r="F43" s="54">
        <v>101</v>
      </c>
      <c r="G43" s="54">
        <v>107</v>
      </c>
      <c r="H43" s="54">
        <v>15</v>
      </c>
      <c r="I43" s="54">
        <v>0</v>
      </c>
      <c r="J43" s="54">
        <v>0</v>
      </c>
      <c r="K43" s="54">
        <v>1</v>
      </c>
      <c r="L43" s="54">
        <v>0</v>
      </c>
      <c r="M43" s="54">
        <v>1</v>
      </c>
      <c r="N43" s="54">
        <v>11</v>
      </c>
      <c r="O43" s="54" t="s">
        <v>846</v>
      </c>
      <c r="P43" s="54" t="s">
        <v>974</v>
      </c>
      <c r="Q43" s="54" t="s">
        <v>847</v>
      </c>
      <c r="R43" s="55"/>
      <c r="S43" s="55"/>
      <c r="V43" s="79"/>
      <c r="W43" s="77" t="s">
        <v>856</v>
      </c>
      <c r="X43" s="77">
        <v>34</v>
      </c>
      <c r="Y43" s="77">
        <v>132</v>
      </c>
      <c r="Z43" s="77">
        <v>110</v>
      </c>
      <c r="AA43" s="77">
        <v>15</v>
      </c>
      <c r="AB43" s="77">
        <v>0</v>
      </c>
      <c r="AC43" s="77">
        <v>0</v>
      </c>
      <c r="AD43" s="77">
        <v>1</v>
      </c>
      <c r="AE43" s="77">
        <v>0</v>
      </c>
      <c r="AF43" s="77">
        <v>1</v>
      </c>
      <c r="AG43" s="77">
        <f t="shared" si="0"/>
        <v>1</v>
      </c>
      <c r="AH43" s="80">
        <v>13</v>
      </c>
      <c r="AI43" s="99"/>
      <c r="AN43" s="66"/>
      <c r="AO43" s="135"/>
      <c r="AP43" s="135"/>
      <c r="AQ43" s="135"/>
      <c r="AR43" s="135"/>
      <c r="AS43" s="135"/>
      <c r="AT43" s="135"/>
      <c r="AU43" s="135"/>
      <c r="AV43" s="135"/>
      <c r="AW43" s="100"/>
    </row>
    <row r="44" spans="1:49" ht="12.75" customHeight="1" x14ac:dyDescent="0.35">
      <c r="A44" s="42">
        <v>1000326621</v>
      </c>
      <c r="B44" s="43" t="s">
        <v>232</v>
      </c>
      <c r="C44" s="1" t="s">
        <v>849</v>
      </c>
      <c r="D44" s="54" t="s">
        <v>853</v>
      </c>
      <c r="E44" s="54">
        <v>17</v>
      </c>
      <c r="F44" s="54">
        <v>134</v>
      </c>
      <c r="G44" s="54">
        <v>101</v>
      </c>
      <c r="H44" s="54">
        <v>15</v>
      </c>
      <c r="I44" s="54">
        <v>0</v>
      </c>
      <c r="J44" s="54">
        <v>0</v>
      </c>
      <c r="K44" s="54">
        <v>1</v>
      </c>
      <c r="L44" s="54">
        <v>0</v>
      </c>
      <c r="M44" s="54">
        <v>1</v>
      </c>
      <c r="N44" s="54">
        <v>11</v>
      </c>
      <c r="O44" s="54" t="s">
        <v>846</v>
      </c>
      <c r="P44" s="54" t="s">
        <v>974</v>
      </c>
      <c r="Q44" s="54" t="s">
        <v>847</v>
      </c>
      <c r="R44" s="55" t="s">
        <v>356</v>
      </c>
      <c r="S44" s="55" t="s">
        <v>875</v>
      </c>
      <c r="V44" s="79"/>
      <c r="W44" s="77" t="s">
        <v>859</v>
      </c>
      <c r="X44" s="77">
        <v>31</v>
      </c>
      <c r="Y44" s="77">
        <v>102</v>
      </c>
      <c r="Z44" s="77">
        <v>116</v>
      </c>
      <c r="AA44" s="77">
        <v>15</v>
      </c>
      <c r="AB44" s="77">
        <v>1</v>
      </c>
      <c r="AC44" s="77">
        <v>0</v>
      </c>
      <c r="AD44" s="77">
        <v>1</v>
      </c>
      <c r="AE44" s="77">
        <v>0</v>
      </c>
      <c r="AF44" s="77">
        <v>1</v>
      </c>
      <c r="AG44" s="77">
        <f t="shared" si="0"/>
        <v>2</v>
      </c>
      <c r="AH44" s="80">
        <v>13</v>
      </c>
      <c r="AI44" s="99"/>
      <c r="AN44" s="66"/>
      <c r="AO44" s="146" t="s">
        <v>833</v>
      </c>
      <c r="AP44" s="135"/>
      <c r="AQ44" s="135"/>
      <c r="AR44" s="135"/>
      <c r="AS44" s="135"/>
      <c r="AT44" s="135"/>
      <c r="AU44" s="135"/>
      <c r="AV44" s="135"/>
      <c r="AW44" s="100"/>
    </row>
    <row r="45" spans="1:49" ht="12.75" customHeight="1" x14ac:dyDescent="0.35">
      <c r="A45" s="42">
        <v>1401206978</v>
      </c>
      <c r="B45" s="43" t="s">
        <v>236</v>
      </c>
      <c r="C45" s="1" t="s">
        <v>844</v>
      </c>
      <c r="D45" s="54" t="s">
        <v>856</v>
      </c>
      <c r="E45" s="54">
        <v>43</v>
      </c>
      <c r="F45" s="54">
        <v>151</v>
      </c>
      <c r="G45" s="54">
        <v>170</v>
      </c>
      <c r="H45" s="54">
        <v>15</v>
      </c>
      <c r="I45" s="54">
        <v>0</v>
      </c>
      <c r="J45" s="54">
        <v>0</v>
      </c>
      <c r="K45" s="54">
        <v>1</v>
      </c>
      <c r="L45" s="54">
        <v>0</v>
      </c>
      <c r="M45" s="54">
        <v>1</v>
      </c>
      <c r="N45" s="54">
        <v>11</v>
      </c>
      <c r="O45" s="54" t="s">
        <v>846</v>
      </c>
      <c r="P45" s="54" t="s">
        <v>974</v>
      </c>
      <c r="Q45" s="54" t="s">
        <v>847</v>
      </c>
      <c r="R45" s="55" t="s">
        <v>878</v>
      </c>
      <c r="S45" s="55" t="s">
        <v>875</v>
      </c>
      <c r="V45" s="79"/>
      <c r="W45" s="77" t="s">
        <v>853</v>
      </c>
      <c r="X45" s="77">
        <v>59</v>
      </c>
      <c r="Y45" s="77">
        <v>70</v>
      </c>
      <c r="Z45" s="77">
        <v>140</v>
      </c>
      <c r="AA45" s="77">
        <v>15</v>
      </c>
      <c r="AB45" s="77">
        <v>1</v>
      </c>
      <c r="AC45" s="77">
        <v>0</v>
      </c>
      <c r="AD45" s="77">
        <v>0</v>
      </c>
      <c r="AE45" s="77">
        <v>0</v>
      </c>
      <c r="AF45" s="77">
        <v>1</v>
      </c>
      <c r="AG45" s="77">
        <f t="shared" si="0"/>
        <v>1</v>
      </c>
      <c r="AH45" s="80">
        <v>13</v>
      </c>
      <c r="AI45" s="99"/>
      <c r="AN45" s="66"/>
      <c r="AO45" s="135" t="s">
        <v>990</v>
      </c>
      <c r="AP45" s="135"/>
      <c r="AQ45" s="135"/>
      <c r="AR45" s="135"/>
      <c r="AS45" s="135"/>
      <c r="AT45" s="135"/>
      <c r="AU45" s="135"/>
      <c r="AV45" s="135"/>
      <c r="AW45" s="100"/>
    </row>
    <row r="46" spans="1:49" ht="12.75" customHeight="1" thickBot="1" x14ac:dyDescent="0.4">
      <c r="A46" s="42">
        <v>1401207030</v>
      </c>
      <c r="B46" s="43" t="s">
        <v>241</v>
      </c>
      <c r="C46" s="1" t="s">
        <v>849</v>
      </c>
      <c r="D46" s="54" t="s">
        <v>854</v>
      </c>
      <c r="E46" s="54">
        <v>29</v>
      </c>
      <c r="F46" s="54">
        <v>114</v>
      </c>
      <c r="G46" s="54">
        <v>129</v>
      </c>
      <c r="H46" s="54">
        <v>15</v>
      </c>
      <c r="I46" s="54">
        <v>0</v>
      </c>
      <c r="J46" s="54">
        <v>0</v>
      </c>
      <c r="K46" s="54">
        <v>1</v>
      </c>
      <c r="L46" s="54">
        <v>0</v>
      </c>
      <c r="M46" s="54">
        <v>1</v>
      </c>
      <c r="N46" s="54">
        <v>11</v>
      </c>
      <c r="O46" s="54" t="s">
        <v>846</v>
      </c>
      <c r="P46" s="54" t="s">
        <v>974</v>
      </c>
      <c r="Q46" s="54" t="s">
        <v>847</v>
      </c>
      <c r="R46" s="55" t="s">
        <v>389</v>
      </c>
      <c r="S46" s="55" t="s">
        <v>881</v>
      </c>
      <c r="V46" s="79"/>
      <c r="W46" s="77" t="s">
        <v>854</v>
      </c>
      <c r="X46" s="77">
        <v>28</v>
      </c>
      <c r="Y46" s="77">
        <v>108</v>
      </c>
      <c r="Z46" s="77">
        <v>108</v>
      </c>
      <c r="AA46" s="77">
        <v>15</v>
      </c>
      <c r="AB46" s="77">
        <v>0</v>
      </c>
      <c r="AC46" s="77">
        <v>0</v>
      </c>
      <c r="AD46" s="77">
        <v>1</v>
      </c>
      <c r="AE46" s="77">
        <v>0</v>
      </c>
      <c r="AF46" s="77">
        <v>1</v>
      </c>
      <c r="AG46" s="77">
        <f t="shared" si="0"/>
        <v>1</v>
      </c>
      <c r="AH46" s="80">
        <v>13</v>
      </c>
      <c r="AI46" s="99"/>
      <c r="AN46" s="66"/>
      <c r="AO46" s="135"/>
      <c r="AP46" s="135"/>
      <c r="AQ46" s="135"/>
      <c r="AR46" s="135"/>
      <c r="AS46" s="135"/>
      <c r="AT46" s="135"/>
      <c r="AU46" s="135"/>
      <c r="AV46" s="135"/>
      <c r="AW46" s="100"/>
    </row>
    <row r="47" spans="1:49" ht="12.75" customHeight="1" x14ac:dyDescent="0.35">
      <c r="A47" s="42">
        <v>1401208505</v>
      </c>
      <c r="B47" s="43" t="s">
        <v>252</v>
      </c>
      <c r="C47" s="1" t="s">
        <v>844</v>
      </c>
      <c r="D47" s="54" t="s">
        <v>858</v>
      </c>
      <c r="E47" s="54">
        <v>62</v>
      </c>
      <c r="F47" s="54">
        <v>87</v>
      </c>
      <c r="G47" s="54">
        <v>115</v>
      </c>
      <c r="H47" s="54">
        <v>14</v>
      </c>
      <c r="I47" s="54">
        <v>0</v>
      </c>
      <c r="J47" s="54">
        <v>0</v>
      </c>
      <c r="K47" s="54">
        <v>0</v>
      </c>
      <c r="L47" s="54">
        <v>0</v>
      </c>
      <c r="M47" s="54">
        <v>0</v>
      </c>
      <c r="N47" s="54">
        <v>10</v>
      </c>
      <c r="O47" s="54" t="s">
        <v>846</v>
      </c>
      <c r="P47" s="54" t="s">
        <v>974</v>
      </c>
      <c r="Q47" s="54" t="s">
        <v>847</v>
      </c>
      <c r="R47" s="55" t="s">
        <v>882</v>
      </c>
      <c r="S47" s="55"/>
      <c r="V47" s="79"/>
      <c r="W47" s="77" t="s">
        <v>858</v>
      </c>
      <c r="X47" s="77">
        <v>73</v>
      </c>
      <c r="Y47" s="77">
        <v>58</v>
      </c>
      <c r="Z47" s="77">
        <v>96</v>
      </c>
      <c r="AA47" s="77">
        <v>15</v>
      </c>
      <c r="AB47" s="77">
        <v>0</v>
      </c>
      <c r="AC47" s="77">
        <v>0</v>
      </c>
      <c r="AD47" s="77">
        <v>0</v>
      </c>
      <c r="AE47" s="77">
        <v>0</v>
      </c>
      <c r="AF47" s="77">
        <v>0</v>
      </c>
      <c r="AG47" s="77">
        <f t="shared" si="0"/>
        <v>0</v>
      </c>
      <c r="AH47" s="80">
        <v>13</v>
      </c>
      <c r="AI47" s="99"/>
      <c r="AN47" s="66"/>
      <c r="AO47" s="116"/>
      <c r="AP47" s="116" t="s">
        <v>846</v>
      </c>
      <c r="AQ47" s="116" t="s">
        <v>974</v>
      </c>
      <c r="AR47" s="135"/>
      <c r="AS47" s="135"/>
      <c r="AT47" s="135"/>
      <c r="AU47" s="135"/>
      <c r="AV47" s="135"/>
      <c r="AW47" s="100"/>
    </row>
    <row r="48" spans="1:49" ht="12.75" customHeight="1" x14ac:dyDescent="0.35">
      <c r="A48" s="42">
        <v>1100390034</v>
      </c>
      <c r="B48" s="43" t="s">
        <v>256</v>
      </c>
      <c r="C48" s="1" t="s">
        <v>844</v>
      </c>
      <c r="D48" s="54" t="s">
        <v>854</v>
      </c>
      <c r="E48" s="54">
        <v>31</v>
      </c>
      <c r="F48" s="54">
        <v>115</v>
      </c>
      <c r="G48" s="54">
        <v>133</v>
      </c>
      <c r="H48" s="54">
        <v>15</v>
      </c>
      <c r="I48" s="54">
        <v>0</v>
      </c>
      <c r="J48" s="54">
        <v>0</v>
      </c>
      <c r="K48" s="54">
        <v>1</v>
      </c>
      <c r="L48" s="54">
        <v>0</v>
      </c>
      <c r="M48" s="54">
        <v>1</v>
      </c>
      <c r="N48" s="54">
        <v>10</v>
      </c>
      <c r="O48" s="54" t="s">
        <v>846</v>
      </c>
      <c r="P48" s="54" t="s">
        <v>974</v>
      </c>
      <c r="Q48" s="54" t="s">
        <v>847</v>
      </c>
      <c r="R48" s="55" t="s">
        <v>885</v>
      </c>
      <c r="S48" s="55" t="s">
        <v>886</v>
      </c>
      <c r="V48" s="79"/>
      <c r="W48" s="77" t="s">
        <v>858</v>
      </c>
      <c r="X48" s="77">
        <v>55</v>
      </c>
      <c r="Y48" s="77">
        <v>101</v>
      </c>
      <c r="Z48" s="77">
        <v>176</v>
      </c>
      <c r="AA48" s="77">
        <v>15</v>
      </c>
      <c r="AB48" s="77">
        <v>0</v>
      </c>
      <c r="AC48" s="77">
        <v>0</v>
      </c>
      <c r="AD48" s="77">
        <v>1</v>
      </c>
      <c r="AE48" s="77">
        <v>0</v>
      </c>
      <c r="AF48" s="77">
        <v>1</v>
      </c>
      <c r="AG48" s="77">
        <f t="shared" si="0"/>
        <v>1</v>
      </c>
      <c r="AH48" s="80">
        <v>12</v>
      </c>
      <c r="AI48" s="99"/>
      <c r="AN48" s="66"/>
      <c r="AO48" s="135" t="s">
        <v>991</v>
      </c>
      <c r="AP48" s="135">
        <v>120.46153846153847</v>
      </c>
      <c r="AQ48" s="135">
        <v>126.33333333333333</v>
      </c>
      <c r="AR48" s="173" t="s">
        <v>1038</v>
      </c>
      <c r="AS48" s="173"/>
      <c r="AT48" s="135"/>
      <c r="AU48" s="135"/>
      <c r="AV48" s="135"/>
      <c r="AW48" s="100"/>
    </row>
    <row r="49" spans="1:49" ht="12.75" customHeight="1" x14ac:dyDescent="0.35">
      <c r="A49" s="42">
        <v>1401161378</v>
      </c>
      <c r="B49" s="43" t="s">
        <v>264</v>
      </c>
      <c r="C49" s="1" t="s">
        <v>849</v>
      </c>
      <c r="D49" s="54" t="s">
        <v>858</v>
      </c>
      <c r="E49" s="54">
        <v>50</v>
      </c>
      <c r="F49" s="54">
        <v>99</v>
      </c>
      <c r="G49" s="54">
        <v>103</v>
      </c>
      <c r="H49" s="54">
        <v>14</v>
      </c>
      <c r="I49" s="54">
        <v>0</v>
      </c>
      <c r="J49" s="54">
        <v>0</v>
      </c>
      <c r="K49" s="54">
        <v>0</v>
      </c>
      <c r="L49" s="54">
        <v>0</v>
      </c>
      <c r="M49" s="54">
        <v>0</v>
      </c>
      <c r="N49" s="54">
        <v>10</v>
      </c>
      <c r="O49" s="54" t="s">
        <v>846</v>
      </c>
      <c r="P49" s="54" t="s">
        <v>974</v>
      </c>
      <c r="Q49" s="54" t="s">
        <v>847</v>
      </c>
      <c r="R49" s="55" t="s">
        <v>887</v>
      </c>
      <c r="S49" s="55" t="s">
        <v>886</v>
      </c>
      <c r="V49" s="79"/>
      <c r="W49" s="77" t="s">
        <v>853</v>
      </c>
      <c r="X49" s="77">
        <v>42</v>
      </c>
      <c r="Y49" s="77">
        <v>115</v>
      </c>
      <c r="Z49" s="77">
        <v>131</v>
      </c>
      <c r="AA49" s="77">
        <v>15</v>
      </c>
      <c r="AB49" s="77">
        <v>0</v>
      </c>
      <c r="AC49" s="77">
        <v>0</v>
      </c>
      <c r="AD49" s="77">
        <v>1</v>
      </c>
      <c r="AE49" s="77">
        <v>0</v>
      </c>
      <c r="AF49" s="77">
        <v>1</v>
      </c>
      <c r="AG49" s="77">
        <f t="shared" si="0"/>
        <v>1</v>
      </c>
      <c r="AH49" s="80">
        <v>12</v>
      </c>
      <c r="AI49" s="99"/>
      <c r="AN49" s="66"/>
      <c r="AO49" s="135" t="s">
        <v>992</v>
      </c>
      <c r="AP49" s="135">
        <v>1620.9358974358984</v>
      </c>
      <c r="AQ49" s="135">
        <v>550.56737588652402</v>
      </c>
      <c r="AR49" s="135">
        <f>SQRT(AP49)</f>
        <v>40.260848195683835</v>
      </c>
      <c r="AS49" s="135">
        <f>SQRT(AQ49)</f>
        <v>23.46417217560688</v>
      </c>
      <c r="AT49" s="135"/>
      <c r="AU49" s="135"/>
      <c r="AV49" s="135"/>
      <c r="AW49" s="100"/>
    </row>
    <row r="50" spans="1:49" ht="12.75" customHeight="1" x14ac:dyDescent="0.35">
      <c r="A50" s="42">
        <v>1401215589</v>
      </c>
      <c r="B50" s="43" t="s">
        <v>280</v>
      </c>
      <c r="C50" s="1" t="s">
        <v>849</v>
      </c>
      <c r="D50" s="54" t="s">
        <v>853</v>
      </c>
      <c r="E50" s="54">
        <v>16</v>
      </c>
      <c r="F50" s="54">
        <v>120</v>
      </c>
      <c r="G50" s="54">
        <v>119</v>
      </c>
      <c r="H50" s="54">
        <v>15</v>
      </c>
      <c r="I50" s="54">
        <v>0</v>
      </c>
      <c r="J50" s="54">
        <v>0</v>
      </c>
      <c r="K50" s="54">
        <v>1</v>
      </c>
      <c r="L50" s="54">
        <v>0</v>
      </c>
      <c r="M50" s="54">
        <v>1</v>
      </c>
      <c r="N50" s="54">
        <v>10</v>
      </c>
      <c r="O50" s="54" t="s">
        <v>846</v>
      </c>
      <c r="P50" s="54" t="s">
        <v>974</v>
      </c>
      <c r="Q50" s="54" t="s">
        <v>847</v>
      </c>
      <c r="R50" s="55" t="s">
        <v>431</v>
      </c>
      <c r="S50" s="55"/>
      <c r="V50" s="79"/>
      <c r="W50" s="77" t="s">
        <v>861</v>
      </c>
      <c r="X50" s="77">
        <v>50</v>
      </c>
      <c r="Y50" s="77">
        <v>97</v>
      </c>
      <c r="Z50" s="77">
        <v>113</v>
      </c>
      <c r="AA50" s="77">
        <v>15</v>
      </c>
      <c r="AB50" s="77">
        <v>0</v>
      </c>
      <c r="AC50" s="77">
        <v>0</v>
      </c>
      <c r="AD50" s="77">
        <v>0</v>
      </c>
      <c r="AE50" s="77">
        <v>0</v>
      </c>
      <c r="AF50" s="77">
        <v>0</v>
      </c>
      <c r="AG50" s="77">
        <f t="shared" si="0"/>
        <v>0</v>
      </c>
      <c r="AH50" s="80">
        <v>12</v>
      </c>
      <c r="AI50" s="99"/>
      <c r="AN50" s="66"/>
      <c r="AO50" s="135" t="s">
        <v>993</v>
      </c>
      <c r="AP50" s="135">
        <v>13</v>
      </c>
      <c r="AQ50" s="135">
        <v>48</v>
      </c>
      <c r="AR50" s="135"/>
      <c r="AS50" s="135"/>
      <c r="AT50" s="135"/>
      <c r="AU50" s="135"/>
      <c r="AV50" s="135"/>
      <c r="AW50" s="100"/>
    </row>
    <row r="51" spans="1:49" ht="12.75" customHeight="1" x14ac:dyDescent="0.35">
      <c r="A51" s="42">
        <v>1401138268</v>
      </c>
      <c r="B51" s="43" t="s">
        <v>289</v>
      </c>
      <c r="C51" s="1" t="s">
        <v>844</v>
      </c>
      <c r="D51" s="54" t="s">
        <v>853</v>
      </c>
      <c r="E51" s="54">
        <v>13</v>
      </c>
      <c r="F51" s="54">
        <v>114</v>
      </c>
      <c r="G51" s="54">
        <v>119</v>
      </c>
      <c r="H51" s="54">
        <v>15</v>
      </c>
      <c r="I51" s="54">
        <v>0</v>
      </c>
      <c r="J51" s="54">
        <v>0</v>
      </c>
      <c r="K51" s="54">
        <v>1</v>
      </c>
      <c r="L51" s="54">
        <v>0</v>
      </c>
      <c r="M51" s="54">
        <v>1</v>
      </c>
      <c r="N51" s="54">
        <v>10</v>
      </c>
      <c r="O51" s="54" t="s">
        <v>846</v>
      </c>
      <c r="P51" s="54" t="s">
        <v>974</v>
      </c>
      <c r="Q51" s="54" t="s">
        <v>851</v>
      </c>
      <c r="R51" s="56" t="s">
        <v>437</v>
      </c>
      <c r="S51" s="55" t="s">
        <v>888</v>
      </c>
      <c r="V51" s="79"/>
      <c r="W51" s="77" t="s">
        <v>856</v>
      </c>
      <c r="X51" s="77">
        <v>16</v>
      </c>
      <c r="Y51" s="77">
        <v>115</v>
      </c>
      <c r="Z51" s="77">
        <v>105</v>
      </c>
      <c r="AA51" s="77">
        <v>15</v>
      </c>
      <c r="AB51" s="77">
        <v>0</v>
      </c>
      <c r="AC51" s="77">
        <v>0</v>
      </c>
      <c r="AD51" s="77">
        <v>1</v>
      </c>
      <c r="AE51" s="77">
        <v>0</v>
      </c>
      <c r="AF51" s="77">
        <v>1</v>
      </c>
      <c r="AG51" s="77">
        <f t="shared" si="0"/>
        <v>1</v>
      </c>
      <c r="AH51" s="80">
        <v>12</v>
      </c>
      <c r="AI51" s="99"/>
      <c r="AN51" s="66"/>
      <c r="AO51" s="135" t="s">
        <v>994</v>
      </c>
      <c r="AP51" s="135">
        <v>0</v>
      </c>
      <c r="AQ51" s="135"/>
      <c r="AR51" s="135"/>
      <c r="AS51" s="135"/>
      <c r="AT51" s="135"/>
      <c r="AU51" s="135"/>
      <c r="AV51" s="135"/>
      <c r="AW51" s="100"/>
    </row>
    <row r="52" spans="1:49" ht="12.75" customHeight="1" x14ac:dyDescent="0.35">
      <c r="A52" s="42">
        <v>1102188394</v>
      </c>
      <c r="B52" s="43" t="s">
        <v>294</v>
      </c>
      <c r="C52" s="1" t="s">
        <v>844</v>
      </c>
      <c r="D52" s="54" t="s">
        <v>861</v>
      </c>
      <c r="E52" s="54">
        <v>66</v>
      </c>
      <c r="F52" s="54">
        <v>73</v>
      </c>
      <c r="G52" s="54">
        <v>143</v>
      </c>
      <c r="H52" s="54">
        <v>15</v>
      </c>
      <c r="I52" s="54">
        <v>0</v>
      </c>
      <c r="J52" s="54">
        <v>0</v>
      </c>
      <c r="K52" s="54">
        <v>0</v>
      </c>
      <c r="L52" s="54">
        <v>0</v>
      </c>
      <c r="M52" s="54">
        <v>0</v>
      </c>
      <c r="N52" s="54">
        <v>9</v>
      </c>
      <c r="O52" s="54" t="s">
        <v>846</v>
      </c>
      <c r="P52" s="54" t="s">
        <v>974</v>
      </c>
      <c r="Q52" s="54" t="s">
        <v>847</v>
      </c>
      <c r="R52" s="55" t="s">
        <v>439</v>
      </c>
      <c r="S52" s="55" t="s">
        <v>875</v>
      </c>
      <c r="V52" s="79"/>
      <c r="W52" s="77" t="s">
        <v>853</v>
      </c>
      <c r="X52" s="77">
        <v>33</v>
      </c>
      <c r="Y52" s="77">
        <v>128</v>
      </c>
      <c r="Z52" s="77">
        <v>114</v>
      </c>
      <c r="AA52" s="77">
        <v>15</v>
      </c>
      <c r="AB52" s="77">
        <v>0</v>
      </c>
      <c r="AC52" s="77">
        <v>0</v>
      </c>
      <c r="AD52" s="77">
        <v>1</v>
      </c>
      <c r="AE52" s="77">
        <v>0</v>
      </c>
      <c r="AF52" s="77">
        <v>1</v>
      </c>
      <c r="AG52" s="77">
        <f t="shared" si="0"/>
        <v>1</v>
      </c>
      <c r="AH52" s="80">
        <v>12</v>
      </c>
      <c r="AI52" s="99"/>
      <c r="AN52" s="66"/>
      <c r="AO52" s="135" t="s">
        <v>995</v>
      </c>
      <c r="AP52" s="135">
        <v>14</v>
      </c>
      <c r="AQ52" s="135"/>
      <c r="AR52" s="135"/>
      <c r="AS52" s="135"/>
      <c r="AT52" s="135"/>
      <c r="AU52" s="135"/>
      <c r="AV52" s="135"/>
      <c r="AW52" s="100"/>
    </row>
    <row r="53" spans="1:49" ht="12.75" customHeight="1" x14ac:dyDescent="0.35">
      <c r="A53" s="42">
        <v>1401098593</v>
      </c>
      <c r="B53" s="43" t="s">
        <v>299</v>
      </c>
      <c r="C53" s="1" t="s">
        <v>844</v>
      </c>
      <c r="D53" s="54" t="s">
        <v>850</v>
      </c>
      <c r="E53" s="54">
        <v>37</v>
      </c>
      <c r="F53" s="54">
        <v>124</v>
      </c>
      <c r="G53" s="54">
        <v>115</v>
      </c>
      <c r="H53" s="54">
        <v>15</v>
      </c>
      <c r="I53" s="54">
        <v>0</v>
      </c>
      <c r="J53" s="54">
        <v>0</v>
      </c>
      <c r="K53" s="54">
        <v>1</v>
      </c>
      <c r="L53" s="54">
        <v>0</v>
      </c>
      <c r="M53" s="54">
        <v>1</v>
      </c>
      <c r="N53" s="54">
        <v>9</v>
      </c>
      <c r="O53" s="54" t="s">
        <v>846</v>
      </c>
      <c r="P53" s="54" t="s">
        <v>974</v>
      </c>
      <c r="Q53" s="54" t="s">
        <v>847</v>
      </c>
      <c r="R53" s="55" t="s">
        <v>860</v>
      </c>
      <c r="S53" s="55"/>
      <c r="V53" s="79"/>
      <c r="W53" s="77" t="s">
        <v>861</v>
      </c>
      <c r="X53" s="77">
        <v>13</v>
      </c>
      <c r="Y53" s="77">
        <v>101</v>
      </c>
      <c r="Z53" s="77">
        <v>104</v>
      </c>
      <c r="AA53" s="77">
        <v>15</v>
      </c>
      <c r="AB53" s="77">
        <v>0</v>
      </c>
      <c r="AC53" s="77">
        <v>0</v>
      </c>
      <c r="AD53" s="77">
        <v>1</v>
      </c>
      <c r="AE53" s="77">
        <v>0</v>
      </c>
      <c r="AF53" s="77">
        <v>1</v>
      </c>
      <c r="AG53" s="77">
        <f t="shared" si="0"/>
        <v>1</v>
      </c>
      <c r="AH53" s="80">
        <v>12</v>
      </c>
      <c r="AI53" s="99"/>
      <c r="AN53" s="66"/>
      <c r="AO53" s="135" t="s">
        <v>996</v>
      </c>
      <c r="AP53" s="135">
        <v>-0.50321090318855743</v>
      </c>
      <c r="AQ53" s="135"/>
      <c r="AR53" s="135"/>
      <c r="AS53" s="135"/>
      <c r="AT53" s="135"/>
      <c r="AU53" s="135"/>
      <c r="AV53" s="135"/>
      <c r="AW53" s="100"/>
    </row>
    <row r="54" spans="1:49" ht="12.75" customHeight="1" x14ac:dyDescent="0.35">
      <c r="A54" s="42">
        <v>1400616084</v>
      </c>
      <c r="B54" s="43" t="s">
        <v>307</v>
      </c>
      <c r="C54" s="1" t="s">
        <v>844</v>
      </c>
      <c r="D54" s="54" t="s">
        <v>856</v>
      </c>
      <c r="E54" s="54">
        <v>31</v>
      </c>
      <c r="F54" s="54">
        <v>153</v>
      </c>
      <c r="G54" s="54">
        <v>140</v>
      </c>
      <c r="H54" s="54">
        <v>15</v>
      </c>
      <c r="I54" s="54">
        <v>0</v>
      </c>
      <c r="J54" s="54">
        <v>0</v>
      </c>
      <c r="K54" s="54">
        <v>1</v>
      </c>
      <c r="L54" s="54">
        <v>0</v>
      </c>
      <c r="M54" s="54">
        <v>1</v>
      </c>
      <c r="N54" s="54">
        <v>9</v>
      </c>
      <c r="O54" s="54" t="s">
        <v>846</v>
      </c>
      <c r="P54" s="54" t="s">
        <v>974</v>
      </c>
      <c r="Q54" s="54" t="s">
        <v>847</v>
      </c>
      <c r="R54" s="55" t="s">
        <v>860</v>
      </c>
      <c r="S54" s="55" t="s">
        <v>893</v>
      </c>
      <c r="V54" s="79"/>
      <c r="W54" s="77" t="s">
        <v>861</v>
      </c>
      <c r="X54" s="77">
        <v>35</v>
      </c>
      <c r="Y54" s="77">
        <v>110</v>
      </c>
      <c r="Z54" s="77">
        <v>153</v>
      </c>
      <c r="AA54" s="77">
        <v>15</v>
      </c>
      <c r="AB54" s="77">
        <v>0</v>
      </c>
      <c r="AC54" s="77">
        <v>0</v>
      </c>
      <c r="AD54" s="77">
        <v>1</v>
      </c>
      <c r="AE54" s="77">
        <v>0</v>
      </c>
      <c r="AF54" s="77">
        <v>1</v>
      </c>
      <c r="AG54" s="77">
        <f t="shared" si="0"/>
        <v>1</v>
      </c>
      <c r="AH54" s="80">
        <v>12</v>
      </c>
      <c r="AI54" s="99"/>
      <c r="AN54" s="66"/>
      <c r="AO54" s="135" t="s">
        <v>997</v>
      </c>
      <c r="AP54" s="135">
        <v>0.31132000282397732</v>
      </c>
      <c r="AQ54" s="135"/>
      <c r="AR54" s="135"/>
      <c r="AS54" s="135"/>
      <c r="AT54" s="135"/>
      <c r="AU54" s="135"/>
      <c r="AV54" s="135"/>
      <c r="AW54" s="100"/>
    </row>
    <row r="55" spans="1:49" ht="12.75" customHeight="1" x14ac:dyDescent="0.35">
      <c r="A55" s="42">
        <v>1009024651</v>
      </c>
      <c r="B55" s="43" t="s">
        <v>311</v>
      </c>
      <c r="C55" s="1" t="s">
        <v>849</v>
      </c>
      <c r="D55" s="54" t="s">
        <v>853</v>
      </c>
      <c r="E55" s="54">
        <v>17</v>
      </c>
      <c r="F55" s="54">
        <v>109</v>
      </c>
      <c r="G55" s="54">
        <v>127</v>
      </c>
      <c r="H55" s="54">
        <v>15</v>
      </c>
      <c r="I55" s="54">
        <v>0</v>
      </c>
      <c r="J55" s="54">
        <v>0</v>
      </c>
      <c r="K55" s="54">
        <v>1</v>
      </c>
      <c r="L55" s="54">
        <v>0</v>
      </c>
      <c r="M55" s="54">
        <v>1</v>
      </c>
      <c r="N55" s="54">
        <v>9</v>
      </c>
      <c r="O55" s="54" t="s">
        <v>846</v>
      </c>
      <c r="P55" s="54" t="s">
        <v>974</v>
      </c>
      <c r="Q55" s="54" t="s">
        <v>847</v>
      </c>
      <c r="R55" s="55" t="s">
        <v>894</v>
      </c>
      <c r="S55" s="55" t="s">
        <v>881</v>
      </c>
      <c r="V55" s="79"/>
      <c r="W55" s="77" t="s">
        <v>845</v>
      </c>
      <c r="X55" s="77">
        <v>52</v>
      </c>
      <c r="Y55" s="77">
        <v>51</v>
      </c>
      <c r="Z55" s="77">
        <v>166</v>
      </c>
      <c r="AA55" s="77">
        <v>15</v>
      </c>
      <c r="AB55" s="77">
        <v>0</v>
      </c>
      <c r="AC55" s="77">
        <v>1</v>
      </c>
      <c r="AD55" s="77">
        <v>0</v>
      </c>
      <c r="AE55" s="77">
        <v>0</v>
      </c>
      <c r="AF55" s="77">
        <v>1</v>
      </c>
      <c r="AG55" s="77">
        <f t="shared" si="0"/>
        <v>1</v>
      </c>
      <c r="AH55" s="80">
        <v>11</v>
      </c>
      <c r="AI55" s="99"/>
      <c r="AN55" s="66"/>
      <c r="AO55" s="135" t="s">
        <v>998</v>
      </c>
      <c r="AP55" s="135">
        <v>1.7613101357748921</v>
      </c>
      <c r="AQ55" s="135"/>
      <c r="AR55" s="135"/>
      <c r="AS55" s="135"/>
      <c r="AT55" s="135"/>
      <c r="AU55" s="135"/>
      <c r="AV55" s="135"/>
      <c r="AW55" s="100"/>
    </row>
    <row r="56" spans="1:49" ht="12.75" customHeight="1" x14ac:dyDescent="0.35">
      <c r="A56" s="42">
        <v>1102644291</v>
      </c>
      <c r="B56" s="43" t="s">
        <v>314</v>
      </c>
      <c r="C56" s="1" t="s">
        <v>849</v>
      </c>
      <c r="D56" s="54" t="s">
        <v>858</v>
      </c>
      <c r="E56" s="54">
        <v>45</v>
      </c>
      <c r="F56" s="54">
        <v>97</v>
      </c>
      <c r="G56" s="54">
        <v>116</v>
      </c>
      <c r="H56" s="54">
        <v>15</v>
      </c>
      <c r="I56" s="54">
        <v>0</v>
      </c>
      <c r="J56" s="54">
        <v>0</v>
      </c>
      <c r="K56" s="54">
        <v>0</v>
      </c>
      <c r="L56" s="54">
        <v>0</v>
      </c>
      <c r="M56" s="54">
        <v>0</v>
      </c>
      <c r="N56" s="54">
        <v>9</v>
      </c>
      <c r="O56" s="54" t="s">
        <v>846</v>
      </c>
      <c r="P56" s="54" t="s">
        <v>974</v>
      </c>
      <c r="Q56" s="54" t="s">
        <v>851</v>
      </c>
      <c r="R56" s="55" t="s">
        <v>898</v>
      </c>
      <c r="S56" s="55" t="s">
        <v>875</v>
      </c>
      <c r="V56" s="79"/>
      <c r="W56" s="77" t="s">
        <v>845</v>
      </c>
      <c r="X56" s="77">
        <v>14</v>
      </c>
      <c r="Y56" s="77">
        <v>101</v>
      </c>
      <c r="Z56" s="77">
        <v>107</v>
      </c>
      <c r="AA56" s="77">
        <v>15</v>
      </c>
      <c r="AB56" s="77">
        <v>0</v>
      </c>
      <c r="AC56" s="77">
        <v>0</v>
      </c>
      <c r="AD56" s="77">
        <v>1</v>
      </c>
      <c r="AE56" s="77">
        <v>0</v>
      </c>
      <c r="AF56" s="77">
        <v>1</v>
      </c>
      <c r="AG56" s="77">
        <f t="shared" si="0"/>
        <v>1</v>
      </c>
      <c r="AH56" s="80">
        <v>11</v>
      </c>
      <c r="AI56" s="99"/>
      <c r="AN56" s="66"/>
      <c r="AO56" s="135" t="s">
        <v>999</v>
      </c>
      <c r="AP56" s="135">
        <v>0.62264000564795463</v>
      </c>
      <c r="AQ56" s="135"/>
      <c r="AR56" s="135"/>
      <c r="AS56" s="135"/>
      <c r="AT56" s="135"/>
      <c r="AU56" s="135"/>
      <c r="AV56" s="135"/>
      <c r="AW56" s="100"/>
    </row>
    <row r="57" spans="1:49" ht="12.75" customHeight="1" thickBot="1" x14ac:dyDescent="0.4">
      <c r="A57" s="42">
        <v>1401224985</v>
      </c>
      <c r="B57" s="43" t="s">
        <v>318</v>
      </c>
      <c r="C57" s="1" t="s">
        <v>844</v>
      </c>
      <c r="D57" s="54" t="s">
        <v>859</v>
      </c>
      <c r="E57" s="54">
        <v>80</v>
      </c>
      <c r="F57" s="54">
        <v>71</v>
      </c>
      <c r="G57" s="54">
        <v>158</v>
      </c>
      <c r="H57" s="54">
        <v>15</v>
      </c>
      <c r="I57" s="54">
        <v>1</v>
      </c>
      <c r="J57" s="54">
        <v>0</v>
      </c>
      <c r="K57" s="54">
        <v>0</v>
      </c>
      <c r="L57" s="54">
        <v>0</v>
      </c>
      <c r="M57" s="54">
        <v>1</v>
      </c>
      <c r="N57" s="54">
        <v>9</v>
      </c>
      <c r="O57" s="54" t="s">
        <v>846</v>
      </c>
      <c r="P57" s="54" t="s">
        <v>974</v>
      </c>
      <c r="Q57" s="54" t="s">
        <v>847</v>
      </c>
      <c r="R57" s="55" t="s">
        <v>901</v>
      </c>
      <c r="S57" s="55"/>
      <c r="V57" s="79"/>
      <c r="W57" s="77" t="s">
        <v>853</v>
      </c>
      <c r="X57" s="77">
        <v>17</v>
      </c>
      <c r="Y57" s="77">
        <v>134</v>
      </c>
      <c r="Z57" s="77">
        <v>101</v>
      </c>
      <c r="AA57" s="77">
        <v>15</v>
      </c>
      <c r="AB57" s="77">
        <v>0</v>
      </c>
      <c r="AC57" s="77">
        <v>0</v>
      </c>
      <c r="AD57" s="77">
        <v>1</v>
      </c>
      <c r="AE57" s="77">
        <v>0</v>
      </c>
      <c r="AF57" s="77">
        <v>1</v>
      </c>
      <c r="AG57" s="77">
        <f t="shared" si="0"/>
        <v>1</v>
      </c>
      <c r="AH57" s="80">
        <v>11</v>
      </c>
      <c r="AI57" s="99"/>
      <c r="AN57" s="66"/>
      <c r="AO57" s="68" t="s">
        <v>1000</v>
      </c>
      <c r="AP57" s="68">
        <v>2.1447866879178044</v>
      </c>
      <c r="AQ57" s="68"/>
      <c r="AR57" s="135"/>
      <c r="AS57" s="135"/>
      <c r="AT57" s="135"/>
      <c r="AU57" s="135"/>
      <c r="AV57" s="135"/>
      <c r="AW57" s="100"/>
    </row>
    <row r="58" spans="1:49" ht="12.75" customHeight="1" x14ac:dyDescent="0.35">
      <c r="A58" s="42">
        <v>1008508665</v>
      </c>
      <c r="B58" s="43" t="s">
        <v>342</v>
      </c>
      <c r="C58" s="1" t="s">
        <v>849</v>
      </c>
      <c r="D58" s="54" t="s">
        <v>854</v>
      </c>
      <c r="E58" s="54">
        <v>35</v>
      </c>
      <c r="F58" s="54">
        <v>104</v>
      </c>
      <c r="G58" s="54">
        <v>174</v>
      </c>
      <c r="H58" s="54">
        <v>15</v>
      </c>
      <c r="I58" s="54">
        <v>0</v>
      </c>
      <c r="J58" s="54">
        <v>0</v>
      </c>
      <c r="K58" s="54">
        <v>1</v>
      </c>
      <c r="L58" s="54">
        <v>0</v>
      </c>
      <c r="M58" s="54">
        <v>1</v>
      </c>
      <c r="N58" s="54">
        <v>9</v>
      </c>
      <c r="O58" s="54" t="s">
        <v>846</v>
      </c>
      <c r="P58" s="54" t="s">
        <v>974</v>
      </c>
      <c r="Q58" s="54" t="s">
        <v>847</v>
      </c>
      <c r="R58" s="55" t="s">
        <v>903</v>
      </c>
      <c r="S58" s="55" t="s">
        <v>875</v>
      </c>
      <c r="V58" s="79"/>
      <c r="W58" s="77" t="s">
        <v>856</v>
      </c>
      <c r="X58" s="77">
        <v>43</v>
      </c>
      <c r="Y58" s="77">
        <v>151</v>
      </c>
      <c r="Z58" s="77">
        <v>170</v>
      </c>
      <c r="AA58" s="77">
        <v>15</v>
      </c>
      <c r="AB58" s="77">
        <v>0</v>
      </c>
      <c r="AC58" s="77">
        <v>0</v>
      </c>
      <c r="AD58" s="77">
        <v>1</v>
      </c>
      <c r="AE58" s="77">
        <v>0</v>
      </c>
      <c r="AF58" s="77">
        <v>1</v>
      </c>
      <c r="AG58" s="77">
        <f t="shared" si="0"/>
        <v>1</v>
      </c>
      <c r="AH58" s="80">
        <v>11</v>
      </c>
      <c r="AI58" s="99"/>
      <c r="AN58" s="66"/>
      <c r="AO58" s="135"/>
      <c r="AP58" s="135"/>
      <c r="AQ58" s="135"/>
      <c r="AR58" s="135"/>
      <c r="AS58" s="135"/>
      <c r="AT58" s="135"/>
      <c r="AU58" s="135"/>
      <c r="AV58" s="135"/>
      <c r="AW58" s="100"/>
    </row>
    <row r="59" spans="1:49" ht="12.75" customHeight="1" x14ac:dyDescent="0.35">
      <c r="A59" s="42">
        <v>1401239791</v>
      </c>
      <c r="B59" s="43" t="s">
        <v>346</v>
      </c>
      <c r="C59" s="1" t="s">
        <v>844</v>
      </c>
      <c r="D59" s="54" t="s">
        <v>845</v>
      </c>
      <c r="E59" s="54">
        <v>14</v>
      </c>
      <c r="F59" s="54">
        <v>106</v>
      </c>
      <c r="G59" s="54">
        <v>131</v>
      </c>
      <c r="H59" s="54">
        <v>15</v>
      </c>
      <c r="I59" s="54">
        <v>0</v>
      </c>
      <c r="J59" s="54">
        <v>0</v>
      </c>
      <c r="K59" s="54">
        <v>1</v>
      </c>
      <c r="L59" s="54">
        <v>0</v>
      </c>
      <c r="M59" s="54">
        <v>1</v>
      </c>
      <c r="N59" s="54">
        <v>9</v>
      </c>
      <c r="O59" s="54" t="s">
        <v>846</v>
      </c>
      <c r="P59" s="54" t="s">
        <v>974</v>
      </c>
      <c r="Q59" s="54" t="s">
        <v>851</v>
      </c>
      <c r="R59" s="55" t="s">
        <v>905</v>
      </c>
      <c r="S59" s="55"/>
      <c r="V59" s="79"/>
      <c r="W59" s="77" t="s">
        <v>854</v>
      </c>
      <c r="X59" s="77">
        <v>29</v>
      </c>
      <c r="Y59" s="77">
        <v>114</v>
      </c>
      <c r="Z59" s="77">
        <v>129</v>
      </c>
      <c r="AA59" s="77">
        <v>15</v>
      </c>
      <c r="AB59" s="77">
        <v>0</v>
      </c>
      <c r="AC59" s="77">
        <v>0</v>
      </c>
      <c r="AD59" s="77">
        <v>1</v>
      </c>
      <c r="AE59" s="77">
        <v>0</v>
      </c>
      <c r="AF59" s="77">
        <v>1</v>
      </c>
      <c r="AG59" s="77">
        <f t="shared" si="0"/>
        <v>1</v>
      </c>
      <c r="AH59" s="80">
        <v>11</v>
      </c>
      <c r="AI59" s="99"/>
      <c r="AN59" s="66"/>
      <c r="AO59" s="146" t="s">
        <v>834</v>
      </c>
      <c r="AP59" s="135"/>
      <c r="AQ59" s="135"/>
      <c r="AR59" s="135"/>
      <c r="AS59" s="135"/>
      <c r="AT59" s="135"/>
      <c r="AU59" s="135"/>
      <c r="AV59" s="135"/>
      <c r="AW59" s="100"/>
    </row>
    <row r="60" spans="1:49" ht="12.75" customHeight="1" x14ac:dyDescent="0.35">
      <c r="A60" s="42">
        <v>1011109716</v>
      </c>
      <c r="B60" s="43" t="s">
        <v>350</v>
      </c>
      <c r="C60" s="1" t="s">
        <v>849</v>
      </c>
      <c r="D60" s="54" t="s">
        <v>861</v>
      </c>
      <c r="E60" s="54">
        <v>32</v>
      </c>
      <c r="F60" s="54">
        <v>96</v>
      </c>
      <c r="G60" s="54">
        <v>114</v>
      </c>
      <c r="H60" s="54">
        <v>15</v>
      </c>
      <c r="I60" s="54">
        <v>0</v>
      </c>
      <c r="J60" s="54">
        <v>0</v>
      </c>
      <c r="K60" s="54">
        <v>0</v>
      </c>
      <c r="L60" s="54">
        <v>0</v>
      </c>
      <c r="M60" s="54">
        <v>0</v>
      </c>
      <c r="N60" s="54">
        <v>8</v>
      </c>
      <c r="O60" s="54" t="s">
        <v>846</v>
      </c>
      <c r="P60" s="54" t="s">
        <v>974</v>
      </c>
      <c r="Q60" s="54" t="s">
        <v>847</v>
      </c>
      <c r="R60" s="55" t="s">
        <v>910</v>
      </c>
      <c r="S60" s="55" t="s">
        <v>875</v>
      </c>
      <c r="V60" s="79"/>
      <c r="W60" s="77" t="s">
        <v>858</v>
      </c>
      <c r="X60" s="77">
        <v>62</v>
      </c>
      <c r="Y60" s="77">
        <v>87</v>
      </c>
      <c r="Z60" s="77">
        <v>115</v>
      </c>
      <c r="AA60" s="77">
        <v>14</v>
      </c>
      <c r="AB60" s="77">
        <v>0</v>
      </c>
      <c r="AC60" s="77">
        <v>0</v>
      </c>
      <c r="AD60" s="77">
        <v>0</v>
      </c>
      <c r="AE60" s="77">
        <v>0</v>
      </c>
      <c r="AF60" s="77">
        <v>0</v>
      </c>
      <c r="AG60" s="77">
        <f t="shared" si="0"/>
        <v>0</v>
      </c>
      <c r="AH60" s="80">
        <v>10</v>
      </c>
      <c r="AI60" s="99"/>
      <c r="AN60" s="66"/>
      <c r="AO60" s="135" t="s">
        <v>990</v>
      </c>
      <c r="AP60" s="135"/>
      <c r="AQ60" s="135"/>
      <c r="AR60" s="135"/>
      <c r="AS60" s="135"/>
      <c r="AT60" s="135"/>
      <c r="AU60" s="135"/>
      <c r="AV60" s="135"/>
      <c r="AW60" s="100"/>
    </row>
    <row r="61" spans="1:49" ht="12.75" customHeight="1" thickBot="1" x14ac:dyDescent="0.4">
      <c r="A61" s="42">
        <v>1008550250</v>
      </c>
      <c r="B61" s="43" t="s">
        <v>353</v>
      </c>
      <c r="C61" s="1" t="s">
        <v>844</v>
      </c>
      <c r="D61" s="54" t="s">
        <v>856</v>
      </c>
      <c r="E61" s="54">
        <v>18</v>
      </c>
      <c r="F61" s="54">
        <v>55</v>
      </c>
      <c r="G61" s="54">
        <v>118</v>
      </c>
      <c r="H61" s="54">
        <v>15</v>
      </c>
      <c r="I61" s="54">
        <v>0</v>
      </c>
      <c r="J61" s="54">
        <v>0</v>
      </c>
      <c r="K61" s="54">
        <v>1</v>
      </c>
      <c r="L61" s="54">
        <v>0</v>
      </c>
      <c r="M61" s="54">
        <v>1</v>
      </c>
      <c r="N61" s="54">
        <v>7</v>
      </c>
      <c r="O61" s="54" t="s">
        <v>846</v>
      </c>
      <c r="P61" s="54" t="s">
        <v>974</v>
      </c>
      <c r="Q61" s="54" t="s">
        <v>847</v>
      </c>
      <c r="R61" s="55"/>
      <c r="S61" s="55" t="s">
        <v>875</v>
      </c>
      <c r="V61" s="79"/>
      <c r="W61" s="77" t="s">
        <v>854</v>
      </c>
      <c r="X61" s="77">
        <v>31</v>
      </c>
      <c r="Y61" s="77">
        <v>115</v>
      </c>
      <c r="Z61" s="77">
        <v>133</v>
      </c>
      <c r="AA61" s="77">
        <v>15</v>
      </c>
      <c r="AB61" s="77">
        <v>0</v>
      </c>
      <c r="AC61" s="77">
        <v>0</v>
      </c>
      <c r="AD61" s="77">
        <v>1</v>
      </c>
      <c r="AE61" s="77">
        <v>0</v>
      </c>
      <c r="AF61" s="77">
        <v>1</v>
      </c>
      <c r="AG61" s="77">
        <f t="shared" si="0"/>
        <v>1</v>
      </c>
      <c r="AH61" s="80">
        <v>10</v>
      </c>
      <c r="AI61" s="99"/>
      <c r="AN61" s="66"/>
      <c r="AO61" s="135"/>
      <c r="AP61" s="135"/>
      <c r="AQ61" s="135"/>
      <c r="AR61" s="135"/>
      <c r="AS61" s="135"/>
      <c r="AT61" s="135"/>
      <c r="AU61" s="135"/>
      <c r="AV61" s="135"/>
      <c r="AW61" s="100"/>
    </row>
    <row r="62" spans="1:49" ht="12.75" customHeight="1" x14ac:dyDescent="0.35">
      <c r="A62" s="42">
        <v>1201301817</v>
      </c>
      <c r="B62" s="43" t="s">
        <v>357</v>
      </c>
      <c r="C62" s="1" t="s">
        <v>844</v>
      </c>
      <c r="D62" s="54" t="s">
        <v>854</v>
      </c>
      <c r="E62" s="54">
        <v>58</v>
      </c>
      <c r="F62" s="54">
        <v>73</v>
      </c>
      <c r="G62" s="54">
        <v>131</v>
      </c>
      <c r="H62" s="54">
        <v>15</v>
      </c>
      <c r="I62" s="54">
        <v>0</v>
      </c>
      <c r="J62" s="54">
        <v>0</v>
      </c>
      <c r="K62" s="54">
        <v>0</v>
      </c>
      <c r="L62" s="54">
        <v>0</v>
      </c>
      <c r="M62" s="54">
        <v>0</v>
      </c>
      <c r="N62" s="54">
        <v>7</v>
      </c>
      <c r="O62" s="54" t="s">
        <v>846</v>
      </c>
      <c r="P62" s="54" t="s">
        <v>974</v>
      </c>
      <c r="Q62" s="54" t="s">
        <v>847</v>
      </c>
      <c r="R62" s="55" t="s">
        <v>915</v>
      </c>
      <c r="S62" s="55"/>
      <c r="V62" s="79"/>
      <c r="W62" s="77" t="s">
        <v>858</v>
      </c>
      <c r="X62" s="77">
        <v>50</v>
      </c>
      <c r="Y62" s="77">
        <v>99</v>
      </c>
      <c r="Z62" s="77">
        <v>103</v>
      </c>
      <c r="AA62" s="77">
        <v>14</v>
      </c>
      <c r="AB62" s="77">
        <v>0</v>
      </c>
      <c r="AC62" s="77">
        <v>0</v>
      </c>
      <c r="AD62" s="77">
        <v>0</v>
      </c>
      <c r="AE62" s="77">
        <v>0</v>
      </c>
      <c r="AF62" s="77">
        <v>0</v>
      </c>
      <c r="AG62" s="77">
        <f t="shared" si="0"/>
        <v>0</v>
      </c>
      <c r="AH62" s="80">
        <v>10</v>
      </c>
      <c r="AI62" s="99"/>
      <c r="AN62" s="66"/>
      <c r="AO62" s="116"/>
      <c r="AP62" s="116" t="s">
        <v>846</v>
      </c>
      <c r="AQ62" s="116" t="s">
        <v>974</v>
      </c>
      <c r="AR62" s="135"/>
      <c r="AS62" s="135"/>
      <c r="AT62" s="135"/>
      <c r="AU62" s="135"/>
      <c r="AV62" s="135"/>
      <c r="AW62" s="100"/>
    </row>
    <row r="63" spans="1:49" ht="12.75" customHeight="1" x14ac:dyDescent="0.35">
      <c r="A63" s="42">
        <v>1102506734</v>
      </c>
      <c r="B63" s="43" t="s">
        <v>365</v>
      </c>
      <c r="C63" s="1" t="s">
        <v>844</v>
      </c>
      <c r="D63" s="50" t="s">
        <v>845</v>
      </c>
      <c r="E63" s="50">
        <v>15</v>
      </c>
      <c r="F63" s="50">
        <v>81</v>
      </c>
      <c r="G63" s="50">
        <v>119</v>
      </c>
      <c r="H63" s="50">
        <v>15</v>
      </c>
      <c r="I63" s="50">
        <v>0</v>
      </c>
      <c r="J63" s="50">
        <v>0</v>
      </c>
      <c r="K63" s="50">
        <v>0</v>
      </c>
      <c r="L63" s="50">
        <v>0</v>
      </c>
      <c r="M63" s="50">
        <v>0</v>
      </c>
      <c r="N63" s="50">
        <v>3</v>
      </c>
      <c r="O63" s="50" t="s">
        <v>851</v>
      </c>
      <c r="P63" s="50" t="s">
        <v>846</v>
      </c>
      <c r="Q63" s="54" t="s">
        <v>847</v>
      </c>
      <c r="R63" s="55" t="s">
        <v>916</v>
      </c>
      <c r="S63" s="55"/>
      <c r="V63" s="79"/>
      <c r="W63" s="77" t="s">
        <v>853</v>
      </c>
      <c r="X63" s="77">
        <v>16</v>
      </c>
      <c r="Y63" s="77">
        <v>120</v>
      </c>
      <c r="Z63" s="77">
        <v>119</v>
      </c>
      <c r="AA63" s="77">
        <v>15</v>
      </c>
      <c r="AB63" s="77">
        <v>0</v>
      </c>
      <c r="AC63" s="77">
        <v>0</v>
      </c>
      <c r="AD63" s="77">
        <v>1</v>
      </c>
      <c r="AE63" s="77">
        <v>0</v>
      </c>
      <c r="AF63" s="77">
        <v>1</v>
      </c>
      <c r="AG63" s="77">
        <f t="shared" si="0"/>
        <v>1</v>
      </c>
      <c r="AH63" s="80">
        <v>10</v>
      </c>
      <c r="AI63" s="99"/>
      <c r="AN63" s="66"/>
      <c r="AO63" s="135" t="s">
        <v>991</v>
      </c>
      <c r="AP63" s="135">
        <v>10.461538461538462</v>
      </c>
      <c r="AQ63" s="135">
        <v>14.875</v>
      </c>
      <c r="AR63" s="173" t="s">
        <v>1038</v>
      </c>
      <c r="AS63" s="173"/>
      <c r="AT63" s="135"/>
      <c r="AU63" s="135"/>
      <c r="AV63" s="135"/>
      <c r="AW63" s="100"/>
    </row>
    <row r="64" spans="1:49" ht="12.75" customHeight="1" x14ac:dyDescent="0.35">
      <c r="A64" s="42">
        <v>1401250968</v>
      </c>
      <c r="B64" s="43" t="s">
        <v>377</v>
      </c>
      <c r="C64" s="1" t="s">
        <v>844</v>
      </c>
      <c r="D64" s="50" t="s">
        <v>850</v>
      </c>
      <c r="E64" s="50">
        <v>17</v>
      </c>
      <c r="F64" s="50">
        <v>141</v>
      </c>
      <c r="G64" s="50">
        <v>141</v>
      </c>
      <c r="H64" s="50">
        <v>10</v>
      </c>
      <c r="I64" s="50">
        <v>0</v>
      </c>
      <c r="J64" s="50">
        <v>0</v>
      </c>
      <c r="K64" s="50">
        <v>1</v>
      </c>
      <c r="L64" s="50">
        <v>0</v>
      </c>
      <c r="M64" s="50">
        <v>1</v>
      </c>
      <c r="N64" s="50">
        <v>4</v>
      </c>
      <c r="O64" s="50" t="s">
        <v>851</v>
      </c>
      <c r="P64" s="50" t="s">
        <v>846</v>
      </c>
      <c r="Q64" s="54" t="s">
        <v>847</v>
      </c>
      <c r="R64" s="55" t="s">
        <v>917</v>
      </c>
      <c r="S64" s="55" t="s">
        <v>875</v>
      </c>
      <c r="V64" s="79"/>
      <c r="W64" s="77" t="s">
        <v>853</v>
      </c>
      <c r="X64" s="77">
        <v>13</v>
      </c>
      <c r="Y64" s="77">
        <v>114</v>
      </c>
      <c r="Z64" s="77">
        <v>119</v>
      </c>
      <c r="AA64" s="77">
        <v>15</v>
      </c>
      <c r="AB64" s="77">
        <v>0</v>
      </c>
      <c r="AC64" s="77">
        <v>0</v>
      </c>
      <c r="AD64" s="77">
        <v>1</v>
      </c>
      <c r="AE64" s="77">
        <v>0</v>
      </c>
      <c r="AF64" s="77">
        <v>1</v>
      </c>
      <c r="AG64" s="77">
        <f t="shared" si="0"/>
        <v>1</v>
      </c>
      <c r="AH64" s="80">
        <v>10</v>
      </c>
      <c r="AI64" s="99"/>
      <c r="AN64" s="66"/>
      <c r="AO64" s="135" t="s">
        <v>992</v>
      </c>
      <c r="AP64" s="135">
        <v>25.602564102564106</v>
      </c>
      <c r="AQ64" s="135">
        <v>0.36702127659574468</v>
      </c>
      <c r="AR64" s="135">
        <f>SQRT(AP64)</f>
        <v>5.059897637557909</v>
      </c>
      <c r="AS64" s="135">
        <f>SQRT(AQ64)</f>
        <v>0.60582280957037649</v>
      </c>
      <c r="AT64" s="135"/>
      <c r="AU64" s="135"/>
      <c r="AV64" s="135"/>
      <c r="AW64" s="100"/>
    </row>
    <row r="65" spans="1:49" ht="12.75" customHeight="1" x14ac:dyDescent="0.35">
      <c r="A65" s="42">
        <v>1009826465</v>
      </c>
      <c r="B65" s="43" t="s">
        <v>381</v>
      </c>
      <c r="C65" s="1" t="s">
        <v>844</v>
      </c>
      <c r="D65" s="50" t="s">
        <v>845</v>
      </c>
      <c r="E65" s="50">
        <v>38</v>
      </c>
      <c r="F65" s="50">
        <v>63</v>
      </c>
      <c r="G65" s="50">
        <v>112</v>
      </c>
      <c r="H65" s="50">
        <v>15</v>
      </c>
      <c r="I65" s="50">
        <v>0</v>
      </c>
      <c r="J65" s="50">
        <v>0</v>
      </c>
      <c r="K65" s="50">
        <v>0</v>
      </c>
      <c r="L65" s="50">
        <v>0</v>
      </c>
      <c r="M65" s="50">
        <v>0</v>
      </c>
      <c r="N65" s="50">
        <v>6</v>
      </c>
      <c r="O65" s="50" t="s">
        <v>851</v>
      </c>
      <c r="P65" s="50" t="s">
        <v>846</v>
      </c>
      <c r="Q65" s="54" t="s">
        <v>851</v>
      </c>
      <c r="R65" s="55" t="s">
        <v>920</v>
      </c>
      <c r="S65" s="55"/>
      <c r="V65" s="79"/>
      <c r="W65" s="77" t="s">
        <v>861</v>
      </c>
      <c r="X65" s="77">
        <v>66</v>
      </c>
      <c r="Y65" s="77">
        <v>73</v>
      </c>
      <c r="Z65" s="77">
        <v>143</v>
      </c>
      <c r="AA65" s="77">
        <v>15</v>
      </c>
      <c r="AB65" s="77">
        <v>0</v>
      </c>
      <c r="AC65" s="77">
        <v>0</v>
      </c>
      <c r="AD65" s="77">
        <v>0</v>
      </c>
      <c r="AE65" s="77">
        <v>0</v>
      </c>
      <c r="AF65" s="77">
        <v>0</v>
      </c>
      <c r="AG65" s="77">
        <f t="shared" si="0"/>
        <v>0</v>
      </c>
      <c r="AH65" s="80">
        <v>9</v>
      </c>
      <c r="AI65" s="99"/>
      <c r="AN65" s="66"/>
      <c r="AO65" s="135" t="s">
        <v>993</v>
      </c>
      <c r="AP65" s="135">
        <v>13</v>
      </c>
      <c r="AQ65" s="135">
        <v>48</v>
      </c>
      <c r="AR65" s="135"/>
      <c r="AS65" s="135"/>
      <c r="AT65" s="135"/>
      <c r="AU65" s="135"/>
      <c r="AV65" s="135"/>
      <c r="AW65" s="100"/>
    </row>
    <row r="66" spans="1:49" ht="12.75" customHeight="1" x14ac:dyDescent="0.35">
      <c r="A66" s="42">
        <v>1401251362</v>
      </c>
      <c r="B66" s="43" t="s">
        <v>384</v>
      </c>
      <c r="C66" s="1" t="s">
        <v>849</v>
      </c>
      <c r="D66" s="50" t="s">
        <v>845</v>
      </c>
      <c r="E66" s="50">
        <v>25</v>
      </c>
      <c r="F66" s="50">
        <v>70</v>
      </c>
      <c r="G66" s="50">
        <v>105</v>
      </c>
      <c r="H66" s="50">
        <v>15</v>
      </c>
      <c r="I66" s="50">
        <v>0</v>
      </c>
      <c r="J66" s="50">
        <v>0</v>
      </c>
      <c r="K66" s="50">
        <v>0</v>
      </c>
      <c r="L66" s="50">
        <v>0</v>
      </c>
      <c r="M66" s="50">
        <v>0</v>
      </c>
      <c r="N66" s="50">
        <v>5</v>
      </c>
      <c r="O66" s="50" t="s">
        <v>851</v>
      </c>
      <c r="P66" s="50" t="s">
        <v>846</v>
      </c>
      <c r="Q66" s="54" t="s">
        <v>851</v>
      </c>
      <c r="R66" s="55" t="s">
        <v>921</v>
      </c>
      <c r="S66" s="55" t="s">
        <v>875</v>
      </c>
      <c r="V66" s="79"/>
      <c r="W66" s="77" t="s">
        <v>850</v>
      </c>
      <c r="X66" s="77">
        <v>37</v>
      </c>
      <c r="Y66" s="77">
        <v>124</v>
      </c>
      <c r="Z66" s="77">
        <v>115</v>
      </c>
      <c r="AA66" s="77">
        <v>15</v>
      </c>
      <c r="AB66" s="77">
        <v>0</v>
      </c>
      <c r="AC66" s="77">
        <v>0</v>
      </c>
      <c r="AD66" s="77">
        <v>1</v>
      </c>
      <c r="AE66" s="77">
        <v>0</v>
      </c>
      <c r="AF66" s="77">
        <v>1</v>
      </c>
      <c r="AG66" s="77">
        <f t="shared" si="0"/>
        <v>1</v>
      </c>
      <c r="AH66" s="80">
        <v>9</v>
      </c>
      <c r="AI66" s="99"/>
      <c r="AN66" s="66"/>
      <c r="AO66" s="135" t="s">
        <v>994</v>
      </c>
      <c r="AP66" s="135">
        <v>0</v>
      </c>
      <c r="AQ66" s="135"/>
      <c r="AR66" s="135"/>
      <c r="AS66" s="135"/>
      <c r="AT66" s="135"/>
      <c r="AU66" s="135"/>
      <c r="AV66" s="135"/>
      <c r="AW66" s="100"/>
    </row>
    <row r="67" spans="1:49" ht="12.75" customHeight="1" x14ac:dyDescent="0.35">
      <c r="A67" s="42">
        <v>1000024972</v>
      </c>
      <c r="B67" s="43" t="s">
        <v>390</v>
      </c>
      <c r="C67" s="1" t="s">
        <v>849</v>
      </c>
      <c r="D67" s="50" t="s">
        <v>859</v>
      </c>
      <c r="E67" s="50">
        <v>22</v>
      </c>
      <c r="F67" s="50">
        <v>65</v>
      </c>
      <c r="G67" s="50">
        <v>102</v>
      </c>
      <c r="H67" s="50">
        <v>15</v>
      </c>
      <c r="I67" s="50">
        <v>1</v>
      </c>
      <c r="J67" s="50">
        <v>0</v>
      </c>
      <c r="K67" s="50">
        <v>0</v>
      </c>
      <c r="L67" s="50">
        <v>0</v>
      </c>
      <c r="M67" s="50">
        <v>1</v>
      </c>
      <c r="N67" s="50">
        <v>4</v>
      </c>
      <c r="O67" s="50" t="s">
        <v>851</v>
      </c>
      <c r="P67" s="50" t="s">
        <v>846</v>
      </c>
      <c r="Q67" s="54" t="s">
        <v>847</v>
      </c>
      <c r="R67" s="55"/>
      <c r="S67" s="55" t="s">
        <v>875</v>
      </c>
      <c r="V67" s="79"/>
      <c r="W67" s="77" t="s">
        <v>856</v>
      </c>
      <c r="X67" s="77">
        <v>31</v>
      </c>
      <c r="Y67" s="77">
        <v>153</v>
      </c>
      <c r="Z67" s="77">
        <v>140</v>
      </c>
      <c r="AA67" s="77">
        <v>15</v>
      </c>
      <c r="AB67" s="77">
        <v>0</v>
      </c>
      <c r="AC67" s="77">
        <v>0</v>
      </c>
      <c r="AD67" s="77">
        <v>1</v>
      </c>
      <c r="AE67" s="77">
        <v>0</v>
      </c>
      <c r="AF67" s="77">
        <v>1</v>
      </c>
      <c r="AG67" s="77">
        <f t="shared" si="0"/>
        <v>1</v>
      </c>
      <c r="AH67" s="80">
        <v>9</v>
      </c>
      <c r="AI67" s="99"/>
      <c r="AN67" s="66"/>
      <c r="AO67" s="135" t="s">
        <v>995</v>
      </c>
      <c r="AP67" s="135">
        <v>12</v>
      </c>
      <c r="AQ67" s="135"/>
      <c r="AR67" s="135"/>
      <c r="AS67" s="135"/>
      <c r="AT67" s="135"/>
      <c r="AU67" s="135"/>
      <c r="AV67" s="135"/>
      <c r="AW67" s="100"/>
    </row>
    <row r="68" spans="1:49" ht="12.75" customHeight="1" x14ac:dyDescent="0.35">
      <c r="A68" s="42">
        <v>1401255084</v>
      </c>
      <c r="B68" s="43" t="s">
        <v>400</v>
      </c>
      <c r="C68" s="1" t="s">
        <v>849</v>
      </c>
      <c r="D68" s="50" t="s">
        <v>859</v>
      </c>
      <c r="E68" s="50">
        <v>30</v>
      </c>
      <c r="F68" s="50">
        <v>74</v>
      </c>
      <c r="G68" s="50">
        <v>130</v>
      </c>
      <c r="H68" s="50">
        <v>15</v>
      </c>
      <c r="I68" s="50">
        <v>1</v>
      </c>
      <c r="J68" s="50">
        <v>0</v>
      </c>
      <c r="K68" s="50">
        <v>0</v>
      </c>
      <c r="L68" s="50">
        <v>0</v>
      </c>
      <c r="M68" s="50">
        <v>1</v>
      </c>
      <c r="N68" s="50">
        <v>3</v>
      </c>
      <c r="O68" s="50" t="s">
        <v>851</v>
      </c>
      <c r="P68" s="50" t="s">
        <v>846</v>
      </c>
      <c r="Q68" s="54" t="s">
        <v>847</v>
      </c>
      <c r="R68" s="55" t="s">
        <v>922</v>
      </c>
      <c r="S68" s="55"/>
      <c r="V68" s="79"/>
      <c r="W68" s="77" t="s">
        <v>853</v>
      </c>
      <c r="X68" s="77">
        <v>17</v>
      </c>
      <c r="Y68" s="77">
        <v>109</v>
      </c>
      <c r="Z68" s="77">
        <v>127</v>
      </c>
      <c r="AA68" s="77">
        <v>15</v>
      </c>
      <c r="AB68" s="77">
        <v>0</v>
      </c>
      <c r="AC68" s="77">
        <v>0</v>
      </c>
      <c r="AD68" s="77">
        <v>1</v>
      </c>
      <c r="AE68" s="77">
        <v>0</v>
      </c>
      <c r="AF68" s="77">
        <v>1</v>
      </c>
      <c r="AG68" s="77">
        <f t="shared" si="0"/>
        <v>1</v>
      </c>
      <c r="AH68" s="80">
        <v>9</v>
      </c>
      <c r="AI68" s="99"/>
      <c r="AN68" s="66"/>
      <c r="AO68" s="135" t="s">
        <v>996</v>
      </c>
      <c r="AP68" s="135">
        <v>-3.1388304174197428</v>
      </c>
      <c r="AQ68" s="135"/>
      <c r="AR68" s="135"/>
      <c r="AS68" s="135"/>
      <c r="AT68" s="135"/>
      <c r="AU68" s="135"/>
      <c r="AV68" s="135"/>
      <c r="AW68" s="100"/>
    </row>
    <row r="69" spans="1:49" ht="12.75" customHeight="1" x14ac:dyDescent="0.35">
      <c r="A69" s="42">
        <v>1102874529</v>
      </c>
      <c r="B69" s="43" t="s">
        <v>729</v>
      </c>
      <c r="C69" s="1" t="s">
        <v>844</v>
      </c>
      <c r="D69" s="50" t="s">
        <v>850</v>
      </c>
      <c r="E69" s="50">
        <v>39</v>
      </c>
      <c r="F69" s="50">
        <v>143</v>
      </c>
      <c r="G69" s="50">
        <v>157</v>
      </c>
      <c r="H69" s="50">
        <v>15</v>
      </c>
      <c r="I69" s="50">
        <v>0</v>
      </c>
      <c r="J69" s="50">
        <v>0</v>
      </c>
      <c r="K69" s="50">
        <v>1</v>
      </c>
      <c r="L69" s="50">
        <v>0</v>
      </c>
      <c r="M69" s="50">
        <v>1</v>
      </c>
      <c r="N69" s="50">
        <v>5</v>
      </c>
      <c r="O69" s="50" t="s">
        <v>851</v>
      </c>
      <c r="P69" s="50" t="s">
        <v>846</v>
      </c>
      <c r="Q69" s="54" t="s">
        <v>847</v>
      </c>
      <c r="R69" s="55" t="s">
        <v>923</v>
      </c>
      <c r="S69" s="55" t="s">
        <v>875</v>
      </c>
      <c r="V69" s="79"/>
      <c r="W69" s="77" t="s">
        <v>858</v>
      </c>
      <c r="X69" s="77">
        <v>45</v>
      </c>
      <c r="Y69" s="77">
        <v>97</v>
      </c>
      <c r="Z69" s="77">
        <v>116</v>
      </c>
      <c r="AA69" s="77">
        <v>15</v>
      </c>
      <c r="AB69" s="77">
        <v>0</v>
      </c>
      <c r="AC69" s="77">
        <v>0</v>
      </c>
      <c r="AD69" s="77">
        <v>0</v>
      </c>
      <c r="AE69" s="77">
        <v>0</v>
      </c>
      <c r="AF69" s="77">
        <v>0</v>
      </c>
      <c r="AG69" s="77">
        <f t="shared" si="0"/>
        <v>0</v>
      </c>
      <c r="AH69" s="80">
        <v>9</v>
      </c>
      <c r="AI69" s="99"/>
      <c r="AN69" s="66"/>
      <c r="AO69" s="135" t="s">
        <v>997</v>
      </c>
      <c r="AP69" s="135">
        <v>4.2752336475368876E-3</v>
      </c>
      <c r="AQ69" s="135"/>
      <c r="AR69" s="135"/>
      <c r="AS69" s="135"/>
      <c r="AT69" s="135"/>
      <c r="AU69" s="135"/>
      <c r="AV69" s="135"/>
      <c r="AW69" s="100"/>
    </row>
    <row r="70" spans="1:49" ht="12.75" customHeight="1" x14ac:dyDescent="0.35">
      <c r="A70" s="57">
        <v>1401621668</v>
      </c>
      <c r="B70" s="58" t="s">
        <v>745</v>
      </c>
      <c r="C70" s="59" t="s">
        <v>849</v>
      </c>
      <c r="D70" s="60" t="s">
        <v>850</v>
      </c>
      <c r="E70" s="60">
        <v>27</v>
      </c>
      <c r="F70" s="60">
        <v>97</v>
      </c>
      <c r="G70" s="60">
        <v>122</v>
      </c>
      <c r="H70" s="60">
        <v>15</v>
      </c>
      <c r="I70" s="60">
        <v>0</v>
      </c>
      <c r="J70" s="60">
        <v>0</v>
      </c>
      <c r="K70" s="60">
        <v>0</v>
      </c>
      <c r="L70" s="60">
        <v>0</v>
      </c>
      <c r="M70" s="60">
        <v>0</v>
      </c>
      <c r="N70" s="60">
        <v>0</v>
      </c>
      <c r="O70" s="60" t="s">
        <v>851</v>
      </c>
      <c r="P70" s="60" t="s">
        <v>974</v>
      </c>
      <c r="Q70" s="60" t="s">
        <v>847</v>
      </c>
      <c r="R70" s="61" t="s">
        <v>852</v>
      </c>
      <c r="S70" s="61"/>
      <c r="V70" s="79"/>
      <c r="W70" s="77" t="s">
        <v>859</v>
      </c>
      <c r="X70" s="77">
        <v>80</v>
      </c>
      <c r="Y70" s="77">
        <v>71</v>
      </c>
      <c r="Z70" s="77">
        <v>158</v>
      </c>
      <c r="AA70" s="77">
        <v>15</v>
      </c>
      <c r="AB70" s="77">
        <v>1</v>
      </c>
      <c r="AC70" s="77">
        <v>0</v>
      </c>
      <c r="AD70" s="77">
        <v>0</v>
      </c>
      <c r="AE70" s="77">
        <v>0</v>
      </c>
      <c r="AF70" s="77">
        <v>1</v>
      </c>
      <c r="AG70" s="77">
        <f t="shared" si="0"/>
        <v>1</v>
      </c>
      <c r="AH70" s="80">
        <v>9</v>
      </c>
      <c r="AI70" s="99"/>
      <c r="AN70" s="66"/>
      <c r="AO70" s="135" t="s">
        <v>998</v>
      </c>
      <c r="AP70" s="135">
        <v>1.7822875556493194</v>
      </c>
      <c r="AQ70" s="135"/>
      <c r="AR70" s="135"/>
      <c r="AS70" s="135"/>
      <c r="AT70" s="135"/>
      <c r="AU70" s="135"/>
      <c r="AV70" s="135"/>
      <c r="AW70" s="100"/>
    </row>
    <row r="71" spans="1:49" ht="12.75" customHeight="1" x14ac:dyDescent="0.35">
      <c r="A71" s="62">
        <v>1101568757</v>
      </c>
      <c r="B71" s="58" t="s">
        <v>749</v>
      </c>
      <c r="C71" s="59" t="s">
        <v>844</v>
      </c>
      <c r="D71" s="60" t="s">
        <v>854</v>
      </c>
      <c r="E71" s="60">
        <v>33</v>
      </c>
      <c r="F71" s="60">
        <v>86</v>
      </c>
      <c r="G71" s="60">
        <v>170</v>
      </c>
      <c r="H71" s="60">
        <v>15</v>
      </c>
      <c r="I71" s="60">
        <v>0</v>
      </c>
      <c r="J71" s="60">
        <v>0</v>
      </c>
      <c r="K71" s="60">
        <v>0</v>
      </c>
      <c r="L71" s="60">
        <v>0</v>
      </c>
      <c r="M71" s="60">
        <v>0</v>
      </c>
      <c r="N71" s="60">
        <v>1</v>
      </c>
      <c r="O71" s="60" t="s">
        <v>851</v>
      </c>
      <c r="P71" s="60" t="s">
        <v>974</v>
      </c>
      <c r="Q71" s="60" t="s">
        <v>847</v>
      </c>
      <c r="R71" s="61" t="s">
        <v>855</v>
      </c>
      <c r="S71" s="61"/>
      <c r="V71" s="79"/>
      <c r="W71" s="77" t="s">
        <v>854</v>
      </c>
      <c r="X71" s="77">
        <v>35</v>
      </c>
      <c r="Y71" s="77">
        <v>104</v>
      </c>
      <c r="Z71" s="77">
        <v>174</v>
      </c>
      <c r="AA71" s="77">
        <v>15</v>
      </c>
      <c r="AB71" s="77">
        <v>0</v>
      </c>
      <c r="AC71" s="77">
        <v>0</v>
      </c>
      <c r="AD71" s="77">
        <v>1</v>
      </c>
      <c r="AE71" s="77">
        <v>0</v>
      </c>
      <c r="AF71" s="77">
        <v>1</v>
      </c>
      <c r="AG71" s="77">
        <f t="shared" si="0"/>
        <v>1</v>
      </c>
      <c r="AH71" s="80">
        <v>9</v>
      </c>
      <c r="AI71" s="99"/>
      <c r="AN71" s="66"/>
      <c r="AO71" s="135" t="s">
        <v>999</v>
      </c>
      <c r="AP71" s="170">
        <v>8.5504672950737753E-3</v>
      </c>
      <c r="AQ71" s="135"/>
      <c r="AR71" s="135"/>
      <c r="AS71" s="135"/>
      <c r="AT71" s="135"/>
      <c r="AU71" s="135"/>
      <c r="AV71" s="135"/>
      <c r="AW71" s="100"/>
    </row>
    <row r="72" spans="1:49" ht="12.75" customHeight="1" thickBot="1" x14ac:dyDescent="0.4">
      <c r="A72" s="57">
        <v>1401645430</v>
      </c>
      <c r="B72" s="58" t="s">
        <v>757</v>
      </c>
      <c r="C72" s="59" t="s">
        <v>844</v>
      </c>
      <c r="D72" s="60" t="s">
        <v>853</v>
      </c>
      <c r="E72" s="60">
        <v>14</v>
      </c>
      <c r="F72" s="60">
        <v>97</v>
      </c>
      <c r="G72" s="60">
        <v>116</v>
      </c>
      <c r="H72" s="60">
        <v>15</v>
      </c>
      <c r="I72" s="60">
        <v>0</v>
      </c>
      <c r="J72" s="60">
        <v>0</v>
      </c>
      <c r="K72" s="60">
        <v>0</v>
      </c>
      <c r="L72" s="60">
        <v>0</v>
      </c>
      <c r="M72" s="60">
        <v>0</v>
      </c>
      <c r="N72" s="60">
        <v>4</v>
      </c>
      <c r="O72" s="60" t="s">
        <v>851</v>
      </c>
      <c r="P72" s="60" t="s">
        <v>974</v>
      </c>
      <c r="Q72" s="60" t="s">
        <v>847</v>
      </c>
      <c r="R72" s="61"/>
      <c r="S72" s="61"/>
      <c r="V72" s="79"/>
      <c r="W72" s="77" t="s">
        <v>845</v>
      </c>
      <c r="X72" s="77">
        <v>14</v>
      </c>
      <c r="Y72" s="77">
        <v>106</v>
      </c>
      <c r="Z72" s="77">
        <v>131</v>
      </c>
      <c r="AA72" s="77">
        <v>15</v>
      </c>
      <c r="AB72" s="77">
        <v>0</v>
      </c>
      <c r="AC72" s="77">
        <v>0</v>
      </c>
      <c r="AD72" s="77">
        <v>1</v>
      </c>
      <c r="AE72" s="77">
        <v>0</v>
      </c>
      <c r="AF72" s="77">
        <v>1</v>
      </c>
      <c r="AG72" s="77">
        <f t="shared" si="0"/>
        <v>1</v>
      </c>
      <c r="AH72" s="80">
        <v>9</v>
      </c>
      <c r="AI72" s="99"/>
      <c r="AN72" s="66"/>
      <c r="AO72" s="68" t="s">
        <v>1000</v>
      </c>
      <c r="AP72" s="68">
        <v>2.1788128296672284</v>
      </c>
      <c r="AQ72" s="68"/>
      <c r="AR72" s="135"/>
      <c r="AS72" s="135"/>
      <c r="AT72" s="135"/>
      <c r="AU72" s="135"/>
      <c r="AV72" s="135"/>
      <c r="AW72" s="100"/>
    </row>
    <row r="73" spans="1:49" ht="12.75" customHeight="1" x14ac:dyDescent="0.35">
      <c r="A73" s="57">
        <v>1002234563</v>
      </c>
      <c r="B73" s="58"/>
      <c r="C73" s="60" t="s">
        <v>844</v>
      </c>
      <c r="D73" s="60" t="s">
        <v>850</v>
      </c>
      <c r="E73" s="60">
        <v>21</v>
      </c>
      <c r="F73" s="60">
        <v>68</v>
      </c>
      <c r="G73" s="60">
        <v>126</v>
      </c>
      <c r="H73" s="60">
        <v>15</v>
      </c>
      <c r="I73" s="60">
        <v>0</v>
      </c>
      <c r="J73" s="60">
        <v>0</v>
      </c>
      <c r="K73" s="60">
        <v>0</v>
      </c>
      <c r="L73" s="60">
        <v>0</v>
      </c>
      <c r="M73" s="60">
        <v>0</v>
      </c>
      <c r="N73" s="60">
        <v>-5</v>
      </c>
      <c r="O73" s="60" t="s">
        <v>851</v>
      </c>
      <c r="P73" s="60" t="s">
        <v>974</v>
      </c>
      <c r="Q73" s="60" t="s">
        <v>847</v>
      </c>
      <c r="R73" s="61"/>
      <c r="S73" s="61"/>
      <c r="V73" s="79"/>
      <c r="W73" s="77" t="s">
        <v>861</v>
      </c>
      <c r="X73" s="77">
        <v>32</v>
      </c>
      <c r="Y73" s="77">
        <v>96</v>
      </c>
      <c r="Z73" s="77">
        <v>114</v>
      </c>
      <c r="AA73" s="77">
        <v>15</v>
      </c>
      <c r="AB73" s="77">
        <v>0</v>
      </c>
      <c r="AC73" s="77">
        <v>0</v>
      </c>
      <c r="AD73" s="77">
        <v>0</v>
      </c>
      <c r="AE73" s="77">
        <v>0</v>
      </c>
      <c r="AF73" s="77">
        <v>0</v>
      </c>
      <c r="AG73" s="77">
        <f t="shared" si="0"/>
        <v>0</v>
      </c>
      <c r="AH73" s="80">
        <v>8</v>
      </c>
      <c r="AI73" s="99"/>
      <c r="AN73" s="66"/>
      <c r="AO73" s="135"/>
      <c r="AP73" s="135"/>
      <c r="AQ73" s="135"/>
      <c r="AR73" s="135"/>
      <c r="AS73" s="135"/>
      <c r="AT73" s="135"/>
      <c r="AU73" s="135"/>
      <c r="AV73" s="135"/>
      <c r="AW73" s="100"/>
    </row>
    <row r="74" spans="1:49" ht="12.75" customHeight="1" x14ac:dyDescent="0.35">
      <c r="A74" s="57">
        <v>1004993792</v>
      </c>
      <c r="B74" s="58"/>
      <c r="C74" s="60" t="s">
        <v>844</v>
      </c>
      <c r="D74" s="60" t="s">
        <v>854</v>
      </c>
      <c r="E74" s="60">
        <v>28</v>
      </c>
      <c r="F74" s="60">
        <v>100</v>
      </c>
      <c r="G74" s="60">
        <v>145</v>
      </c>
      <c r="H74" s="60">
        <v>15</v>
      </c>
      <c r="I74" s="60">
        <v>0</v>
      </c>
      <c r="J74" s="60">
        <v>0</v>
      </c>
      <c r="K74" s="60">
        <v>0</v>
      </c>
      <c r="L74" s="60">
        <v>0</v>
      </c>
      <c r="M74" s="60">
        <v>0</v>
      </c>
      <c r="N74" s="60">
        <v>2</v>
      </c>
      <c r="O74" s="60" t="s">
        <v>851</v>
      </c>
      <c r="P74" s="60" t="s">
        <v>974</v>
      </c>
      <c r="Q74" s="60" t="s">
        <v>847</v>
      </c>
      <c r="R74" s="61" t="s">
        <v>869</v>
      </c>
      <c r="S74" s="61"/>
      <c r="V74" s="79"/>
      <c r="W74" s="77" t="s">
        <v>856</v>
      </c>
      <c r="X74" s="77">
        <v>18</v>
      </c>
      <c r="Y74" s="77">
        <v>55</v>
      </c>
      <c r="Z74" s="77">
        <v>118</v>
      </c>
      <c r="AA74" s="77">
        <v>15</v>
      </c>
      <c r="AB74" s="77">
        <v>0</v>
      </c>
      <c r="AC74" s="77">
        <v>0</v>
      </c>
      <c r="AD74" s="77">
        <v>1</v>
      </c>
      <c r="AE74" s="77">
        <v>0</v>
      </c>
      <c r="AF74" s="77">
        <v>1</v>
      </c>
      <c r="AG74" s="77">
        <f t="shared" si="0"/>
        <v>1</v>
      </c>
      <c r="AH74" s="80">
        <v>7</v>
      </c>
      <c r="AI74" s="99"/>
      <c r="AN74" s="66"/>
      <c r="AO74" s="146" t="s">
        <v>985</v>
      </c>
      <c r="AP74" s="135"/>
      <c r="AQ74" s="135"/>
      <c r="AR74" s="135"/>
      <c r="AS74" s="135"/>
      <c r="AT74" s="135"/>
      <c r="AU74" s="135"/>
      <c r="AV74" s="135"/>
      <c r="AW74" s="100"/>
    </row>
    <row r="75" spans="1:49" ht="12.75" customHeight="1" thickBot="1" x14ac:dyDescent="0.4">
      <c r="A75" s="62">
        <v>1002316006</v>
      </c>
      <c r="B75" s="58"/>
      <c r="C75" s="60" t="s">
        <v>844</v>
      </c>
      <c r="D75" s="60" t="s">
        <v>856</v>
      </c>
      <c r="E75" s="60">
        <v>42</v>
      </c>
      <c r="F75" s="60">
        <v>69</v>
      </c>
      <c r="G75" s="60">
        <v>135</v>
      </c>
      <c r="H75" s="60">
        <v>15</v>
      </c>
      <c r="I75" s="60">
        <v>0</v>
      </c>
      <c r="J75" s="60">
        <v>0</v>
      </c>
      <c r="K75" s="60">
        <v>0</v>
      </c>
      <c r="L75" s="60">
        <v>0</v>
      </c>
      <c r="M75" s="60">
        <v>0</v>
      </c>
      <c r="N75" s="60">
        <v>4</v>
      </c>
      <c r="O75" s="60" t="s">
        <v>851</v>
      </c>
      <c r="P75" s="60" t="s">
        <v>974</v>
      </c>
      <c r="Q75" s="60" t="s">
        <v>847</v>
      </c>
      <c r="R75" s="61"/>
      <c r="S75" s="61"/>
      <c r="V75" s="81"/>
      <c r="W75" s="82" t="s">
        <v>854</v>
      </c>
      <c r="X75" s="82">
        <v>58</v>
      </c>
      <c r="Y75" s="82">
        <v>73</v>
      </c>
      <c r="Z75" s="82">
        <v>131</v>
      </c>
      <c r="AA75" s="82">
        <v>15</v>
      </c>
      <c r="AB75" s="82">
        <v>0</v>
      </c>
      <c r="AC75" s="82">
        <v>0</v>
      </c>
      <c r="AD75" s="82">
        <v>0</v>
      </c>
      <c r="AE75" s="82">
        <v>0</v>
      </c>
      <c r="AF75" s="82">
        <v>0</v>
      </c>
      <c r="AG75" s="86">
        <f t="shared" si="0"/>
        <v>0</v>
      </c>
      <c r="AH75" s="83">
        <v>7</v>
      </c>
      <c r="AI75" s="111"/>
      <c r="AJ75" s="84"/>
      <c r="AK75" s="84"/>
      <c r="AL75" s="84"/>
      <c r="AM75" s="84"/>
      <c r="AN75" s="66"/>
      <c r="AO75" s="135" t="s">
        <v>990</v>
      </c>
      <c r="AP75" s="135"/>
      <c r="AQ75" s="135"/>
      <c r="AR75" s="135"/>
      <c r="AS75" s="135"/>
      <c r="AT75" s="135"/>
      <c r="AU75" s="135"/>
      <c r="AV75" s="135"/>
      <c r="AW75" s="100"/>
    </row>
    <row r="76" spans="1:49" ht="12.75" customHeight="1" thickBot="1" x14ac:dyDescent="0.4">
      <c r="A76" s="62">
        <v>1200230428</v>
      </c>
      <c r="B76" s="58"/>
      <c r="C76" s="60" t="s">
        <v>849</v>
      </c>
      <c r="D76" s="60" t="s">
        <v>853</v>
      </c>
      <c r="E76" s="60">
        <v>51</v>
      </c>
      <c r="F76" s="60">
        <v>93</v>
      </c>
      <c r="G76" s="60">
        <v>169</v>
      </c>
      <c r="H76" s="60">
        <v>15</v>
      </c>
      <c r="I76" s="60">
        <v>0</v>
      </c>
      <c r="J76" s="60">
        <v>0</v>
      </c>
      <c r="K76" s="60">
        <v>0</v>
      </c>
      <c r="L76" s="60">
        <v>0</v>
      </c>
      <c r="M76" s="60">
        <v>0</v>
      </c>
      <c r="N76" s="60">
        <v>5</v>
      </c>
      <c r="O76" s="60" t="s">
        <v>851</v>
      </c>
      <c r="P76" s="60" t="s">
        <v>974</v>
      </c>
      <c r="Q76" s="60" t="s">
        <v>851</v>
      </c>
      <c r="R76" s="61"/>
      <c r="S76" s="61"/>
      <c r="AN76" s="66"/>
      <c r="AO76" s="135"/>
      <c r="AP76" s="135"/>
      <c r="AQ76" s="135"/>
      <c r="AR76" s="135"/>
      <c r="AS76" s="135"/>
      <c r="AT76" s="135"/>
      <c r="AU76" s="135"/>
      <c r="AV76" s="135"/>
      <c r="AW76" s="100"/>
    </row>
    <row r="77" spans="1:49" ht="12.75" customHeight="1" x14ac:dyDescent="0.35">
      <c r="A77" s="62">
        <v>1401210342</v>
      </c>
      <c r="B77" s="58"/>
      <c r="C77" s="60" t="s">
        <v>849</v>
      </c>
      <c r="D77" s="60" t="s">
        <v>854</v>
      </c>
      <c r="E77" s="60">
        <v>32</v>
      </c>
      <c r="F77" s="60">
        <v>94</v>
      </c>
      <c r="G77" s="60">
        <v>100</v>
      </c>
      <c r="H77" s="60">
        <v>15</v>
      </c>
      <c r="I77" s="60">
        <v>0</v>
      </c>
      <c r="J77" s="60">
        <v>0</v>
      </c>
      <c r="K77" s="60">
        <v>0</v>
      </c>
      <c r="L77" s="60">
        <v>0</v>
      </c>
      <c r="M77" s="60">
        <v>0</v>
      </c>
      <c r="N77" s="60">
        <v>6</v>
      </c>
      <c r="O77" s="60" t="s">
        <v>851</v>
      </c>
      <c r="P77" s="60" t="s">
        <v>974</v>
      </c>
      <c r="Q77" s="60" t="s">
        <v>847</v>
      </c>
      <c r="R77" s="61" t="s">
        <v>870</v>
      </c>
      <c r="S77" s="61"/>
      <c r="AN77" s="66"/>
      <c r="AO77" s="116"/>
      <c r="AP77" s="116" t="s">
        <v>846</v>
      </c>
      <c r="AQ77" s="116" t="s">
        <v>974</v>
      </c>
      <c r="AR77" s="135"/>
      <c r="AS77" s="135"/>
      <c r="AT77" s="135"/>
      <c r="AU77" s="135"/>
      <c r="AV77" s="135"/>
      <c r="AW77" s="100"/>
    </row>
    <row r="78" spans="1:49" ht="12.75" customHeight="1" x14ac:dyDescent="0.35">
      <c r="A78" s="62">
        <v>1102295028</v>
      </c>
      <c r="B78" s="58" t="s">
        <v>333</v>
      </c>
      <c r="C78" s="60" t="s">
        <v>844</v>
      </c>
      <c r="D78" s="60" t="s">
        <v>854</v>
      </c>
      <c r="E78" s="60">
        <v>29</v>
      </c>
      <c r="F78" s="60">
        <v>86</v>
      </c>
      <c r="G78" s="60">
        <v>116</v>
      </c>
      <c r="H78" s="60">
        <v>15</v>
      </c>
      <c r="I78" s="60">
        <v>0</v>
      </c>
      <c r="J78" s="60">
        <v>0</v>
      </c>
      <c r="K78" s="60">
        <v>0</v>
      </c>
      <c r="L78" s="60">
        <v>0</v>
      </c>
      <c r="M78" s="60">
        <v>0</v>
      </c>
      <c r="N78" s="60">
        <v>5</v>
      </c>
      <c r="O78" s="60" t="s">
        <v>851</v>
      </c>
      <c r="P78" s="60" t="s">
        <v>974</v>
      </c>
      <c r="Q78" s="60" t="s">
        <v>847</v>
      </c>
      <c r="R78" s="61" t="s">
        <v>871</v>
      </c>
      <c r="S78" s="61"/>
      <c r="AN78" s="66"/>
      <c r="AO78" s="135" t="s">
        <v>991</v>
      </c>
      <c r="AP78" s="135">
        <v>19.307692307692307</v>
      </c>
      <c r="AQ78" s="135">
        <v>12</v>
      </c>
      <c r="AR78" s="135"/>
      <c r="AS78" s="135"/>
      <c r="AT78" s="135"/>
      <c r="AU78" s="135"/>
      <c r="AV78" s="135"/>
      <c r="AW78" s="100"/>
    </row>
    <row r="79" spans="1:49" ht="12.75" customHeight="1" x14ac:dyDescent="0.35">
      <c r="A79" s="62">
        <v>1203506199</v>
      </c>
      <c r="B79" s="58" t="s">
        <v>415</v>
      </c>
      <c r="C79" s="60" t="s">
        <v>844</v>
      </c>
      <c r="D79" s="60" t="s">
        <v>845</v>
      </c>
      <c r="E79" s="60">
        <v>35</v>
      </c>
      <c r="F79" s="60">
        <v>64</v>
      </c>
      <c r="G79" s="60">
        <v>119</v>
      </c>
      <c r="H79" s="60">
        <v>15</v>
      </c>
      <c r="I79" s="60">
        <v>0</v>
      </c>
      <c r="J79" s="60">
        <v>0</v>
      </c>
      <c r="K79" s="60">
        <v>0</v>
      </c>
      <c r="L79" s="60">
        <v>0</v>
      </c>
      <c r="M79" s="60">
        <v>0</v>
      </c>
      <c r="N79" s="60">
        <v>6</v>
      </c>
      <c r="O79" s="60" t="s">
        <v>851</v>
      </c>
      <c r="P79" s="60" t="s">
        <v>974</v>
      </c>
      <c r="Q79" s="60" t="s">
        <v>851</v>
      </c>
      <c r="R79" s="61"/>
      <c r="S79" s="61"/>
      <c r="AN79" s="66"/>
      <c r="AO79" s="135" t="s">
        <v>992</v>
      </c>
      <c r="AP79" s="135">
        <v>62.230769230769205</v>
      </c>
      <c r="AQ79" s="135">
        <v>7.5744680851063828</v>
      </c>
      <c r="AR79" s="135">
        <f>SQRT(AP79)</f>
        <v>7.8886481244107474</v>
      </c>
      <c r="AS79" s="135">
        <f>SQRT(AQ79)</f>
        <v>2.7521751552374685</v>
      </c>
      <c r="AT79" s="135"/>
      <c r="AU79" s="135"/>
      <c r="AV79" s="135"/>
      <c r="AW79" s="100"/>
    </row>
    <row r="80" spans="1:49" ht="12.75" customHeight="1" x14ac:dyDescent="0.35">
      <c r="A80" s="62">
        <v>1401311288</v>
      </c>
      <c r="B80" s="58"/>
      <c r="C80" s="60" t="s">
        <v>844</v>
      </c>
      <c r="D80" s="60" t="s">
        <v>845</v>
      </c>
      <c r="E80" s="60">
        <v>28</v>
      </c>
      <c r="F80" s="60">
        <v>90</v>
      </c>
      <c r="G80" s="60">
        <v>115</v>
      </c>
      <c r="H80" s="60">
        <v>15</v>
      </c>
      <c r="I80" s="60">
        <v>0</v>
      </c>
      <c r="J80" s="60">
        <v>0</v>
      </c>
      <c r="K80" s="60">
        <v>0</v>
      </c>
      <c r="L80" s="60">
        <v>0</v>
      </c>
      <c r="M80" s="60">
        <v>0</v>
      </c>
      <c r="N80" s="60">
        <v>6</v>
      </c>
      <c r="O80" s="60" t="s">
        <v>851</v>
      </c>
      <c r="P80" s="60" t="s">
        <v>974</v>
      </c>
      <c r="Q80" s="60" t="s">
        <v>847</v>
      </c>
      <c r="R80" s="61"/>
      <c r="S80" s="61"/>
      <c r="AN80" s="66"/>
      <c r="AO80" s="135" t="s">
        <v>993</v>
      </c>
      <c r="AP80" s="135">
        <v>13</v>
      </c>
      <c r="AQ80" s="135">
        <v>48</v>
      </c>
      <c r="AR80" s="135"/>
      <c r="AS80" s="135"/>
      <c r="AT80" s="135"/>
      <c r="AU80" s="135"/>
      <c r="AV80" s="135"/>
      <c r="AW80" s="100"/>
    </row>
    <row r="81" spans="1:51" ht="12.75" customHeight="1" x14ac:dyDescent="0.35">
      <c r="A81" s="62">
        <v>1400105541</v>
      </c>
      <c r="B81" s="58"/>
      <c r="C81" s="60" t="s">
        <v>849</v>
      </c>
      <c r="D81" s="60" t="s">
        <v>853</v>
      </c>
      <c r="E81" s="60">
        <v>19</v>
      </c>
      <c r="F81" s="60">
        <v>90</v>
      </c>
      <c r="G81" s="60">
        <v>125</v>
      </c>
      <c r="H81" s="60">
        <v>15</v>
      </c>
      <c r="I81" s="60">
        <v>0</v>
      </c>
      <c r="J81" s="60">
        <v>0</v>
      </c>
      <c r="K81" s="60">
        <v>0</v>
      </c>
      <c r="L81" s="60">
        <v>0</v>
      </c>
      <c r="M81" s="60">
        <v>0</v>
      </c>
      <c r="N81" s="60">
        <v>2</v>
      </c>
      <c r="O81" s="60" t="s">
        <v>851</v>
      </c>
      <c r="P81" s="60" t="s">
        <v>974</v>
      </c>
      <c r="Q81" s="60" t="s">
        <v>847</v>
      </c>
      <c r="R81" s="61"/>
      <c r="S81" s="61"/>
      <c r="AN81" s="66"/>
      <c r="AO81" s="135" t="s">
        <v>994</v>
      </c>
      <c r="AP81" s="135">
        <v>0</v>
      </c>
      <c r="AQ81" s="135"/>
      <c r="AR81" s="135"/>
      <c r="AS81" s="135"/>
      <c r="AT81" s="135"/>
      <c r="AU81" s="135"/>
      <c r="AV81" s="135"/>
      <c r="AW81" s="100"/>
    </row>
    <row r="82" spans="1:51" ht="12.75" customHeight="1" x14ac:dyDescent="0.35">
      <c r="A82" s="62">
        <v>1401316516</v>
      </c>
      <c r="B82" s="58"/>
      <c r="C82" s="60" t="s">
        <v>849</v>
      </c>
      <c r="D82" s="60" t="s">
        <v>850</v>
      </c>
      <c r="E82" s="60">
        <v>20</v>
      </c>
      <c r="F82" s="60">
        <v>110</v>
      </c>
      <c r="G82" s="60">
        <v>128</v>
      </c>
      <c r="H82" s="60">
        <v>15</v>
      </c>
      <c r="I82" s="60">
        <v>0</v>
      </c>
      <c r="J82" s="60">
        <v>0</v>
      </c>
      <c r="K82" s="60">
        <v>1</v>
      </c>
      <c r="L82" s="60">
        <v>0</v>
      </c>
      <c r="M82" s="60">
        <v>1</v>
      </c>
      <c r="N82" s="60">
        <v>4</v>
      </c>
      <c r="O82" s="60" t="s">
        <v>851</v>
      </c>
      <c r="P82" s="60" t="s">
        <v>974</v>
      </c>
      <c r="Q82" s="60" t="s">
        <v>847</v>
      </c>
      <c r="R82" s="61"/>
      <c r="S82" s="61"/>
      <c r="AN82" s="66"/>
      <c r="AO82" s="135" t="s">
        <v>995</v>
      </c>
      <c r="AP82" s="135">
        <v>13</v>
      </c>
      <c r="AQ82" s="135"/>
      <c r="AR82" s="135"/>
      <c r="AS82" s="135"/>
      <c r="AT82" s="135"/>
      <c r="AU82" s="135"/>
      <c r="AV82" s="135"/>
      <c r="AW82" s="100"/>
    </row>
    <row r="83" spans="1:51" ht="12.75" customHeight="1" x14ac:dyDescent="0.35">
      <c r="A83" s="62">
        <v>1009368877</v>
      </c>
      <c r="B83" s="58"/>
      <c r="C83" s="60" t="s">
        <v>844</v>
      </c>
      <c r="D83" s="60" t="s">
        <v>845</v>
      </c>
      <c r="E83" s="60">
        <v>15</v>
      </c>
      <c r="F83" s="60">
        <v>82</v>
      </c>
      <c r="G83" s="60">
        <v>118</v>
      </c>
      <c r="H83" s="60">
        <v>15</v>
      </c>
      <c r="I83" s="60">
        <v>0</v>
      </c>
      <c r="J83" s="60">
        <v>0</v>
      </c>
      <c r="K83" s="60">
        <v>0</v>
      </c>
      <c r="L83" s="60">
        <v>0</v>
      </c>
      <c r="M83" s="60">
        <v>0</v>
      </c>
      <c r="N83" s="60">
        <v>3</v>
      </c>
      <c r="O83" s="60" t="s">
        <v>851</v>
      </c>
      <c r="P83" s="60" t="s">
        <v>974</v>
      </c>
      <c r="Q83" s="60" t="s">
        <v>847</v>
      </c>
      <c r="R83" s="61" t="s">
        <v>178</v>
      </c>
      <c r="S83" s="61"/>
      <c r="AN83" s="66"/>
      <c r="AO83" s="135" t="s">
        <v>996</v>
      </c>
      <c r="AP83" s="135">
        <v>3.2862954456526627</v>
      </c>
      <c r="AQ83" s="135"/>
      <c r="AR83" s="135"/>
      <c r="AS83" s="135"/>
      <c r="AT83" s="135"/>
      <c r="AU83" s="135"/>
      <c r="AV83" s="135"/>
      <c r="AW83" s="100"/>
    </row>
    <row r="84" spans="1:51" ht="12.75" customHeight="1" x14ac:dyDescent="0.35">
      <c r="A84" s="62">
        <v>1203506199</v>
      </c>
      <c r="B84" s="58"/>
      <c r="C84" s="60" t="s">
        <v>844</v>
      </c>
      <c r="D84" s="60" t="s">
        <v>845</v>
      </c>
      <c r="E84" s="60">
        <v>18</v>
      </c>
      <c r="F84" s="60">
        <v>87</v>
      </c>
      <c r="G84" s="60">
        <v>125</v>
      </c>
      <c r="H84" s="60">
        <v>15</v>
      </c>
      <c r="I84" s="60">
        <v>0</v>
      </c>
      <c r="J84" s="60">
        <v>0</v>
      </c>
      <c r="K84" s="60">
        <v>0</v>
      </c>
      <c r="L84" s="60">
        <v>0</v>
      </c>
      <c r="M84" s="60">
        <v>0</v>
      </c>
      <c r="N84" s="60">
        <v>3</v>
      </c>
      <c r="O84" s="60" t="s">
        <v>851</v>
      </c>
      <c r="P84" s="60" t="s">
        <v>974</v>
      </c>
      <c r="Q84" s="60" t="s">
        <v>847</v>
      </c>
      <c r="R84" s="61" t="s">
        <v>345</v>
      </c>
      <c r="S84" s="61" t="s">
        <v>875</v>
      </c>
      <c r="AN84" s="66"/>
      <c r="AO84" s="135" t="s">
        <v>997</v>
      </c>
      <c r="AP84" s="135">
        <v>2.9506469046563684E-3</v>
      </c>
      <c r="AQ84" s="135"/>
      <c r="AR84" s="135"/>
      <c r="AS84" s="135"/>
      <c r="AT84" s="135"/>
      <c r="AU84" s="135"/>
      <c r="AV84" s="135"/>
      <c r="AW84" s="100"/>
    </row>
    <row r="85" spans="1:51" ht="12.75" customHeight="1" x14ac:dyDescent="0.35">
      <c r="A85" s="62">
        <v>1400041383</v>
      </c>
      <c r="B85" s="58"/>
      <c r="C85" s="60" t="s">
        <v>849</v>
      </c>
      <c r="D85" s="60" t="s">
        <v>856</v>
      </c>
      <c r="E85" s="60">
        <v>15</v>
      </c>
      <c r="F85" s="60">
        <v>97</v>
      </c>
      <c r="G85" s="60">
        <v>110</v>
      </c>
      <c r="H85" s="60">
        <v>15</v>
      </c>
      <c r="I85" s="60">
        <v>0</v>
      </c>
      <c r="J85" s="60">
        <v>0</v>
      </c>
      <c r="K85" s="60">
        <v>0</v>
      </c>
      <c r="L85" s="60">
        <v>0</v>
      </c>
      <c r="M85" s="60">
        <v>0</v>
      </c>
      <c r="N85" s="60">
        <v>5</v>
      </c>
      <c r="O85" s="60" t="s">
        <v>851</v>
      </c>
      <c r="P85" s="60" t="s">
        <v>974</v>
      </c>
      <c r="Q85" s="60" t="s">
        <v>847</v>
      </c>
      <c r="R85" s="61" t="s">
        <v>876</v>
      </c>
      <c r="S85" s="61"/>
      <c r="AN85" s="66"/>
      <c r="AO85" s="135" t="s">
        <v>998</v>
      </c>
      <c r="AP85" s="135">
        <v>1.7709333959868729</v>
      </c>
      <c r="AQ85" s="135"/>
      <c r="AR85" s="135"/>
      <c r="AS85" s="135"/>
      <c r="AT85" s="135"/>
      <c r="AU85" s="135"/>
      <c r="AV85" s="135"/>
      <c r="AW85" s="100"/>
      <c r="AY85" s="46"/>
    </row>
    <row r="86" spans="1:51" ht="12.75" customHeight="1" x14ac:dyDescent="0.35">
      <c r="A86" s="62">
        <v>1401332618</v>
      </c>
      <c r="B86" s="58"/>
      <c r="C86" s="60" t="s">
        <v>902</v>
      </c>
      <c r="D86" s="60" t="s">
        <v>845</v>
      </c>
      <c r="E86" s="60">
        <v>15</v>
      </c>
      <c r="F86" s="60">
        <v>92</v>
      </c>
      <c r="G86" s="60">
        <v>108</v>
      </c>
      <c r="H86" s="60">
        <v>15</v>
      </c>
      <c r="I86" s="60">
        <v>0</v>
      </c>
      <c r="J86" s="60">
        <v>0</v>
      </c>
      <c r="K86" s="60">
        <v>0</v>
      </c>
      <c r="L86" s="60">
        <v>0</v>
      </c>
      <c r="M86" s="60">
        <v>0</v>
      </c>
      <c r="N86" s="60">
        <v>5</v>
      </c>
      <c r="O86" s="60" t="s">
        <v>851</v>
      </c>
      <c r="P86" s="60" t="s">
        <v>974</v>
      </c>
      <c r="Q86" s="60" t="s">
        <v>851</v>
      </c>
      <c r="R86" s="61" t="s">
        <v>178</v>
      </c>
      <c r="S86" s="61" t="s">
        <v>877</v>
      </c>
      <c r="AN86" s="66"/>
      <c r="AO86" s="135" t="s">
        <v>999</v>
      </c>
      <c r="AP86" s="170">
        <v>5.9012938093127368E-3</v>
      </c>
      <c r="AQ86" s="135"/>
      <c r="AR86" s="135"/>
      <c r="AS86" s="135"/>
      <c r="AT86" s="135"/>
      <c r="AU86" s="135"/>
      <c r="AV86" s="135"/>
      <c r="AW86" s="100"/>
    </row>
    <row r="87" spans="1:51" ht="12.75" customHeight="1" thickBot="1" x14ac:dyDescent="0.4">
      <c r="A87" s="62">
        <v>1003435007</v>
      </c>
      <c r="B87" s="58"/>
      <c r="C87" s="60" t="s">
        <v>849</v>
      </c>
      <c r="D87" s="60" t="s">
        <v>845</v>
      </c>
      <c r="E87" s="60">
        <v>20</v>
      </c>
      <c r="F87" s="60">
        <v>88</v>
      </c>
      <c r="G87" s="60">
        <v>128</v>
      </c>
      <c r="H87" s="60">
        <v>15</v>
      </c>
      <c r="I87" s="60">
        <v>0</v>
      </c>
      <c r="J87" s="60">
        <v>0</v>
      </c>
      <c r="K87" s="60">
        <v>0</v>
      </c>
      <c r="L87" s="60">
        <v>0</v>
      </c>
      <c r="M87" s="60">
        <v>0</v>
      </c>
      <c r="N87" s="60">
        <v>3</v>
      </c>
      <c r="O87" s="60" t="s">
        <v>851</v>
      </c>
      <c r="P87" s="60" t="s">
        <v>974</v>
      </c>
      <c r="Q87" s="60" t="s">
        <v>847</v>
      </c>
      <c r="R87" s="61" t="s">
        <v>178</v>
      </c>
      <c r="S87" s="61" t="s">
        <v>875</v>
      </c>
      <c r="AN87" s="66"/>
      <c r="AO87" s="68" t="s">
        <v>1000</v>
      </c>
      <c r="AP87" s="68">
        <v>2.1603686564627926</v>
      </c>
      <c r="AQ87" s="68"/>
      <c r="AR87" s="135"/>
      <c r="AS87" s="135"/>
      <c r="AT87" s="135"/>
      <c r="AU87" s="135"/>
      <c r="AV87" s="135"/>
      <c r="AW87" s="100"/>
    </row>
    <row r="88" spans="1:51" ht="12.75" customHeight="1" x14ac:dyDescent="0.35">
      <c r="A88" s="62">
        <v>1400161166</v>
      </c>
      <c r="B88" s="58"/>
      <c r="C88" s="60" t="s">
        <v>844</v>
      </c>
      <c r="D88" s="60" t="s">
        <v>845</v>
      </c>
      <c r="E88" s="60">
        <v>12</v>
      </c>
      <c r="F88" s="60">
        <v>81</v>
      </c>
      <c r="G88" s="60">
        <v>106</v>
      </c>
      <c r="H88" s="60">
        <v>15</v>
      </c>
      <c r="I88" s="60">
        <v>0</v>
      </c>
      <c r="J88" s="60">
        <v>0</v>
      </c>
      <c r="K88" s="60">
        <v>0</v>
      </c>
      <c r="L88" s="60">
        <v>0</v>
      </c>
      <c r="M88" s="60">
        <v>0</v>
      </c>
      <c r="N88" s="60">
        <v>4</v>
      </c>
      <c r="O88" s="60" t="s">
        <v>851</v>
      </c>
      <c r="P88" s="60" t="s">
        <v>974</v>
      </c>
      <c r="Q88" s="60" t="s">
        <v>847</v>
      </c>
      <c r="R88" s="61" t="s">
        <v>880</v>
      </c>
      <c r="S88" s="61"/>
      <c r="AN88" s="66"/>
      <c r="AO88" s="135"/>
      <c r="AP88" s="135"/>
      <c r="AQ88" s="135"/>
      <c r="AR88" s="135"/>
      <c r="AS88" s="135"/>
      <c r="AT88" s="135"/>
      <c r="AU88" s="135"/>
      <c r="AV88" s="135"/>
      <c r="AW88" s="100"/>
    </row>
    <row r="89" spans="1:51" ht="12.75" customHeight="1" thickBot="1" x14ac:dyDescent="0.4">
      <c r="A89" s="62">
        <v>1007340188</v>
      </c>
      <c r="B89" s="58"/>
      <c r="C89" s="60" t="s">
        <v>849</v>
      </c>
      <c r="D89" s="60" t="s">
        <v>856</v>
      </c>
      <c r="E89" s="60">
        <v>16</v>
      </c>
      <c r="F89" s="60">
        <v>73</v>
      </c>
      <c r="G89" s="60">
        <v>89</v>
      </c>
      <c r="H89" s="60">
        <v>14</v>
      </c>
      <c r="I89" s="60">
        <v>0</v>
      </c>
      <c r="J89" s="60">
        <v>0</v>
      </c>
      <c r="K89" s="60">
        <v>0</v>
      </c>
      <c r="L89" s="60">
        <v>0</v>
      </c>
      <c r="M89" s="60">
        <v>0</v>
      </c>
      <c r="N89" s="60">
        <v>5</v>
      </c>
      <c r="O89" s="60" t="s">
        <v>851</v>
      </c>
      <c r="P89" s="60" t="s">
        <v>974</v>
      </c>
      <c r="Q89" s="60" t="s">
        <v>847</v>
      </c>
      <c r="R89" s="61" t="s">
        <v>876</v>
      </c>
      <c r="S89" s="61"/>
      <c r="AN89" s="66"/>
      <c r="AO89" s="135"/>
      <c r="AP89" s="135"/>
      <c r="AQ89" s="135"/>
      <c r="AR89" s="135"/>
      <c r="AS89" s="135"/>
      <c r="AT89" s="135"/>
      <c r="AU89" s="135"/>
      <c r="AV89" s="135"/>
      <c r="AW89" s="100"/>
    </row>
    <row r="90" spans="1:51" ht="12.75" customHeight="1" x14ac:dyDescent="0.35">
      <c r="A90" s="62">
        <v>1401369966</v>
      </c>
      <c r="B90" s="58"/>
      <c r="C90" s="60" t="s">
        <v>844</v>
      </c>
      <c r="D90" s="60" t="s">
        <v>856</v>
      </c>
      <c r="E90" s="60">
        <v>20</v>
      </c>
      <c r="F90" s="60">
        <v>71</v>
      </c>
      <c r="G90" s="60">
        <v>99</v>
      </c>
      <c r="H90" s="60">
        <v>15</v>
      </c>
      <c r="I90" s="60">
        <v>0</v>
      </c>
      <c r="J90" s="60">
        <v>0</v>
      </c>
      <c r="K90" s="60">
        <v>0</v>
      </c>
      <c r="L90" s="60">
        <v>0</v>
      </c>
      <c r="M90" s="60">
        <v>0</v>
      </c>
      <c r="N90" s="60">
        <v>5</v>
      </c>
      <c r="O90" s="60" t="s">
        <v>851</v>
      </c>
      <c r="P90" s="60" t="s">
        <v>974</v>
      </c>
      <c r="Q90" s="60" t="s">
        <v>847</v>
      </c>
      <c r="R90" s="61" t="s">
        <v>728</v>
      </c>
      <c r="S90" s="61"/>
      <c r="AN90" s="66"/>
      <c r="AO90" s="87" t="s">
        <v>835</v>
      </c>
      <c r="AP90" s="88"/>
      <c r="AQ90" s="145" t="s">
        <v>1008</v>
      </c>
      <c r="AR90" s="135"/>
      <c r="AS90" s="135"/>
      <c r="AT90" s="87" t="s">
        <v>837</v>
      </c>
      <c r="AU90" s="88"/>
      <c r="AV90" s="89" t="s">
        <v>1011</v>
      </c>
      <c r="AW90" s="100"/>
      <c r="AY90" s="46"/>
    </row>
    <row r="91" spans="1:51" ht="12.75" customHeight="1" x14ac:dyDescent="0.35">
      <c r="A91" s="62">
        <v>1005430532</v>
      </c>
      <c r="B91" s="58"/>
      <c r="C91" s="60" t="s">
        <v>844</v>
      </c>
      <c r="D91" s="60" t="s">
        <v>854</v>
      </c>
      <c r="E91" s="60">
        <v>43</v>
      </c>
      <c r="F91" s="60">
        <v>79</v>
      </c>
      <c r="G91" s="60">
        <v>120</v>
      </c>
      <c r="H91" s="60">
        <v>15</v>
      </c>
      <c r="I91" s="60">
        <v>0</v>
      </c>
      <c r="J91" s="60">
        <v>0</v>
      </c>
      <c r="K91" s="60">
        <v>0</v>
      </c>
      <c r="L91" s="60">
        <v>0</v>
      </c>
      <c r="M91" s="60">
        <v>0</v>
      </c>
      <c r="N91" s="60">
        <v>5</v>
      </c>
      <c r="O91" s="60" t="s">
        <v>851</v>
      </c>
      <c r="P91" s="60" t="s">
        <v>974</v>
      </c>
      <c r="Q91" s="60" t="s">
        <v>847</v>
      </c>
      <c r="R91" s="61" t="s">
        <v>884</v>
      </c>
      <c r="S91" s="61" t="s">
        <v>875</v>
      </c>
      <c r="AN91" s="66"/>
      <c r="AO91" s="66"/>
      <c r="AP91" s="143" t="s">
        <v>731</v>
      </c>
      <c r="AQ91" s="90" t="s">
        <v>138</v>
      </c>
      <c r="AR91" s="135"/>
      <c r="AS91" s="135"/>
      <c r="AT91" s="66"/>
      <c r="AU91" s="143" t="s">
        <v>731</v>
      </c>
      <c r="AV91" s="90" t="s">
        <v>138</v>
      </c>
      <c r="AW91" s="100"/>
    </row>
    <row r="92" spans="1:51" ht="12.75" customHeight="1" x14ac:dyDescent="0.35">
      <c r="A92" s="62">
        <v>1010313203</v>
      </c>
      <c r="B92" s="58"/>
      <c r="C92" s="60" t="s">
        <v>844</v>
      </c>
      <c r="D92" s="60" t="s">
        <v>853</v>
      </c>
      <c r="E92" s="60">
        <v>27</v>
      </c>
      <c r="F92" s="60">
        <v>66</v>
      </c>
      <c r="G92" s="60">
        <v>109</v>
      </c>
      <c r="H92" s="60">
        <v>15</v>
      </c>
      <c r="I92" s="60">
        <v>0</v>
      </c>
      <c r="J92" s="60">
        <v>0</v>
      </c>
      <c r="K92" s="60">
        <v>0</v>
      </c>
      <c r="L92" s="60">
        <v>0</v>
      </c>
      <c r="M92" s="60">
        <v>0</v>
      </c>
      <c r="N92" s="60">
        <v>4</v>
      </c>
      <c r="O92" s="60" t="s">
        <v>851</v>
      </c>
      <c r="P92" s="60" t="s">
        <v>974</v>
      </c>
      <c r="Q92" s="60" t="s">
        <v>847</v>
      </c>
      <c r="R92" s="63" t="s">
        <v>435</v>
      </c>
      <c r="S92" s="61" t="s">
        <v>875</v>
      </c>
      <c r="AN92" s="66"/>
      <c r="AO92" s="64" t="s">
        <v>1002</v>
      </c>
      <c r="AP92" s="151">
        <f>COUNTIF(AB15:AB27,1)</f>
        <v>7</v>
      </c>
      <c r="AQ92" s="91">
        <f>COUNTIF(AB15:AB27,0)</f>
        <v>6</v>
      </c>
      <c r="AR92" s="135"/>
      <c r="AS92" s="135"/>
      <c r="AT92" s="64" t="s">
        <v>1002</v>
      </c>
      <c r="AU92" s="151">
        <f>COUNTIF(AD15:AD27,1)</f>
        <v>7</v>
      </c>
      <c r="AV92" s="91">
        <f>COUNTIF(AD15:AD27,0)</f>
        <v>6</v>
      </c>
      <c r="AW92" s="100"/>
    </row>
    <row r="93" spans="1:51" ht="12.75" customHeight="1" thickBot="1" x14ac:dyDescent="0.4">
      <c r="A93" s="62">
        <v>1401315092</v>
      </c>
      <c r="B93" s="58"/>
      <c r="C93" s="60" t="s">
        <v>849</v>
      </c>
      <c r="D93" s="60" t="s">
        <v>850</v>
      </c>
      <c r="E93" s="60">
        <v>16</v>
      </c>
      <c r="F93" s="60">
        <v>66</v>
      </c>
      <c r="G93" s="60">
        <v>121</v>
      </c>
      <c r="H93" s="60">
        <v>10</v>
      </c>
      <c r="I93" s="60">
        <v>1</v>
      </c>
      <c r="J93" s="60">
        <v>0</v>
      </c>
      <c r="K93" s="60">
        <v>0</v>
      </c>
      <c r="L93" s="60">
        <v>0</v>
      </c>
      <c r="M93" s="60">
        <v>1</v>
      </c>
      <c r="N93" s="60">
        <v>6</v>
      </c>
      <c r="O93" s="60" t="s">
        <v>851</v>
      </c>
      <c r="P93" s="60" t="s">
        <v>974</v>
      </c>
      <c r="Q93" s="60" t="s">
        <v>851</v>
      </c>
      <c r="R93" s="61" t="s">
        <v>889</v>
      </c>
      <c r="S93" s="61" t="s">
        <v>875</v>
      </c>
      <c r="AN93" s="66"/>
      <c r="AO93" s="92" t="s">
        <v>1003</v>
      </c>
      <c r="AP93" s="93">
        <f>COUNTIF(AB28:AB75,1)</f>
        <v>7</v>
      </c>
      <c r="AQ93" s="94">
        <f>COUNTIF(AB28:AB75,0)</f>
        <v>41</v>
      </c>
      <c r="AR93" s="135"/>
      <c r="AS93" s="135"/>
      <c r="AT93" s="92" t="s">
        <v>1003</v>
      </c>
      <c r="AU93" s="93">
        <f>COUNTIF(AD28:AD75,1)</f>
        <v>31</v>
      </c>
      <c r="AV93" s="94">
        <f>COUNTIF(AD28:AD75,0)</f>
        <v>17</v>
      </c>
      <c r="AW93" s="100"/>
    </row>
    <row r="94" spans="1:51" ht="12.75" customHeight="1" x14ac:dyDescent="0.35">
      <c r="A94" s="62">
        <v>1401373597</v>
      </c>
      <c r="B94" s="58"/>
      <c r="C94" s="60" t="s">
        <v>844</v>
      </c>
      <c r="D94" s="60" t="s">
        <v>861</v>
      </c>
      <c r="E94" s="60">
        <v>27</v>
      </c>
      <c r="F94" s="60">
        <v>92</v>
      </c>
      <c r="G94" s="60">
        <v>139</v>
      </c>
      <c r="H94" s="60">
        <v>15</v>
      </c>
      <c r="I94" s="60">
        <v>0</v>
      </c>
      <c r="J94" s="60">
        <v>0</v>
      </c>
      <c r="K94" s="60">
        <v>0</v>
      </c>
      <c r="L94" s="60">
        <v>0</v>
      </c>
      <c r="M94" s="60">
        <v>0</v>
      </c>
      <c r="N94" s="60">
        <v>5</v>
      </c>
      <c r="O94" s="60" t="s">
        <v>851</v>
      </c>
      <c r="P94" s="60" t="s">
        <v>974</v>
      </c>
      <c r="Q94" s="60" t="s">
        <v>847</v>
      </c>
      <c r="R94" s="61" t="s">
        <v>890</v>
      </c>
      <c r="S94" s="61"/>
      <c r="AN94" s="66"/>
      <c r="AO94" s="135"/>
      <c r="AP94" s="135"/>
      <c r="AQ94" s="135"/>
      <c r="AR94" s="135"/>
      <c r="AS94" s="135"/>
      <c r="AT94" s="135"/>
      <c r="AU94" s="135"/>
      <c r="AV94" s="135"/>
      <c r="AW94" s="100"/>
    </row>
    <row r="95" spans="1:51" ht="12.75" customHeight="1" thickBot="1" x14ac:dyDescent="0.4">
      <c r="A95" s="62">
        <v>1400877154</v>
      </c>
      <c r="B95" s="58"/>
      <c r="C95" s="60" t="s">
        <v>844</v>
      </c>
      <c r="D95" s="60" t="s">
        <v>854</v>
      </c>
      <c r="E95" s="60">
        <v>12</v>
      </c>
      <c r="F95" s="60">
        <v>91</v>
      </c>
      <c r="G95" s="60">
        <v>116</v>
      </c>
      <c r="H95" s="60">
        <v>15</v>
      </c>
      <c r="I95" s="60">
        <v>0</v>
      </c>
      <c r="J95" s="60">
        <v>0</v>
      </c>
      <c r="K95" s="60">
        <v>0</v>
      </c>
      <c r="L95" s="60">
        <v>0</v>
      </c>
      <c r="M95" s="60">
        <v>0</v>
      </c>
      <c r="N95" s="60">
        <v>3</v>
      </c>
      <c r="O95" s="60" t="s">
        <v>851</v>
      </c>
      <c r="P95" s="60" t="s">
        <v>974</v>
      </c>
      <c r="Q95" s="60" t="s">
        <v>847</v>
      </c>
      <c r="R95" s="61" t="s">
        <v>414</v>
      </c>
      <c r="S95" s="61" t="s">
        <v>875</v>
      </c>
      <c r="AN95" s="66"/>
      <c r="AO95" s="135"/>
      <c r="AP95" s="135"/>
      <c r="AQ95" s="135"/>
      <c r="AR95" s="135"/>
      <c r="AS95" s="135"/>
      <c r="AT95" s="135"/>
      <c r="AU95" s="135"/>
      <c r="AV95" s="135"/>
      <c r="AW95" s="100"/>
    </row>
    <row r="96" spans="1:51" ht="12.75" customHeight="1" x14ac:dyDescent="0.35">
      <c r="A96" s="62">
        <v>1205450202</v>
      </c>
      <c r="B96" s="58"/>
      <c r="C96" s="60" t="s">
        <v>844</v>
      </c>
      <c r="D96" s="60" t="s">
        <v>861</v>
      </c>
      <c r="E96" s="60">
        <v>12</v>
      </c>
      <c r="F96" s="60">
        <v>97</v>
      </c>
      <c r="G96" s="60">
        <v>127</v>
      </c>
      <c r="H96" s="60">
        <v>14</v>
      </c>
      <c r="I96" s="60">
        <v>0</v>
      </c>
      <c r="J96" s="60">
        <v>0</v>
      </c>
      <c r="K96" s="60">
        <v>0</v>
      </c>
      <c r="L96" s="60">
        <v>0</v>
      </c>
      <c r="M96" s="60">
        <v>0</v>
      </c>
      <c r="N96" s="60">
        <v>5</v>
      </c>
      <c r="O96" s="60" t="s">
        <v>851</v>
      </c>
      <c r="P96" s="60" t="s">
        <v>974</v>
      </c>
      <c r="Q96" s="60" t="s">
        <v>847</v>
      </c>
      <c r="R96" s="61" t="s">
        <v>900</v>
      </c>
      <c r="S96" s="61" t="s">
        <v>875</v>
      </c>
      <c r="AN96" s="66"/>
      <c r="AO96" s="87" t="s">
        <v>836</v>
      </c>
      <c r="AP96" s="88"/>
      <c r="AQ96" s="89" t="s">
        <v>1010</v>
      </c>
      <c r="AR96" s="135"/>
      <c r="AS96" s="135"/>
      <c r="AT96" s="87" t="s">
        <v>1004</v>
      </c>
      <c r="AU96" s="88"/>
      <c r="AV96" s="89" t="s">
        <v>1012</v>
      </c>
      <c r="AW96" s="100"/>
    </row>
    <row r="97" spans="1:61" ht="12.75" customHeight="1" x14ac:dyDescent="0.35">
      <c r="A97" s="62">
        <v>1401380766</v>
      </c>
      <c r="B97" s="58"/>
      <c r="C97" s="60" t="s">
        <v>849</v>
      </c>
      <c r="D97" s="60" t="s">
        <v>845</v>
      </c>
      <c r="E97" s="60">
        <v>24</v>
      </c>
      <c r="F97" s="60">
        <v>73</v>
      </c>
      <c r="G97" s="60">
        <v>131</v>
      </c>
      <c r="H97" s="60">
        <v>15</v>
      </c>
      <c r="I97" s="60">
        <v>0</v>
      </c>
      <c r="J97" s="60">
        <v>0</v>
      </c>
      <c r="K97" s="60">
        <v>0</v>
      </c>
      <c r="L97" s="60">
        <v>0</v>
      </c>
      <c r="M97" s="60">
        <v>0</v>
      </c>
      <c r="N97" s="60">
        <v>0</v>
      </c>
      <c r="O97" s="60" t="s">
        <v>851</v>
      </c>
      <c r="P97" s="60" t="s">
        <v>974</v>
      </c>
      <c r="Q97" s="60" t="s">
        <v>847</v>
      </c>
      <c r="R97" s="61" t="s">
        <v>904</v>
      </c>
      <c r="S97" s="61"/>
      <c r="AN97" s="66"/>
      <c r="AO97" s="66"/>
      <c r="AP97" s="143" t="s">
        <v>731</v>
      </c>
      <c r="AQ97" s="90" t="s">
        <v>138</v>
      </c>
      <c r="AR97" s="135"/>
      <c r="AS97" s="135"/>
      <c r="AT97" s="66"/>
      <c r="AU97" s="143" t="s">
        <v>731</v>
      </c>
      <c r="AV97" s="90" t="s">
        <v>138</v>
      </c>
      <c r="AW97" s="100"/>
      <c r="BI97" t="s">
        <v>1007</v>
      </c>
    </row>
    <row r="98" spans="1:61" ht="12.75" customHeight="1" x14ac:dyDescent="0.35">
      <c r="A98" s="62">
        <v>1401382217</v>
      </c>
      <c r="B98" s="58"/>
      <c r="C98" s="60" t="s">
        <v>849</v>
      </c>
      <c r="D98" s="60" t="s">
        <v>853</v>
      </c>
      <c r="E98" s="60">
        <v>31</v>
      </c>
      <c r="F98" s="60">
        <v>60</v>
      </c>
      <c r="G98" s="60">
        <v>111</v>
      </c>
      <c r="H98" s="60">
        <v>15</v>
      </c>
      <c r="I98" s="60">
        <v>0</v>
      </c>
      <c r="J98" s="60">
        <v>0</v>
      </c>
      <c r="K98" s="60">
        <v>0</v>
      </c>
      <c r="L98" s="60">
        <v>0</v>
      </c>
      <c r="M98" s="60">
        <v>0</v>
      </c>
      <c r="N98" s="60">
        <v>3</v>
      </c>
      <c r="O98" s="60" t="s">
        <v>851</v>
      </c>
      <c r="P98" s="60" t="s">
        <v>974</v>
      </c>
      <c r="Q98" s="60" t="s">
        <v>847</v>
      </c>
      <c r="R98" s="61" t="s">
        <v>906</v>
      </c>
      <c r="S98" s="61" t="s">
        <v>886</v>
      </c>
      <c r="AN98" s="66"/>
      <c r="AO98" s="64" t="s">
        <v>1002</v>
      </c>
      <c r="AP98" s="151">
        <f>COUNTIF(AC15:AC27,1)</f>
        <v>0</v>
      </c>
      <c r="AQ98" s="91">
        <f>COUNTIF(AC15:AC27,0)</f>
        <v>13</v>
      </c>
      <c r="AR98" s="135"/>
      <c r="AS98" s="135"/>
      <c r="AT98" s="64" t="s">
        <v>1002</v>
      </c>
      <c r="AU98" s="151">
        <f>COUNTIF(AE15:AE27,1)</f>
        <v>1</v>
      </c>
      <c r="AV98" s="91">
        <f>COUNTIF(AE15:AE27,0)</f>
        <v>12</v>
      </c>
      <c r="AW98" s="100"/>
    </row>
    <row r="99" spans="1:61" ht="12.75" customHeight="1" thickBot="1" x14ac:dyDescent="0.4">
      <c r="A99" s="62">
        <v>1400712166</v>
      </c>
      <c r="B99" s="58"/>
      <c r="C99" s="60" t="s">
        <v>844</v>
      </c>
      <c r="D99" s="60" t="s">
        <v>859</v>
      </c>
      <c r="E99" s="60">
        <v>18</v>
      </c>
      <c r="F99" s="60">
        <v>74</v>
      </c>
      <c r="G99" s="60">
        <v>115</v>
      </c>
      <c r="H99" s="60">
        <v>15</v>
      </c>
      <c r="I99" s="60">
        <v>1</v>
      </c>
      <c r="J99" s="60">
        <v>0</v>
      </c>
      <c r="K99" s="60">
        <v>0</v>
      </c>
      <c r="L99" s="60">
        <v>0</v>
      </c>
      <c r="M99" s="60">
        <v>1</v>
      </c>
      <c r="N99" s="60">
        <v>3</v>
      </c>
      <c r="O99" s="60" t="s">
        <v>851</v>
      </c>
      <c r="P99" s="60" t="s">
        <v>974</v>
      </c>
      <c r="Q99" s="60" t="s">
        <v>847</v>
      </c>
      <c r="R99" s="61" t="s">
        <v>907</v>
      </c>
      <c r="S99" s="61"/>
      <c r="AN99" s="66"/>
      <c r="AO99" s="92" t="s">
        <v>1003</v>
      </c>
      <c r="AP99" s="93">
        <f>COUNTIF(AC28:AC75,1)</f>
        <v>2</v>
      </c>
      <c r="AQ99" s="94">
        <f>COUNTIF(AC28:AC75,0)</f>
        <v>46</v>
      </c>
      <c r="AR99" s="135"/>
      <c r="AS99" s="135"/>
      <c r="AT99" s="92" t="s">
        <v>1003</v>
      </c>
      <c r="AU99" s="93">
        <f>COUNTIF(AE28:AE75,1)</f>
        <v>0</v>
      </c>
      <c r="AV99" s="94">
        <f>COUNTIF(AE28:AE75,0)</f>
        <v>48</v>
      </c>
      <c r="AW99" s="100"/>
    </row>
    <row r="100" spans="1:61" ht="12.75" customHeight="1" x14ac:dyDescent="0.35">
      <c r="A100" s="62">
        <v>1400394345</v>
      </c>
      <c r="B100" s="58"/>
      <c r="C100" s="60" t="s">
        <v>849</v>
      </c>
      <c r="D100" s="60" t="s">
        <v>861</v>
      </c>
      <c r="E100" s="60">
        <v>16</v>
      </c>
      <c r="F100" s="60">
        <v>94</v>
      </c>
      <c r="G100" s="60">
        <v>119</v>
      </c>
      <c r="H100" s="60">
        <v>15</v>
      </c>
      <c r="I100" s="60">
        <v>0</v>
      </c>
      <c r="J100" s="60">
        <v>0</v>
      </c>
      <c r="K100" s="60">
        <v>0</v>
      </c>
      <c r="L100" s="60">
        <v>0</v>
      </c>
      <c r="M100" s="60">
        <v>0</v>
      </c>
      <c r="N100" s="60">
        <v>5</v>
      </c>
      <c r="O100" s="60" t="s">
        <v>851</v>
      </c>
      <c r="P100" s="60" t="s">
        <v>974</v>
      </c>
      <c r="Q100" s="60" t="s">
        <v>847</v>
      </c>
      <c r="R100" s="61" t="s">
        <v>908</v>
      </c>
      <c r="S100" s="61"/>
      <c r="AN100" s="66"/>
      <c r="AO100" s="135"/>
      <c r="AP100" s="135"/>
      <c r="AQ100" s="135"/>
      <c r="AR100" s="135"/>
      <c r="AS100" s="135"/>
      <c r="AT100" s="135"/>
      <c r="AU100" s="135"/>
      <c r="AV100" s="135"/>
      <c r="AW100" s="100"/>
    </row>
    <row r="101" spans="1:61" ht="12.75" customHeight="1" thickBot="1" x14ac:dyDescent="0.4">
      <c r="A101" s="62">
        <v>1003297212</v>
      </c>
      <c r="B101" s="58"/>
      <c r="C101" s="60" t="s">
        <v>844</v>
      </c>
      <c r="D101" s="60" t="s">
        <v>853</v>
      </c>
      <c r="E101" s="60">
        <v>40</v>
      </c>
      <c r="F101" s="60">
        <v>78</v>
      </c>
      <c r="G101" s="60">
        <v>123</v>
      </c>
      <c r="H101" s="60">
        <v>15</v>
      </c>
      <c r="I101" s="60">
        <v>0</v>
      </c>
      <c r="J101" s="60">
        <v>0</v>
      </c>
      <c r="K101" s="60">
        <v>0</v>
      </c>
      <c r="L101" s="60">
        <v>0</v>
      </c>
      <c r="M101" s="60">
        <v>0</v>
      </c>
      <c r="N101" s="60">
        <v>5</v>
      </c>
      <c r="O101" s="60" t="s">
        <v>851</v>
      </c>
      <c r="P101" s="60" t="s">
        <v>974</v>
      </c>
      <c r="Q101" s="60" t="s">
        <v>847</v>
      </c>
      <c r="R101" s="61" t="s">
        <v>909</v>
      </c>
      <c r="S101" s="61"/>
      <c r="AN101" s="66"/>
      <c r="AO101" s="135"/>
      <c r="AP101" s="135"/>
      <c r="AQ101" s="135"/>
      <c r="AR101" s="135"/>
      <c r="AS101" s="135"/>
      <c r="AT101" s="135"/>
      <c r="AU101" s="135"/>
      <c r="AV101" s="135"/>
      <c r="AW101" s="100"/>
    </row>
    <row r="102" spans="1:61" ht="12.75" customHeight="1" x14ac:dyDescent="0.35">
      <c r="A102" s="62">
        <v>1102881845</v>
      </c>
      <c r="B102" s="58"/>
      <c r="C102" s="60" t="s">
        <v>844</v>
      </c>
      <c r="D102" s="60" t="s">
        <v>856</v>
      </c>
      <c r="E102" s="60">
        <v>15</v>
      </c>
      <c r="F102" s="60">
        <v>79</v>
      </c>
      <c r="G102" s="60">
        <v>97</v>
      </c>
      <c r="H102" s="60">
        <v>15</v>
      </c>
      <c r="I102" s="60">
        <v>0</v>
      </c>
      <c r="J102" s="60">
        <v>0</v>
      </c>
      <c r="K102" s="60">
        <v>0</v>
      </c>
      <c r="L102" s="60">
        <v>0</v>
      </c>
      <c r="M102" s="60">
        <v>0</v>
      </c>
      <c r="N102" s="60">
        <v>6</v>
      </c>
      <c r="O102" s="60" t="s">
        <v>851</v>
      </c>
      <c r="P102" s="60" t="s">
        <v>974</v>
      </c>
      <c r="Q102" s="60" t="s">
        <v>847</v>
      </c>
      <c r="R102" s="61" t="s">
        <v>911</v>
      </c>
      <c r="S102" s="61" t="s">
        <v>875</v>
      </c>
      <c r="AN102" s="66"/>
      <c r="AO102" s="87" t="s">
        <v>1005</v>
      </c>
      <c r="AP102" s="88"/>
      <c r="AQ102" s="89" t="s">
        <v>1010</v>
      </c>
      <c r="AR102" s="135"/>
      <c r="AS102" s="135"/>
      <c r="AT102" s="87" t="s">
        <v>1006</v>
      </c>
      <c r="AU102" s="88"/>
      <c r="AV102" s="145" t="s">
        <v>1013</v>
      </c>
      <c r="AW102" s="100"/>
      <c r="AY102" s="85"/>
      <c r="AZ102" s="85"/>
    </row>
    <row r="103" spans="1:61" ht="12.75" customHeight="1" x14ac:dyDescent="0.35">
      <c r="A103" s="62">
        <v>1205055292</v>
      </c>
      <c r="B103" s="58"/>
      <c r="C103" s="60" t="s">
        <v>844</v>
      </c>
      <c r="D103" s="60" t="s">
        <v>858</v>
      </c>
      <c r="E103" s="60">
        <v>22</v>
      </c>
      <c r="F103" s="60">
        <v>83</v>
      </c>
      <c r="G103" s="60">
        <v>110</v>
      </c>
      <c r="H103" s="60">
        <v>15</v>
      </c>
      <c r="I103" s="60">
        <v>0</v>
      </c>
      <c r="J103" s="60">
        <v>0</v>
      </c>
      <c r="K103" s="60">
        <v>0</v>
      </c>
      <c r="L103" s="60">
        <v>0</v>
      </c>
      <c r="M103" s="60">
        <v>0</v>
      </c>
      <c r="N103" s="60">
        <v>1</v>
      </c>
      <c r="O103" s="60" t="s">
        <v>851</v>
      </c>
      <c r="P103" s="60" t="s">
        <v>974</v>
      </c>
      <c r="Q103" s="60" t="s">
        <v>847</v>
      </c>
      <c r="R103" s="61" t="s">
        <v>912</v>
      </c>
      <c r="S103" s="61" t="s">
        <v>875</v>
      </c>
      <c r="AN103" s="66"/>
      <c r="AO103" s="66"/>
      <c r="AP103" s="143" t="s">
        <v>731</v>
      </c>
      <c r="AQ103" s="90" t="s">
        <v>138</v>
      </c>
      <c r="AR103" s="135"/>
      <c r="AS103" s="135"/>
      <c r="AT103" s="66"/>
      <c r="AU103" s="143" t="s">
        <v>731</v>
      </c>
      <c r="AV103" s="90" t="s">
        <v>138</v>
      </c>
      <c r="AW103" s="100"/>
    </row>
    <row r="104" spans="1:61" ht="12.75" customHeight="1" x14ac:dyDescent="0.35">
      <c r="A104" s="62">
        <v>1100869636</v>
      </c>
      <c r="B104" s="58"/>
      <c r="C104" s="60" t="s">
        <v>849</v>
      </c>
      <c r="D104" s="60" t="s">
        <v>845</v>
      </c>
      <c r="E104" s="60">
        <v>20</v>
      </c>
      <c r="F104" s="60">
        <v>74</v>
      </c>
      <c r="G104" s="60">
        <v>114</v>
      </c>
      <c r="H104" s="60">
        <v>15</v>
      </c>
      <c r="I104" s="60">
        <v>0</v>
      </c>
      <c r="J104" s="60">
        <v>0</v>
      </c>
      <c r="K104" s="60">
        <v>0</v>
      </c>
      <c r="L104" s="60">
        <v>0</v>
      </c>
      <c r="M104" s="60">
        <v>0</v>
      </c>
      <c r="N104" s="60">
        <v>2</v>
      </c>
      <c r="O104" s="60" t="s">
        <v>851</v>
      </c>
      <c r="P104" s="60" t="s">
        <v>974</v>
      </c>
      <c r="Q104" s="60" t="s">
        <v>847</v>
      </c>
      <c r="R104" s="61" t="s">
        <v>919</v>
      </c>
      <c r="S104" s="61" t="s">
        <v>875</v>
      </c>
      <c r="AN104" s="66"/>
      <c r="AO104" s="64" t="s">
        <v>1002</v>
      </c>
      <c r="AP104" s="151">
        <f>COUNTIF(AF15:AF27,1)</f>
        <v>10</v>
      </c>
      <c r="AQ104" s="91">
        <f>COUNTIF(AF15:AF27,0)</f>
        <v>3</v>
      </c>
      <c r="AR104" s="135"/>
      <c r="AS104" s="135"/>
      <c r="AT104" s="64" t="s">
        <v>1002</v>
      </c>
      <c r="AU104" s="151">
        <f>COUNTIF(AG15:AG27,2)</f>
        <v>5</v>
      </c>
      <c r="AV104" s="91">
        <f>COUNTIF(AG15:AG27,"&lt;2")</f>
        <v>8</v>
      </c>
      <c r="AW104" s="100"/>
    </row>
    <row r="105" spans="1:61" ht="12.75" customHeight="1" thickBot="1" x14ac:dyDescent="0.4">
      <c r="A105" s="42"/>
      <c r="B105" s="43"/>
      <c r="AN105" s="66"/>
      <c r="AO105" s="92" t="s">
        <v>1003</v>
      </c>
      <c r="AP105" s="93">
        <f>COUNTIF(AF28:AF75,1)</f>
        <v>36</v>
      </c>
      <c r="AQ105" s="94">
        <f>COUNTIF(AF28:AF75,0)</f>
        <v>12</v>
      </c>
      <c r="AR105" s="135"/>
      <c r="AS105" s="135"/>
      <c r="AT105" s="92" t="s">
        <v>1003</v>
      </c>
      <c r="AU105" s="93">
        <f>COUNTIF(AG28:AG75,2)</f>
        <v>4</v>
      </c>
      <c r="AV105" s="94">
        <f>COUNTIF(AG28:AG75,"&lt;2")</f>
        <v>44</v>
      </c>
      <c r="AW105" s="100"/>
    </row>
    <row r="106" spans="1:61" ht="12.75" customHeight="1" x14ac:dyDescent="0.35">
      <c r="A106" s="42"/>
      <c r="B106" s="43"/>
      <c r="AN106" s="66"/>
      <c r="AO106" s="135"/>
      <c r="AP106" s="135"/>
      <c r="AQ106" s="135"/>
      <c r="AR106" s="135"/>
      <c r="AS106" s="135"/>
      <c r="AT106" s="135"/>
      <c r="AU106" s="135"/>
      <c r="AV106" s="135"/>
      <c r="AW106" s="100"/>
    </row>
    <row r="107" spans="1:61" ht="15.5" x14ac:dyDescent="0.35">
      <c r="A107" s="2"/>
      <c r="E107" s="96" t="s">
        <v>1026</v>
      </c>
      <c r="F107" s="46">
        <v>61</v>
      </c>
      <c r="H107" s="96" t="s">
        <v>986</v>
      </c>
      <c r="I107" s="46">
        <v>13</v>
      </c>
      <c r="R107"/>
      <c r="S107"/>
      <c r="T107"/>
      <c r="AN107" s="66"/>
      <c r="AO107" s="135"/>
      <c r="AP107" s="135"/>
      <c r="AQ107" s="135"/>
      <c r="AR107" s="135"/>
      <c r="AS107" s="135"/>
      <c r="AT107" s="143" t="s">
        <v>1037</v>
      </c>
      <c r="AU107" s="142">
        <f>(AU104/(AU104+AV104))/(AU105/(AU105+AV105))</f>
        <v>4.6153846153846159</v>
      </c>
      <c r="AV107" s="135"/>
      <c r="AW107" s="100"/>
    </row>
    <row r="108" spans="1:61" x14ac:dyDescent="0.35">
      <c r="A108" s="2"/>
      <c r="F108" s="46"/>
      <c r="I108" s="46"/>
      <c r="R108"/>
      <c r="S108"/>
      <c r="T108"/>
      <c r="AN108" s="66"/>
      <c r="AO108" s="172" t="s">
        <v>1014</v>
      </c>
      <c r="AP108" s="135"/>
      <c r="AQ108" s="135"/>
      <c r="AR108" s="135"/>
      <c r="AS108" s="135"/>
      <c r="AT108" s="135"/>
      <c r="AU108" s="135"/>
      <c r="AV108" s="135"/>
      <c r="AW108" s="100"/>
    </row>
    <row r="109" spans="1:61" ht="15" thickBot="1" x14ac:dyDescent="0.4">
      <c r="A109" s="2"/>
      <c r="F109" s="46"/>
      <c r="H109" s="96" t="s">
        <v>987</v>
      </c>
      <c r="I109" s="46">
        <v>48</v>
      </c>
      <c r="R109"/>
      <c r="S109"/>
      <c r="T109"/>
      <c r="AN109" s="66"/>
      <c r="AO109" s="135"/>
      <c r="AP109" s="135"/>
      <c r="AQ109" s="135"/>
      <c r="AR109" s="135"/>
      <c r="AS109" s="135"/>
      <c r="AT109" s="135"/>
      <c r="AU109" s="135"/>
      <c r="AV109" s="135"/>
      <c r="AW109" s="100"/>
    </row>
    <row r="110" spans="1:61" ht="15.5" x14ac:dyDescent="0.35">
      <c r="A110" s="2"/>
      <c r="F110" s="46"/>
      <c r="I110" s="46"/>
      <c r="R110"/>
      <c r="S110"/>
      <c r="T110"/>
      <c r="AN110" s="66"/>
      <c r="AO110" s="87" t="s">
        <v>850</v>
      </c>
      <c r="AP110" s="88"/>
      <c r="AQ110" s="89" t="s">
        <v>1009</v>
      </c>
      <c r="AR110" s="135"/>
      <c r="AS110" s="135"/>
      <c r="AT110" s="87" t="s">
        <v>859</v>
      </c>
      <c r="AU110" s="88"/>
      <c r="AV110" s="89" t="s">
        <v>1009</v>
      </c>
      <c r="AW110" s="100"/>
    </row>
    <row r="111" spans="1:61" ht="15.5" x14ac:dyDescent="0.35">
      <c r="A111" s="2"/>
      <c r="F111" s="46"/>
      <c r="I111" s="46"/>
      <c r="R111"/>
      <c r="S111"/>
      <c r="T111"/>
      <c r="AN111" s="66"/>
      <c r="AO111" s="66"/>
      <c r="AP111" s="143" t="s">
        <v>731</v>
      </c>
      <c r="AQ111" s="90" t="s">
        <v>138</v>
      </c>
      <c r="AR111" s="135"/>
      <c r="AS111" s="135"/>
      <c r="AT111" s="66"/>
      <c r="AU111" s="143" t="s">
        <v>731</v>
      </c>
      <c r="AV111" s="90" t="s">
        <v>138</v>
      </c>
      <c r="AW111" s="100"/>
    </row>
    <row r="112" spans="1:61" ht="16" thickBot="1" x14ac:dyDescent="0.4">
      <c r="A112" s="2"/>
      <c r="F112" s="46"/>
      <c r="I112" s="46"/>
      <c r="R112"/>
      <c r="S112"/>
      <c r="T112"/>
      <c r="AN112" s="66"/>
      <c r="AO112" s="64" t="s">
        <v>1002</v>
      </c>
      <c r="AP112" s="151">
        <f>COUNTIF(W15:W27,"Alcohol")</f>
        <v>0</v>
      </c>
      <c r="AQ112" s="91">
        <f>13-AP112</f>
        <v>13</v>
      </c>
      <c r="AR112" s="135"/>
      <c r="AS112" s="135"/>
      <c r="AT112" s="64" t="s">
        <v>1002</v>
      </c>
      <c r="AU112" s="151">
        <f>COUNTIF(W15:W27,"CO, As, CN")</f>
        <v>1</v>
      </c>
      <c r="AV112" s="91">
        <f>13-AU112</f>
        <v>12</v>
      </c>
      <c r="AW112" s="100"/>
    </row>
    <row r="113" spans="1:49" ht="16" customHeight="1" thickBot="1" x14ac:dyDescent="0.4">
      <c r="A113" s="2"/>
      <c r="F113" s="46"/>
      <c r="I113" s="46"/>
      <c r="R113"/>
      <c r="S113"/>
      <c r="T113"/>
      <c r="AB113" s="157" t="s">
        <v>1028</v>
      </c>
      <c r="AC113" s="158"/>
      <c r="AD113" s="158"/>
      <c r="AE113" s="158"/>
      <c r="AF113" s="158"/>
      <c r="AG113" s="158"/>
      <c r="AH113" s="158"/>
      <c r="AI113" s="158"/>
      <c r="AJ113" s="158"/>
      <c r="AK113" s="158"/>
      <c r="AL113" s="154"/>
      <c r="AN113" s="66"/>
      <c r="AO113" s="92" t="s">
        <v>1003</v>
      </c>
      <c r="AP113" s="93">
        <f>COUNTIF(W28:W75,"Alcohol")</f>
        <v>1</v>
      </c>
      <c r="AQ113" s="94">
        <f>48-AP113</f>
        <v>47</v>
      </c>
      <c r="AR113" s="135"/>
      <c r="AS113" s="135"/>
      <c r="AT113" s="92" t="s">
        <v>1003</v>
      </c>
      <c r="AU113" s="93">
        <f>COUNTIF(W28:W75,"CO, As, CN")</f>
        <v>5</v>
      </c>
      <c r="AV113" s="94">
        <f>48-AU113</f>
        <v>43</v>
      </c>
      <c r="AW113" s="100"/>
    </row>
    <row r="114" spans="1:49" ht="14.5" customHeight="1" x14ac:dyDescent="0.35">
      <c r="A114" s="2"/>
      <c r="F114" s="46"/>
      <c r="I114" s="46"/>
      <c r="R114"/>
      <c r="S114"/>
      <c r="T114"/>
      <c r="AB114" s="159"/>
      <c r="AC114" s="160"/>
      <c r="AD114" s="160"/>
      <c r="AE114" s="160"/>
      <c r="AF114" s="160"/>
      <c r="AG114" s="160"/>
      <c r="AH114" s="160"/>
      <c r="AI114" s="160"/>
      <c r="AJ114" s="160"/>
      <c r="AK114" s="160"/>
      <c r="AL114" s="153"/>
      <c r="AN114" s="66"/>
      <c r="AO114" s="135"/>
      <c r="AP114" s="135"/>
      <c r="AQ114" s="135"/>
      <c r="AR114" s="135"/>
      <c r="AS114" s="135"/>
      <c r="AT114" s="135"/>
      <c r="AU114" s="135"/>
      <c r="AV114" s="135"/>
      <c r="AW114" s="100"/>
    </row>
    <row r="115" spans="1:49" ht="15" customHeight="1" thickBot="1" x14ac:dyDescent="0.4">
      <c r="A115" s="2"/>
      <c r="E115" s="96" t="s">
        <v>1027</v>
      </c>
      <c r="F115" s="46">
        <v>42</v>
      </c>
      <c r="H115" s="96" t="s">
        <v>986</v>
      </c>
      <c r="I115" s="46">
        <v>7</v>
      </c>
      <c r="R115"/>
      <c r="S115"/>
      <c r="T115"/>
      <c r="AB115" s="159"/>
      <c r="AC115" s="160"/>
      <c r="AD115" s="160"/>
      <c r="AE115" s="160"/>
      <c r="AF115" s="160"/>
      <c r="AG115" s="160"/>
      <c r="AH115" s="160"/>
      <c r="AI115" s="160"/>
      <c r="AJ115" s="160"/>
      <c r="AK115" s="160"/>
      <c r="AL115" s="153"/>
      <c r="AN115" s="66"/>
      <c r="AO115" s="135"/>
      <c r="AP115" s="135"/>
      <c r="AQ115" s="135"/>
      <c r="AR115" s="135"/>
      <c r="AS115" s="135"/>
      <c r="AT115" s="135"/>
      <c r="AU115" s="135"/>
      <c r="AV115" s="135"/>
      <c r="AW115" s="100"/>
    </row>
    <row r="116" spans="1:49" ht="15.5" x14ac:dyDescent="0.35">
      <c r="A116" s="2"/>
      <c r="I116" s="46"/>
      <c r="R116"/>
      <c r="S116"/>
      <c r="T116"/>
      <c r="X116" s="97"/>
      <c r="AB116" s="66"/>
      <c r="AC116" s="143" t="s">
        <v>1029</v>
      </c>
      <c r="AD116" s="135"/>
      <c r="AE116" s="135"/>
      <c r="AF116" s="135"/>
      <c r="AG116" s="135"/>
      <c r="AH116" s="135"/>
      <c r="AI116" s="135"/>
      <c r="AJ116" s="135"/>
      <c r="AK116" s="152"/>
      <c r="AL116" s="153"/>
      <c r="AN116" s="66"/>
      <c r="AO116" s="95" t="s">
        <v>1015</v>
      </c>
      <c r="AP116" s="88"/>
      <c r="AQ116" s="89" t="s">
        <v>1021</v>
      </c>
      <c r="AR116" s="135"/>
      <c r="AS116" s="135"/>
      <c r="AT116" s="87" t="s">
        <v>1016</v>
      </c>
      <c r="AU116" s="88"/>
      <c r="AV116" s="89" t="s">
        <v>1009</v>
      </c>
      <c r="AW116" s="100"/>
    </row>
    <row r="117" spans="1:49" ht="15.5" x14ac:dyDescent="0.35">
      <c r="A117" s="2"/>
      <c r="H117" s="96" t="s">
        <v>987</v>
      </c>
      <c r="I117" s="46">
        <v>35</v>
      </c>
      <c r="R117"/>
      <c r="S117"/>
      <c r="T117"/>
      <c r="AB117" s="66"/>
      <c r="AC117" s="143" t="s">
        <v>1030</v>
      </c>
      <c r="AD117" s="143" t="s">
        <v>1026</v>
      </c>
      <c r="AE117" s="144" t="s">
        <v>1031</v>
      </c>
      <c r="AF117" s="135"/>
      <c r="AG117" s="135"/>
      <c r="AH117" s="135"/>
      <c r="AI117" s="135"/>
      <c r="AJ117" s="135"/>
      <c r="AK117" s="152"/>
      <c r="AL117" s="153"/>
      <c r="AN117" s="66"/>
      <c r="AO117" s="66"/>
      <c r="AP117" s="143" t="s">
        <v>731</v>
      </c>
      <c r="AQ117" s="90" t="s">
        <v>138</v>
      </c>
      <c r="AR117" s="135"/>
      <c r="AS117" s="135"/>
      <c r="AT117" s="66"/>
      <c r="AU117" s="143" t="s">
        <v>731</v>
      </c>
      <c r="AV117" s="90" t="s">
        <v>138</v>
      </c>
      <c r="AW117" s="100"/>
    </row>
    <row r="118" spans="1:49" ht="15.5" x14ac:dyDescent="0.35">
      <c r="A118" s="2"/>
      <c r="R118"/>
      <c r="S118"/>
      <c r="T118"/>
      <c r="AB118" s="101" t="s">
        <v>831</v>
      </c>
      <c r="AC118" s="102">
        <f>AD129</f>
        <v>24.261904761904763</v>
      </c>
      <c r="AD118" s="103">
        <f>AE129</f>
        <v>40.967213114754095</v>
      </c>
      <c r="AE118" s="161">
        <f>AD137</f>
        <v>1.3110692286416434E-7</v>
      </c>
      <c r="AF118" s="135"/>
      <c r="AG118" s="135"/>
      <c r="AH118" s="135"/>
      <c r="AI118" s="135"/>
      <c r="AJ118" s="135"/>
      <c r="AK118" s="152"/>
      <c r="AL118" s="153"/>
      <c r="AN118" s="66"/>
      <c r="AO118" s="64" t="s">
        <v>1002</v>
      </c>
      <c r="AP118" s="151">
        <f>COUNTIF(W15:W27,"Antidepressants")</f>
        <v>0</v>
      </c>
      <c r="AQ118" s="91">
        <f>13-AP118</f>
        <v>13</v>
      </c>
      <c r="AR118" s="135"/>
      <c r="AS118" s="135"/>
      <c r="AT118" s="64" t="s">
        <v>1002</v>
      </c>
      <c r="AU118" s="151">
        <f>COUNTIF(W15:W27,"Analgesic")</f>
        <v>1</v>
      </c>
      <c r="AV118" s="91">
        <f>13-AU118</f>
        <v>12</v>
      </c>
      <c r="AW118" s="100"/>
    </row>
    <row r="119" spans="1:49" ht="16" thickBot="1" x14ac:dyDescent="0.4">
      <c r="A119" s="2"/>
      <c r="R119"/>
      <c r="S119"/>
      <c r="T119"/>
      <c r="AB119" s="101" t="s">
        <v>832</v>
      </c>
      <c r="AC119" s="104">
        <f>AD143</f>
        <v>84.714285714285708</v>
      </c>
      <c r="AD119" s="141">
        <f>AE143</f>
        <v>100.19672131147541</v>
      </c>
      <c r="AE119" s="162">
        <f>AD151</f>
        <v>3.5560427725097698E-4</v>
      </c>
      <c r="AF119" s="135"/>
      <c r="AG119" s="135"/>
      <c r="AH119" s="135"/>
      <c r="AI119" s="135"/>
      <c r="AJ119" s="135"/>
      <c r="AK119" s="152"/>
      <c r="AL119" s="153"/>
      <c r="AN119" s="66"/>
      <c r="AO119" s="92" t="s">
        <v>1003</v>
      </c>
      <c r="AP119" s="93">
        <f>COUNTIF(W28:W75,"Antidepressants")</f>
        <v>10</v>
      </c>
      <c r="AQ119" s="94">
        <f>48-AP119</f>
        <v>38</v>
      </c>
      <c r="AR119" s="135"/>
      <c r="AS119" s="135"/>
      <c r="AT119" s="92" t="s">
        <v>1003</v>
      </c>
      <c r="AU119" s="93">
        <f>COUNTIF(W28:W75,"Analgesic")</f>
        <v>4</v>
      </c>
      <c r="AV119" s="94">
        <f>48-AU119</f>
        <v>44</v>
      </c>
      <c r="AW119" s="100"/>
    </row>
    <row r="120" spans="1:49" ht="16" thickBot="1" x14ac:dyDescent="0.4">
      <c r="A120" s="2"/>
      <c r="F120" s="115" t="s">
        <v>1040</v>
      </c>
      <c r="G120" s="65"/>
      <c r="H120" s="65"/>
      <c r="I120" s="65"/>
      <c r="J120" s="65"/>
      <c r="K120" s="65"/>
      <c r="L120" s="65"/>
      <c r="AB120" s="101" t="s">
        <v>833</v>
      </c>
      <c r="AC120" s="104">
        <f>AI129</f>
        <v>121.11904761904762</v>
      </c>
      <c r="AD120" s="141">
        <f>AJ129</f>
        <v>125.08196721311475</v>
      </c>
      <c r="AE120" s="139">
        <f>AI137</f>
        <v>0.37241085136170138</v>
      </c>
      <c r="AF120" s="135"/>
      <c r="AG120" s="135"/>
      <c r="AH120" s="135"/>
      <c r="AI120" s="135"/>
      <c r="AJ120" s="135"/>
      <c r="AK120" s="152"/>
      <c r="AL120" s="153"/>
      <c r="AN120" s="66"/>
      <c r="AO120" s="135"/>
      <c r="AP120" s="135"/>
      <c r="AQ120" s="135"/>
      <c r="AR120" s="135"/>
      <c r="AS120" s="135"/>
      <c r="AT120" s="135"/>
      <c r="AU120" s="135"/>
      <c r="AV120" s="135"/>
      <c r="AW120" s="100"/>
    </row>
    <row r="121" spans="1:49" ht="16" thickBot="1" x14ac:dyDescent="0.4">
      <c r="A121" s="2"/>
      <c r="F121" s="163" t="s">
        <v>1041</v>
      </c>
      <c r="G121" s="89"/>
      <c r="H121" s="112"/>
      <c r="I121" s="132"/>
      <c r="J121" s="113" t="s">
        <v>1002</v>
      </c>
      <c r="K121" s="133" t="s">
        <v>1003</v>
      </c>
      <c r="L121" s="134"/>
      <c r="AB121" s="101" t="s">
        <v>834</v>
      </c>
      <c r="AC121" s="105">
        <f>AI143</f>
        <v>14.714285714285714</v>
      </c>
      <c r="AD121" s="106">
        <f>AJ143</f>
        <v>13.934426229508198</v>
      </c>
      <c r="AE121" s="140">
        <f>AI151</f>
        <v>6.3122255835786401E-2</v>
      </c>
      <c r="AF121" s="135"/>
      <c r="AG121" s="135"/>
      <c r="AH121" s="135"/>
      <c r="AI121" s="135"/>
      <c r="AJ121" s="135"/>
      <c r="AK121" s="152"/>
      <c r="AL121" s="153"/>
      <c r="AN121" s="66"/>
      <c r="AO121" s="135"/>
      <c r="AP121" s="135"/>
      <c r="AQ121" s="135"/>
      <c r="AR121" s="135"/>
      <c r="AS121" s="135"/>
      <c r="AT121" s="135"/>
      <c r="AU121" s="135"/>
      <c r="AV121" s="135"/>
      <c r="AW121" s="100"/>
    </row>
    <row r="122" spans="1:49" ht="15.5" x14ac:dyDescent="0.35">
      <c r="A122" s="2"/>
      <c r="F122" s="129" t="s">
        <v>1042</v>
      </c>
      <c r="G122" s="164">
        <f>(J122+K123)/L124</f>
        <v>0.46601941747572817</v>
      </c>
      <c r="H122" s="135"/>
      <c r="I122" s="129" t="s">
        <v>1026</v>
      </c>
      <c r="J122" s="135">
        <v>13</v>
      </c>
      <c r="K122" s="136">
        <v>48</v>
      </c>
      <c r="L122" s="137">
        <v>61</v>
      </c>
      <c r="AB122" s="66"/>
      <c r="AC122" s="108"/>
      <c r="AD122" s="109"/>
      <c r="AE122" s="109"/>
      <c r="AF122" s="135"/>
      <c r="AG122" s="135"/>
      <c r="AH122" s="135"/>
      <c r="AI122" s="135"/>
      <c r="AJ122" s="135"/>
      <c r="AK122" s="152"/>
      <c r="AL122" s="153"/>
      <c r="AN122" s="66"/>
      <c r="AO122" s="87" t="s">
        <v>1017</v>
      </c>
      <c r="AP122" s="88"/>
      <c r="AQ122" s="89" t="s">
        <v>1022</v>
      </c>
      <c r="AR122" s="135"/>
      <c r="AS122" s="135"/>
      <c r="AT122" s="87" t="s">
        <v>1020</v>
      </c>
      <c r="AU122" s="88"/>
      <c r="AV122" s="89" t="s">
        <v>1024</v>
      </c>
      <c r="AW122" s="100"/>
    </row>
    <row r="123" spans="1:49" ht="15.5" x14ac:dyDescent="0.35">
      <c r="A123" s="2"/>
      <c r="F123" s="129" t="s">
        <v>1044</v>
      </c>
      <c r="G123" s="164">
        <f>(L122/L124)*(J124/L124)</f>
        <v>0.12074653596003392</v>
      </c>
      <c r="H123" s="135"/>
      <c r="I123" s="129" t="s">
        <v>1039</v>
      </c>
      <c r="J123" s="135">
        <v>7</v>
      </c>
      <c r="K123" s="136">
        <v>35</v>
      </c>
      <c r="L123" s="137">
        <v>42</v>
      </c>
      <c r="AB123" s="66"/>
      <c r="AC123" s="136"/>
      <c r="AD123" s="136"/>
      <c r="AE123" s="136"/>
      <c r="AF123" s="135"/>
      <c r="AG123" s="135"/>
      <c r="AH123" s="135"/>
      <c r="AI123" s="135"/>
      <c r="AJ123" s="135"/>
      <c r="AK123" s="152"/>
      <c r="AL123" s="153"/>
      <c r="AN123" s="66"/>
      <c r="AO123" s="66"/>
      <c r="AP123" s="143" t="s">
        <v>731</v>
      </c>
      <c r="AQ123" s="90" t="s">
        <v>138</v>
      </c>
      <c r="AR123" s="135"/>
      <c r="AS123" s="135"/>
      <c r="AT123" s="66"/>
      <c r="AU123" s="143" t="s">
        <v>731</v>
      </c>
      <c r="AV123" s="90" t="s">
        <v>138</v>
      </c>
      <c r="AW123" s="100"/>
    </row>
    <row r="124" spans="1:49" ht="16" thickBot="1" x14ac:dyDescent="0.4">
      <c r="A124" s="2"/>
      <c r="F124" s="129" t="s">
        <v>1045</v>
      </c>
      <c r="G124" s="164">
        <f>(L123/L124)*(K124/L124)</f>
        <v>0.32858893392402677</v>
      </c>
      <c r="H124" s="135"/>
      <c r="I124" s="130"/>
      <c r="J124" s="131">
        <v>21</v>
      </c>
      <c r="K124" s="131">
        <v>83</v>
      </c>
      <c r="L124" s="138">
        <v>103</v>
      </c>
      <c r="AB124" s="66"/>
      <c r="AC124" s="135"/>
      <c r="AD124" s="135"/>
      <c r="AE124" s="135"/>
      <c r="AF124" s="135"/>
      <c r="AG124" s="135"/>
      <c r="AH124" s="135"/>
      <c r="AI124" s="135"/>
      <c r="AJ124" s="135"/>
      <c r="AK124" s="152"/>
      <c r="AL124" s="153"/>
      <c r="AN124" s="66"/>
      <c r="AO124" s="64" t="s">
        <v>1002</v>
      </c>
      <c r="AP124" s="151">
        <f>COUNTIF(W15:W27,"Street Drugs")</f>
        <v>4</v>
      </c>
      <c r="AQ124" s="91">
        <f>13-AP124</f>
        <v>9</v>
      </c>
      <c r="AR124" s="135"/>
      <c r="AS124" s="135"/>
      <c r="AT124" s="64" t="s">
        <v>1002</v>
      </c>
      <c r="AU124" s="151">
        <f>COUNTIF(W15:W27,"Sedatives")</f>
        <v>0</v>
      </c>
      <c r="AV124" s="91">
        <f>13-AU124</f>
        <v>13</v>
      </c>
      <c r="AW124" s="100"/>
    </row>
    <row r="125" spans="1:49" ht="16" thickBot="1" x14ac:dyDescent="0.4">
      <c r="A125" s="2"/>
      <c r="F125" s="129" t="s">
        <v>1043</v>
      </c>
      <c r="G125" s="164">
        <f>G123+G124</f>
        <v>0.4493354698840607</v>
      </c>
      <c r="H125" s="135"/>
      <c r="I125" s="135"/>
      <c r="J125" s="135"/>
      <c r="K125" s="135"/>
      <c r="L125" s="100"/>
      <c r="AB125" s="66"/>
      <c r="AC125" s="146" t="s">
        <v>1032</v>
      </c>
      <c r="AD125" s="135"/>
      <c r="AE125" s="135"/>
      <c r="AF125" s="135"/>
      <c r="AG125" s="135"/>
      <c r="AH125" s="135"/>
      <c r="AI125" s="135"/>
      <c r="AJ125" s="135"/>
      <c r="AK125" s="152"/>
      <c r="AL125" s="153"/>
      <c r="AN125" s="66"/>
      <c r="AO125" s="92" t="s">
        <v>1003</v>
      </c>
      <c r="AP125" s="93">
        <f>COUNTIF(W28:W75,"Street Drugs")</f>
        <v>6</v>
      </c>
      <c r="AQ125" s="94">
        <f>48-AP125</f>
        <v>42</v>
      </c>
      <c r="AR125" s="135"/>
      <c r="AS125" s="135"/>
      <c r="AT125" s="92" t="s">
        <v>1003</v>
      </c>
      <c r="AU125" s="93">
        <f>COUNTIF(W28:W75,"Sedatives")</f>
        <v>5</v>
      </c>
      <c r="AV125" s="94">
        <f>48-AU125</f>
        <v>43</v>
      </c>
      <c r="AW125" s="100"/>
    </row>
    <row r="126" spans="1:49" x14ac:dyDescent="0.35">
      <c r="A126" s="2"/>
      <c r="F126" s="165" t="s">
        <v>1046</v>
      </c>
      <c r="G126" s="166">
        <f>(G122-G125)/(1-G125)</f>
        <v>3.0297843204382092E-2</v>
      </c>
      <c r="H126" s="135"/>
      <c r="I126" s="167" t="s">
        <v>1052</v>
      </c>
      <c r="J126" s="167"/>
      <c r="K126" s="167"/>
      <c r="L126" s="100"/>
      <c r="AB126" s="66"/>
      <c r="AC126" s="135" t="s">
        <v>990</v>
      </c>
      <c r="AD126" s="135"/>
      <c r="AE126" s="135"/>
      <c r="AF126" s="135"/>
      <c r="AG126" s="135"/>
      <c r="AH126" s="135" t="s">
        <v>990</v>
      </c>
      <c r="AI126" s="135"/>
      <c r="AJ126" s="135"/>
      <c r="AK126" s="152"/>
      <c r="AL126" s="153"/>
      <c r="AN126" s="66"/>
      <c r="AO126" s="135"/>
      <c r="AP126" s="135"/>
      <c r="AQ126" s="135"/>
      <c r="AR126" s="135"/>
      <c r="AS126" s="135"/>
      <c r="AT126" s="135"/>
      <c r="AU126" s="135"/>
      <c r="AV126" s="135"/>
      <c r="AW126" s="100"/>
    </row>
    <row r="127" spans="1:49" ht="15" thickBot="1" x14ac:dyDescent="0.4">
      <c r="A127" s="2"/>
      <c r="F127" s="129" t="s">
        <v>1047</v>
      </c>
      <c r="G127" s="164">
        <f>SQRT((G122*(1-G122))/(L124*(1-G125)^2))</f>
        <v>8.9260439965260049E-2</v>
      </c>
      <c r="H127" s="135"/>
      <c r="I127" s="167"/>
      <c r="J127" s="167"/>
      <c r="K127" s="167"/>
      <c r="L127" s="100"/>
      <c r="AB127" s="66"/>
      <c r="AC127" s="146" t="s">
        <v>1033</v>
      </c>
      <c r="AD127" s="135"/>
      <c r="AE127" s="135"/>
      <c r="AF127" s="135"/>
      <c r="AG127" s="135"/>
      <c r="AH127" s="135" t="s">
        <v>833</v>
      </c>
      <c r="AI127" s="135"/>
      <c r="AJ127" s="135"/>
      <c r="AK127" s="152"/>
      <c r="AL127" s="153"/>
      <c r="AN127" s="66"/>
      <c r="AO127" s="135"/>
      <c r="AP127" s="135"/>
      <c r="AQ127" s="135"/>
      <c r="AR127" s="135"/>
      <c r="AS127" s="135"/>
      <c r="AT127" s="135"/>
      <c r="AU127" s="135"/>
      <c r="AV127" s="135"/>
      <c r="AW127" s="100"/>
    </row>
    <row r="128" spans="1:49" ht="15.5" x14ac:dyDescent="0.35">
      <c r="A128" s="2"/>
      <c r="F128" s="129" t="s">
        <v>1048</v>
      </c>
      <c r="G128" s="164">
        <f>G126/G127</f>
        <v>0.33943192769578484</v>
      </c>
      <c r="H128" s="135"/>
      <c r="I128" s="135"/>
      <c r="J128" s="135"/>
      <c r="K128" s="135"/>
      <c r="L128" s="100"/>
      <c r="AB128" s="66"/>
      <c r="AC128" s="116"/>
      <c r="AD128" s="116" t="s">
        <v>1035</v>
      </c>
      <c r="AE128" s="116" t="s">
        <v>1034</v>
      </c>
      <c r="AF128" s="135"/>
      <c r="AG128" s="135"/>
      <c r="AH128" s="116"/>
      <c r="AI128" s="116" t="s">
        <v>1035</v>
      </c>
      <c r="AJ128" s="116" t="s">
        <v>1034</v>
      </c>
      <c r="AK128" s="152"/>
      <c r="AL128" s="153"/>
      <c r="AN128" s="66"/>
      <c r="AO128" s="87" t="s">
        <v>1019</v>
      </c>
      <c r="AP128" s="88"/>
      <c r="AQ128" s="89" t="s">
        <v>1023</v>
      </c>
      <c r="AR128" s="135"/>
      <c r="AS128" s="135"/>
      <c r="AT128" s="87" t="s">
        <v>1018</v>
      </c>
      <c r="AU128" s="88"/>
      <c r="AV128" s="89" t="s">
        <v>1025</v>
      </c>
      <c r="AW128" s="100"/>
    </row>
    <row r="129" spans="1:49" ht="16" thickBot="1" x14ac:dyDescent="0.4">
      <c r="A129" s="2"/>
      <c r="E129" s="97"/>
      <c r="F129" s="168" t="s">
        <v>1049</v>
      </c>
      <c r="G129" s="169">
        <f>2*(1-_xlfn.NORM.S.DIST(G128,TRUE))</f>
        <v>0.73428436988757273</v>
      </c>
      <c r="H129" s="68"/>
      <c r="I129" s="68"/>
      <c r="J129" s="68"/>
      <c r="K129" s="68"/>
      <c r="L129" s="107"/>
      <c r="AB129" s="66"/>
      <c r="AC129" s="135" t="s">
        <v>991</v>
      </c>
      <c r="AD129" s="142">
        <v>24.261904761904763</v>
      </c>
      <c r="AE129" s="142">
        <v>40.967213114754095</v>
      </c>
      <c r="AF129" s="147"/>
      <c r="AG129" s="148"/>
      <c r="AH129" s="142" t="s">
        <v>991</v>
      </c>
      <c r="AI129" s="142">
        <v>121.11904761904762</v>
      </c>
      <c r="AJ129" s="142">
        <v>125.08196721311475</v>
      </c>
      <c r="AK129" s="152"/>
      <c r="AL129" s="153"/>
      <c r="AN129" s="66"/>
      <c r="AO129" s="66"/>
      <c r="AP129" s="143" t="s">
        <v>731</v>
      </c>
      <c r="AQ129" s="90" t="s">
        <v>138</v>
      </c>
      <c r="AR129" s="135"/>
      <c r="AS129" s="135"/>
      <c r="AT129" s="66"/>
      <c r="AU129" s="143" t="s">
        <v>731</v>
      </c>
      <c r="AV129" s="90" t="s">
        <v>138</v>
      </c>
      <c r="AW129" s="100"/>
    </row>
    <row r="130" spans="1:49" ht="16" thickBot="1" x14ac:dyDescent="0.4">
      <c r="A130" s="2"/>
      <c r="F130" s="65"/>
      <c r="G130" s="128"/>
      <c r="H130" s="65"/>
      <c r="I130" s="65"/>
      <c r="J130" s="65"/>
      <c r="K130" s="65"/>
      <c r="L130" s="65"/>
      <c r="AB130" s="66"/>
      <c r="AC130" s="135" t="s">
        <v>992</v>
      </c>
      <c r="AD130" s="142">
        <v>94.637049941927955</v>
      </c>
      <c r="AE130" s="142">
        <v>383.66557377049173</v>
      </c>
      <c r="AF130" s="142"/>
      <c r="AG130" s="142"/>
      <c r="AH130" s="142" t="s">
        <v>992</v>
      </c>
      <c r="AI130" s="142">
        <v>297.42450638792036</v>
      </c>
      <c r="AJ130" s="142">
        <v>761.34316939890653</v>
      </c>
      <c r="AK130" s="152"/>
      <c r="AL130" s="153"/>
      <c r="AN130" s="66"/>
      <c r="AO130" s="64" t="s">
        <v>1002</v>
      </c>
      <c r="AP130" s="151">
        <f>COUNTIF(W15:W27,"Unknown ")</f>
        <v>4</v>
      </c>
      <c r="AQ130" s="91">
        <f>13-AP130</f>
        <v>9</v>
      </c>
      <c r="AR130" s="135"/>
      <c r="AS130" s="135"/>
      <c r="AT130" s="64" t="s">
        <v>1002</v>
      </c>
      <c r="AU130" s="151">
        <f>COUNTIF(W15:W27,"Combination")</f>
        <v>3</v>
      </c>
      <c r="AV130" s="91">
        <f>13-AU130</f>
        <v>10</v>
      </c>
      <c r="AW130" s="100"/>
    </row>
    <row r="131" spans="1:49" ht="16" thickBot="1" x14ac:dyDescent="0.4">
      <c r="A131" s="2"/>
      <c r="F131" s="163" t="s">
        <v>1050</v>
      </c>
      <c r="G131" s="89"/>
      <c r="H131" s="112"/>
      <c r="I131" s="132"/>
      <c r="J131" s="113" t="s">
        <v>1002</v>
      </c>
      <c r="K131" s="133" t="s">
        <v>1003</v>
      </c>
      <c r="L131" s="134"/>
      <c r="AB131" s="66"/>
      <c r="AC131" s="135" t="s">
        <v>993</v>
      </c>
      <c r="AD131" s="142">
        <v>42</v>
      </c>
      <c r="AE131" s="142">
        <v>61</v>
      </c>
      <c r="AF131" s="142"/>
      <c r="AG131" s="142"/>
      <c r="AH131" s="142" t="s">
        <v>993</v>
      </c>
      <c r="AI131" s="142">
        <v>42</v>
      </c>
      <c r="AJ131" s="142">
        <v>61</v>
      </c>
      <c r="AK131" s="152"/>
      <c r="AL131" s="153"/>
      <c r="AN131" s="66"/>
      <c r="AO131" s="92" t="s">
        <v>1003</v>
      </c>
      <c r="AP131" s="93">
        <f>COUNTIF(W28:W75,"Unknown ")</f>
        <v>9</v>
      </c>
      <c r="AQ131" s="94">
        <f>48-AP131</f>
        <v>39</v>
      </c>
      <c r="AR131" s="135"/>
      <c r="AS131" s="135"/>
      <c r="AT131" s="92" t="s">
        <v>1003</v>
      </c>
      <c r="AU131" s="93">
        <f>COUNTIF(W28:W75,"Combination")</f>
        <v>8</v>
      </c>
      <c r="AV131" s="94">
        <f>48-AU131</f>
        <v>40</v>
      </c>
      <c r="AW131" s="100"/>
    </row>
    <row r="132" spans="1:49" ht="15" thickBot="1" x14ac:dyDescent="0.4">
      <c r="A132" s="2"/>
      <c r="F132" s="129" t="s">
        <v>1042</v>
      </c>
      <c r="G132" s="164">
        <f>(J132+K133)/L134</f>
        <v>0.55555555555555558</v>
      </c>
      <c r="H132" s="135"/>
      <c r="I132" s="129" t="s">
        <v>1026</v>
      </c>
      <c r="J132" s="135">
        <f>COUNTIFS(E2:E104,"&lt;19",O2:O104,"ICU",P2:P104,"ICU")</f>
        <v>2</v>
      </c>
      <c r="K132" s="136">
        <f>L132-J132</f>
        <v>10</v>
      </c>
      <c r="L132" s="137">
        <f>COUNTIFS(E2:E104,"&lt;19",O2:O104,"ICU")</f>
        <v>12</v>
      </c>
      <c r="AB132" s="66"/>
      <c r="AC132" s="135" t="s">
        <v>994</v>
      </c>
      <c r="AD132" s="142">
        <v>0</v>
      </c>
      <c r="AE132" s="142"/>
      <c r="AF132" s="142"/>
      <c r="AG132" s="142"/>
      <c r="AH132" s="142" t="s">
        <v>994</v>
      </c>
      <c r="AI132" s="142">
        <v>0</v>
      </c>
      <c r="AJ132" s="142"/>
      <c r="AK132" s="152"/>
      <c r="AL132" s="153"/>
      <c r="AN132" s="67"/>
      <c r="AO132" s="68"/>
      <c r="AP132" s="68"/>
      <c r="AQ132" s="68"/>
      <c r="AR132" s="68"/>
      <c r="AS132" s="68"/>
      <c r="AT132" s="68"/>
      <c r="AU132" s="68"/>
      <c r="AV132" s="68"/>
      <c r="AW132" s="107"/>
    </row>
    <row r="133" spans="1:49" x14ac:dyDescent="0.35">
      <c r="A133" s="2"/>
      <c r="F133" s="129" t="s">
        <v>1044</v>
      </c>
      <c r="G133" s="164">
        <f>(L132/L134)*(J134/L134)</f>
        <v>6.5843621399176946E-2</v>
      </c>
      <c r="H133" s="135"/>
      <c r="I133" s="129" t="s">
        <v>1039</v>
      </c>
      <c r="J133" s="135">
        <f>J134-J132</f>
        <v>2</v>
      </c>
      <c r="K133" s="136">
        <f>L133-J133</f>
        <v>13</v>
      </c>
      <c r="L133" s="137">
        <f>L134-L132</f>
        <v>15</v>
      </c>
      <c r="AB133" s="66"/>
      <c r="AC133" s="135" t="s">
        <v>995</v>
      </c>
      <c r="AD133" s="142">
        <v>93</v>
      </c>
      <c r="AE133" s="142"/>
      <c r="AF133" s="142"/>
      <c r="AG133" s="142"/>
      <c r="AH133" s="142" t="s">
        <v>995</v>
      </c>
      <c r="AI133" s="142">
        <v>100</v>
      </c>
      <c r="AJ133" s="142"/>
      <c r="AK133" s="152"/>
      <c r="AL133" s="153"/>
    </row>
    <row r="134" spans="1:49" ht="15" thickBot="1" x14ac:dyDescent="0.4">
      <c r="A134" s="2"/>
      <c r="F134" s="129" t="s">
        <v>1045</v>
      </c>
      <c r="G134" s="164">
        <f>(L133/L134)*(K134/L134)</f>
        <v>0.47325102880658437</v>
      </c>
      <c r="H134" s="135"/>
      <c r="I134" s="130"/>
      <c r="J134" s="131">
        <f>COUNTIFS(E2:E104,"&lt;19",P2:P104,"ICU")</f>
        <v>4</v>
      </c>
      <c r="K134" s="131">
        <f>L134-J134</f>
        <v>23</v>
      </c>
      <c r="L134" s="138">
        <f>COUNTIF(E2:E104,"&lt;19")</f>
        <v>27</v>
      </c>
      <c r="AB134" s="66"/>
      <c r="AC134" s="135" t="s">
        <v>996</v>
      </c>
      <c r="AD134" s="142">
        <v>-5.7154809833298588</v>
      </c>
      <c r="AE134" s="142"/>
      <c r="AF134" s="142"/>
      <c r="AG134" s="142"/>
      <c r="AH134" s="142" t="s">
        <v>996</v>
      </c>
      <c r="AI134" s="142">
        <v>-0.89598820066304774</v>
      </c>
      <c r="AJ134" s="142"/>
      <c r="AK134" s="152"/>
      <c r="AL134" s="153"/>
    </row>
    <row r="135" spans="1:49" x14ac:dyDescent="0.35">
      <c r="A135" s="2"/>
      <c r="F135" s="129" t="s">
        <v>1043</v>
      </c>
      <c r="G135" s="164">
        <f>G133+G134</f>
        <v>0.53909465020576131</v>
      </c>
      <c r="H135" s="135"/>
      <c r="I135" s="135"/>
      <c r="J135" s="135"/>
      <c r="K135" s="135"/>
      <c r="L135" s="100"/>
      <c r="AB135" s="66"/>
      <c r="AC135" s="135" t="s">
        <v>997</v>
      </c>
      <c r="AD135" s="142">
        <v>6.555346143208217E-8</v>
      </c>
      <c r="AE135" s="142"/>
      <c r="AF135" s="142"/>
      <c r="AG135" s="142"/>
      <c r="AH135" s="142" t="s">
        <v>997</v>
      </c>
      <c r="AI135" s="142">
        <v>0.18620542568085069</v>
      </c>
      <c r="AJ135" s="142"/>
      <c r="AK135" s="152"/>
      <c r="AL135" s="153"/>
    </row>
    <row r="136" spans="1:49" x14ac:dyDescent="0.35">
      <c r="A136" s="2"/>
      <c r="F136" s="165" t="s">
        <v>1046</v>
      </c>
      <c r="G136" s="166">
        <f>(G132-G135)/(1-G135)</f>
        <v>3.5714285714285789E-2</v>
      </c>
      <c r="H136" s="135"/>
      <c r="I136" s="135"/>
      <c r="J136" s="135"/>
      <c r="K136" s="135"/>
      <c r="L136" s="100"/>
      <c r="AB136" s="66"/>
      <c r="AC136" s="135" t="s">
        <v>998</v>
      </c>
      <c r="AD136" s="142">
        <v>1.6614036736648974</v>
      </c>
      <c r="AE136" s="142"/>
      <c r="AF136" s="142"/>
      <c r="AG136" s="142"/>
      <c r="AH136" s="142" t="s">
        <v>998</v>
      </c>
      <c r="AI136" s="142">
        <v>1.6602343260853425</v>
      </c>
      <c r="AJ136" s="142"/>
      <c r="AK136" s="152"/>
      <c r="AL136" s="153"/>
    </row>
    <row r="137" spans="1:49" x14ac:dyDescent="0.35">
      <c r="A137" s="2"/>
      <c r="F137" s="129" t="s">
        <v>1047</v>
      </c>
      <c r="G137" s="164">
        <f>SQRT((G132*(1-G132))/(L134*(1-G135)^2))</f>
        <v>0.20748125068968304</v>
      </c>
      <c r="H137" s="135"/>
      <c r="I137" s="135"/>
      <c r="J137" s="135"/>
      <c r="K137" s="135"/>
      <c r="L137" s="100"/>
      <c r="AB137" s="66"/>
      <c r="AC137" s="135" t="s">
        <v>999</v>
      </c>
      <c r="AD137" s="149">
        <v>1.3110692286416434E-7</v>
      </c>
      <c r="AE137" s="142"/>
      <c r="AF137" s="142"/>
      <c r="AG137" s="142"/>
      <c r="AH137" s="142" t="s">
        <v>999</v>
      </c>
      <c r="AI137" s="142">
        <v>0.37241085136170138</v>
      </c>
      <c r="AJ137" s="142"/>
      <c r="AK137" s="152"/>
      <c r="AL137" s="153"/>
    </row>
    <row r="138" spans="1:49" ht="15" thickBot="1" x14ac:dyDescent="0.4">
      <c r="A138" s="2"/>
      <c r="F138" s="129" t="s">
        <v>1048</v>
      </c>
      <c r="G138" s="164">
        <f>G136/G137</f>
        <v>0.17213259316477444</v>
      </c>
      <c r="H138" s="135"/>
      <c r="I138" s="135"/>
      <c r="J138" s="135"/>
      <c r="K138" s="135"/>
      <c r="L138" s="100"/>
      <c r="AB138" s="66"/>
      <c r="AC138" s="68" t="s">
        <v>1000</v>
      </c>
      <c r="AD138" s="117">
        <v>1.9858018143458216</v>
      </c>
      <c r="AE138" s="117"/>
      <c r="AF138" s="142"/>
      <c r="AG138" s="142"/>
      <c r="AH138" s="117" t="s">
        <v>1000</v>
      </c>
      <c r="AI138" s="117">
        <v>1.9839715185235556</v>
      </c>
      <c r="AJ138" s="117"/>
      <c r="AK138" s="152"/>
      <c r="AL138" s="153"/>
    </row>
    <row r="139" spans="1:49" ht="15" thickBot="1" x14ac:dyDescent="0.4">
      <c r="A139" s="2"/>
      <c r="F139" s="168" t="s">
        <v>1049</v>
      </c>
      <c r="G139" s="169">
        <f>2*(1-_xlfn.NORM.S.DIST(G138,TRUE))</f>
        <v>0.86333328953650024</v>
      </c>
      <c r="H139" s="68"/>
      <c r="I139" s="68"/>
      <c r="J139" s="68"/>
      <c r="K139" s="68"/>
      <c r="L139" s="107"/>
      <c r="AB139" s="66"/>
      <c r="AC139" s="135"/>
      <c r="AD139" s="142"/>
      <c r="AE139" s="142"/>
      <c r="AF139" s="142"/>
      <c r="AG139" s="142"/>
      <c r="AH139" s="142"/>
      <c r="AI139" s="142"/>
      <c r="AJ139" s="142"/>
      <c r="AK139" s="152"/>
      <c r="AL139" s="153"/>
    </row>
    <row r="140" spans="1:49" ht="15" thickBot="1" x14ac:dyDescent="0.4">
      <c r="A140" s="2"/>
      <c r="F140" s="65"/>
      <c r="G140" s="65"/>
      <c r="H140" s="65"/>
      <c r="I140" s="65"/>
      <c r="J140" s="65"/>
      <c r="K140" s="65"/>
      <c r="L140" s="65"/>
      <c r="AB140" s="66"/>
      <c r="AC140" s="135" t="s">
        <v>990</v>
      </c>
      <c r="AD140" s="142"/>
      <c r="AE140" s="142"/>
      <c r="AF140" s="142"/>
      <c r="AG140" s="142"/>
      <c r="AH140" s="142" t="s">
        <v>990</v>
      </c>
      <c r="AI140" s="142"/>
      <c r="AJ140" s="142"/>
      <c r="AK140" s="152"/>
      <c r="AL140" s="153"/>
    </row>
    <row r="141" spans="1:49" ht="15" thickBot="1" x14ac:dyDescent="0.4">
      <c r="A141" s="2"/>
      <c r="F141" s="163" t="s">
        <v>1051</v>
      </c>
      <c r="G141" s="89"/>
      <c r="H141" s="112"/>
      <c r="I141" s="132"/>
      <c r="J141" s="113" t="s">
        <v>1002</v>
      </c>
      <c r="K141" s="133" t="s">
        <v>1003</v>
      </c>
      <c r="L141" s="134"/>
      <c r="AB141" s="66"/>
      <c r="AC141" s="135" t="s">
        <v>832</v>
      </c>
      <c r="AD141" s="142"/>
      <c r="AE141" s="142"/>
      <c r="AF141" s="142"/>
      <c r="AG141" s="142"/>
      <c r="AH141" s="142" t="s">
        <v>834</v>
      </c>
      <c r="AI141" s="142"/>
      <c r="AJ141" s="142"/>
      <c r="AK141" s="152"/>
      <c r="AL141" s="153"/>
    </row>
    <row r="142" spans="1:49" x14ac:dyDescent="0.35">
      <c r="A142" s="2"/>
      <c r="F142" s="129" t="s">
        <v>1042</v>
      </c>
      <c r="G142" s="164">
        <f>(J142+K143)/L144</f>
        <v>0.7</v>
      </c>
      <c r="H142" s="135"/>
      <c r="I142" s="129" t="s">
        <v>1026</v>
      </c>
      <c r="J142" s="135">
        <f>COUNTIFS(M2:M104,"0",P2:P104,"ICU",O2:O104,"ICU")</f>
        <v>3</v>
      </c>
      <c r="K142" s="136">
        <f>K144-K143</f>
        <v>12</v>
      </c>
      <c r="L142" s="137">
        <f>J142+K142</f>
        <v>15</v>
      </c>
      <c r="AB142" s="66"/>
      <c r="AC142" s="116"/>
      <c r="AD142" s="118" t="s">
        <v>1035</v>
      </c>
      <c r="AE142" s="118" t="s">
        <v>1034</v>
      </c>
      <c r="AF142" s="142"/>
      <c r="AG142" s="142"/>
      <c r="AH142" s="118"/>
      <c r="AI142" s="118" t="s">
        <v>1035</v>
      </c>
      <c r="AJ142" s="118" t="s">
        <v>1034</v>
      </c>
      <c r="AK142" s="152"/>
      <c r="AL142" s="153"/>
    </row>
    <row r="143" spans="1:49" x14ac:dyDescent="0.35">
      <c r="A143" s="2"/>
      <c r="F143" s="129" t="s">
        <v>1044</v>
      </c>
      <c r="G143" s="164">
        <f>(L142/L144)*(J144/L144)</f>
        <v>3.5999999999999997E-2</v>
      </c>
      <c r="H143" s="135"/>
      <c r="I143" s="129" t="s">
        <v>1039</v>
      </c>
      <c r="J143" s="135">
        <f>J144-J142</f>
        <v>3</v>
      </c>
      <c r="K143" s="136">
        <f>L143-J143</f>
        <v>32</v>
      </c>
      <c r="L143" s="137">
        <f>COUNTIFS(M2:M104,"0",O2:O104,"GMF")</f>
        <v>35</v>
      </c>
      <c r="AB143" s="66"/>
      <c r="AC143" s="135" t="s">
        <v>991</v>
      </c>
      <c r="AD143" s="142">
        <v>84.714285714285708</v>
      </c>
      <c r="AE143" s="142">
        <v>100.19672131147541</v>
      </c>
      <c r="AF143" s="147" t="s">
        <v>1038</v>
      </c>
      <c r="AG143" s="148"/>
      <c r="AH143" s="142" t="s">
        <v>991</v>
      </c>
      <c r="AI143" s="142">
        <v>14.714285714285714</v>
      </c>
      <c r="AJ143" s="142">
        <v>13.934426229508198</v>
      </c>
      <c r="AK143" s="152"/>
      <c r="AL143" s="153"/>
    </row>
    <row r="144" spans="1:49" ht="15" thickBot="1" x14ac:dyDescent="0.4">
      <c r="A144" s="2"/>
      <c r="F144" s="129" t="s">
        <v>1045</v>
      </c>
      <c r="G144" s="164">
        <f>(L143/L144)*(K144/L144)</f>
        <v>0.61599999999999999</v>
      </c>
      <c r="H144" s="135"/>
      <c r="I144" s="130"/>
      <c r="J144" s="131">
        <f>COUNTIFS(M2:M104,"0",P2:P104,"ICU")</f>
        <v>6</v>
      </c>
      <c r="K144" s="131">
        <f>L144-J144</f>
        <v>44</v>
      </c>
      <c r="L144" s="138">
        <f>COUNTIF(M2:M104,"0")</f>
        <v>50</v>
      </c>
      <c r="AB144" s="66"/>
      <c r="AC144" s="135" t="s">
        <v>992</v>
      </c>
      <c r="AD144" s="142">
        <v>312.25783972125413</v>
      </c>
      <c r="AE144" s="142">
        <v>616.66065573770516</v>
      </c>
      <c r="AF144" s="142">
        <f>SQRT(AD144)</f>
        <v>17.670818875231962</v>
      </c>
      <c r="AG144" s="142">
        <f>SQRT(AE144)</f>
        <v>24.832653014482869</v>
      </c>
      <c r="AH144" s="142" t="s">
        <v>992</v>
      </c>
      <c r="AI144" s="142">
        <v>1.1846689895470379</v>
      </c>
      <c r="AJ144" s="142">
        <v>8.7289617486338713</v>
      </c>
      <c r="AK144" s="152"/>
      <c r="AL144" s="153"/>
    </row>
    <row r="145" spans="1:38" x14ac:dyDescent="0.35">
      <c r="A145" s="2"/>
      <c r="F145" s="129" t="s">
        <v>1043</v>
      </c>
      <c r="G145" s="164">
        <f>G143+G144</f>
        <v>0.65200000000000002</v>
      </c>
      <c r="H145" s="135"/>
      <c r="I145" s="135"/>
      <c r="J145" s="135"/>
      <c r="K145" s="135"/>
      <c r="L145" s="100"/>
      <c r="AB145" s="66"/>
      <c r="AC145" s="135" t="s">
        <v>993</v>
      </c>
      <c r="AD145" s="142">
        <v>42</v>
      </c>
      <c r="AE145" s="142">
        <v>61</v>
      </c>
      <c r="AF145" s="142"/>
      <c r="AG145" s="142"/>
      <c r="AH145" s="142" t="s">
        <v>993</v>
      </c>
      <c r="AI145" s="142">
        <v>42</v>
      </c>
      <c r="AJ145" s="142">
        <v>61</v>
      </c>
      <c r="AK145" s="152"/>
      <c r="AL145" s="153"/>
    </row>
    <row r="146" spans="1:38" x14ac:dyDescent="0.35">
      <c r="A146" s="2"/>
      <c r="F146" s="165" t="s">
        <v>1046</v>
      </c>
      <c r="G146" s="166">
        <f>(G142-G145)/(1-G145)</f>
        <v>0.13793103448275842</v>
      </c>
      <c r="H146" s="135"/>
      <c r="I146" s="135"/>
      <c r="J146" s="135"/>
      <c r="K146" s="135"/>
      <c r="L146" s="100"/>
      <c r="AB146" s="66"/>
      <c r="AC146" s="135" t="s">
        <v>994</v>
      </c>
      <c r="AD146" s="142">
        <v>0</v>
      </c>
      <c r="AE146" s="142"/>
      <c r="AF146" s="142"/>
      <c r="AG146" s="142"/>
      <c r="AH146" s="142" t="s">
        <v>994</v>
      </c>
      <c r="AI146" s="142">
        <v>0</v>
      </c>
      <c r="AJ146" s="142"/>
      <c r="AK146" s="152"/>
      <c r="AL146" s="153"/>
    </row>
    <row r="147" spans="1:38" x14ac:dyDescent="0.35">
      <c r="A147" s="2"/>
      <c r="F147" s="129" t="s">
        <v>1047</v>
      </c>
      <c r="G147" s="164">
        <f>SQRT((G142*(1-G142))/(L144*(1-G145)^2))</f>
        <v>0.18622818098873165</v>
      </c>
      <c r="H147" s="135"/>
      <c r="I147" s="135"/>
      <c r="J147" s="135"/>
      <c r="K147" s="135"/>
      <c r="L147" s="100"/>
      <c r="AB147" s="66"/>
      <c r="AC147" s="135" t="s">
        <v>995</v>
      </c>
      <c r="AD147" s="142">
        <v>101</v>
      </c>
      <c r="AE147" s="142"/>
      <c r="AF147" s="142"/>
      <c r="AG147" s="142"/>
      <c r="AH147" s="142" t="s">
        <v>995</v>
      </c>
      <c r="AI147" s="142">
        <v>81</v>
      </c>
      <c r="AJ147" s="142"/>
      <c r="AK147" s="152"/>
      <c r="AL147" s="153"/>
    </row>
    <row r="148" spans="1:38" x14ac:dyDescent="0.35">
      <c r="A148" s="2"/>
      <c r="F148" s="129" t="s">
        <v>1048</v>
      </c>
      <c r="G148" s="164">
        <f>G146/G147</f>
        <v>0.74065607981804005</v>
      </c>
      <c r="H148" s="135"/>
      <c r="I148" s="135"/>
      <c r="J148" s="135"/>
      <c r="K148" s="135"/>
      <c r="L148" s="100"/>
      <c r="AB148" s="66"/>
      <c r="AC148" s="135" t="s">
        <v>996</v>
      </c>
      <c r="AD148" s="142">
        <v>-3.6963764222367894</v>
      </c>
      <c r="AE148" s="142"/>
      <c r="AF148" s="142"/>
      <c r="AG148" s="142"/>
      <c r="AH148" s="142" t="s">
        <v>996</v>
      </c>
      <c r="AI148" s="142">
        <v>1.8842235669339469</v>
      </c>
      <c r="AJ148" s="142"/>
      <c r="AK148" s="152"/>
      <c r="AL148" s="153"/>
    </row>
    <row r="149" spans="1:38" ht="15" thickBot="1" x14ac:dyDescent="0.4">
      <c r="A149" s="2"/>
      <c r="F149" s="168" t="s">
        <v>1049</v>
      </c>
      <c r="G149" s="169">
        <f>2*(1-_xlfn.NORM.S.DIST(G148,TRUE))</f>
        <v>0.4589019958077456</v>
      </c>
      <c r="H149" s="68"/>
      <c r="I149" s="68"/>
      <c r="J149" s="68"/>
      <c r="K149" s="68"/>
      <c r="L149" s="107"/>
      <c r="AB149" s="66"/>
      <c r="AC149" s="135" t="s">
        <v>997</v>
      </c>
      <c r="AD149" s="142">
        <v>1.7780213862548849E-4</v>
      </c>
      <c r="AE149" s="142"/>
      <c r="AF149" s="142"/>
      <c r="AG149" s="142"/>
      <c r="AH149" s="142" t="s">
        <v>997</v>
      </c>
      <c r="AI149" s="142">
        <v>3.15611279178932E-2</v>
      </c>
      <c r="AJ149" s="142"/>
      <c r="AK149" s="152"/>
      <c r="AL149" s="153"/>
    </row>
    <row r="150" spans="1:38" x14ac:dyDescent="0.35">
      <c r="A150" s="2"/>
      <c r="AB150" s="66"/>
      <c r="AC150" s="135" t="s">
        <v>998</v>
      </c>
      <c r="AD150" s="142">
        <v>1.660080630411789</v>
      </c>
      <c r="AE150" s="142"/>
      <c r="AF150" s="142"/>
      <c r="AG150" s="142"/>
      <c r="AH150" s="142" t="s">
        <v>998</v>
      </c>
      <c r="AI150" s="142">
        <v>1.6638839129226006</v>
      </c>
      <c r="AJ150" s="142"/>
      <c r="AK150" s="152"/>
      <c r="AL150" s="153"/>
    </row>
    <row r="151" spans="1:38" x14ac:dyDescent="0.35">
      <c r="A151" s="2"/>
      <c r="AB151" s="66"/>
      <c r="AC151" s="135" t="s">
        <v>999</v>
      </c>
      <c r="AD151" s="150">
        <v>3.5560427725097698E-4</v>
      </c>
      <c r="AE151" s="142"/>
      <c r="AF151" s="142"/>
      <c r="AG151" s="142"/>
      <c r="AH151" s="142" t="s">
        <v>999</v>
      </c>
      <c r="AI151" s="142">
        <v>6.3122255835786401E-2</v>
      </c>
      <c r="AJ151" s="142"/>
      <c r="AK151" s="152"/>
      <c r="AL151" s="153"/>
    </row>
    <row r="152" spans="1:38" ht="15" thickBot="1" x14ac:dyDescent="0.4">
      <c r="A152" s="2"/>
      <c r="AB152" s="66"/>
      <c r="AC152" s="68" t="s">
        <v>1000</v>
      </c>
      <c r="AD152" s="117">
        <v>1.9837310029556046</v>
      </c>
      <c r="AE152" s="117"/>
      <c r="AF152" s="142"/>
      <c r="AG152" s="142"/>
      <c r="AH152" s="117" t="s">
        <v>1000</v>
      </c>
      <c r="AI152" s="117">
        <v>1.9896863234569038</v>
      </c>
      <c r="AJ152" s="117"/>
      <c r="AK152" s="152"/>
      <c r="AL152" s="153"/>
    </row>
    <row r="153" spans="1:38" ht="15" thickBot="1" x14ac:dyDescent="0.4">
      <c r="A153" s="2"/>
      <c r="AB153" s="66"/>
      <c r="AC153" s="135"/>
      <c r="AD153" s="135"/>
      <c r="AE153" s="135"/>
      <c r="AF153" s="135"/>
      <c r="AG153" s="135"/>
      <c r="AH153" s="135"/>
      <c r="AI153" s="135"/>
      <c r="AJ153" s="135"/>
      <c r="AK153" s="152"/>
      <c r="AL153" s="153"/>
    </row>
    <row r="154" spans="1:38" ht="15.5" x14ac:dyDescent="0.35">
      <c r="A154" s="2"/>
      <c r="AB154" s="66"/>
      <c r="AC154" s="87" t="s">
        <v>1005</v>
      </c>
      <c r="AD154" s="88"/>
      <c r="AE154" s="145" t="s">
        <v>1036</v>
      </c>
      <c r="AF154" s="135"/>
      <c r="AG154" s="135"/>
      <c r="AH154" s="135"/>
      <c r="AI154" s="135"/>
      <c r="AJ154" s="135"/>
      <c r="AK154" s="152"/>
      <c r="AL154" s="153"/>
    </row>
    <row r="155" spans="1:38" ht="15.5" x14ac:dyDescent="0.35">
      <c r="A155" s="2"/>
      <c r="AB155" s="66"/>
      <c r="AC155" s="66"/>
      <c r="AD155" s="143" t="s">
        <v>731</v>
      </c>
      <c r="AE155" s="90" t="s">
        <v>138</v>
      </c>
      <c r="AF155" s="135"/>
      <c r="AG155" s="146"/>
      <c r="AH155" s="135"/>
      <c r="AI155" s="135"/>
      <c r="AJ155" s="135"/>
      <c r="AK155" s="152"/>
      <c r="AL155" s="153"/>
    </row>
    <row r="156" spans="1:38" ht="15.5" x14ac:dyDescent="0.35">
      <c r="A156" s="2"/>
      <c r="AB156" s="66"/>
      <c r="AC156" s="64" t="s">
        <v>1026</v>
      </c>
      <c r="AD156" s="151">
        <f>COUNTIF(M2:M62,1)</f>
        <v>46</v>
      </c>
      <c r="AE156" s="91">
        <f>COUNTIF(M2:M62,0)</f>
        <v>15</v>
      </c>
      <c r="AF156" s="135"/>
      <c r="AG156" s="135"/>
      <c r="AH156" s="135"/>
      <c r="AI156" s="135"/>
      <c r="AJ156" s="135"/>
      <c r="AK156" s="152"/>
      <c r="AL156" s="153"/>
    </row>
    <row r="157" spans="1:38" ht="16" thickBot="1" x14ac:dyDescent="0.4">
      <c r="A157" s="2"/>
      <c r="AB157" s="66"/>
      <c r="AC157" s="92" t="s">
        <v>1027</v>
      </c>
      <c r="AD157" s="93">
        <f>COUNTIF(M63:M104,1)</f>
        <v>7</v>
      </c>
      <c r="AE157" s="94">
        <f>COUNTIF(M63:M104,0)</f>
        <v>35</v>
      </c>
      <c r="AF157" s="135"/>
      <c r="AG157" s="146"/>
      <c r="AH157" s="135"/>
      <c r="AI157" s="135"/>
      <c r="AJ157" s="135"/>
      <c r="AK157" s="152"/>
      <c r="AL157" s="153"/>
    </row>
    <row r="158" spans="1:38" ht="15" thickBot="1" x14ac:dyDescent="0.4">
      <c r="A158" s="2"/>
      <c r="AB158" s="67"/>
      <c r="AC158" s="68"/>
      <c r="AD158" s="119"/>
      <c r="AE158" s="119"/>
      <c r="AF158" s="68"/>
      <c r="AG158" s="68"/>
      <c r="AH158" s="68"/>
      <c r="AI158" s="68"/>
      <c r="AJ158" s="68"/>
      <c r="AK158" s="155"/>
      <c r="AL158" s="156"/>
    </row>
    <row r="159" spans="1:38" x14ac:dyDescent="0.35">
      <c r="A159" s="2"/>
    </row>
    <row r="160" spans="1:38"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row r="252" spans="1:1" x14ac:dyDescent="0.35">
      <c r="A252" s="2"/>
    </row>
    <row r="253" spans="1:1" x14ac:dyDescent="0.35">
      <c r="A253" s="2"/>
    </row>
    <row r="254" spans="1:1" x14ac:dyDescent="0.35">
      <c r="A254" s="2"/>
    </row>
    <row r="255" spans="1:1" x14ac:dyDescent="0.35">
      <c r="A255" s="2"/>
    </row>
    <row r="256" spans="1:1" x14ac:dyDescent="0.35">
      <c r="A256" s="2"/>
    </row>
    <row r="257" spans="1:1" x14ac:dyDescent="0.35">
      <c r="A257" s="2"/>
    </row>
    <row r="258" spans="1:1" x14ac:dyDescent="0.35">
      <c r="A258" s="2"/>
    </row>
    <row r="259" spans="1:1" x14ac:dyDescent="0.35">
      <c r="A259" s="2"/>
    </row>
    <row r="260" spans="1:1" x14ac:dyDescent="0.35">
      <c r="A260" s="2"/>
    </row>
    <row r="261" spans="1:1" x14ac:dyDescent="0.35">
      <c r="A261" s="2"/>
    </row>
    <row r="262" spans="1:1" x14ac:dyDescent="0.35">
      <c r="A262" s="2"/>
    </row>
    <row r="263" spans="1:1" x14ac:dyDescent="0.35">
      <c r="A263" s="2"/>
    </row>
    <row r="264" spans="1:1" x14ac:dyDescent="0.35">
      <c r="A264" s="2"/>
    </row>
    <row r="265" spans="1:1" x14ac:dyDescent="0.35">
      <c r="A265" s="2"/>
    </row>
    <row r="266" spans="1:1" x14ac:dyDescent="0.35">
      <c r="A266" s="2"/>
    </row>
    <row r="267" spans="1:1" x14ac:dyDescent="0.35">
      <c r="A267" s="2"/>
    </row>
    <row r="268" spans="1:1" x14ac:dyDescent="0.35">
      <c r="A268" s="2"/>
    </row>
    <row r="269" spans="1:1" x14ac:dyDescent="0.35">
      <c r="A269" s="2"/>
    </row>
    <row r="270" spans="1:1" x14ac:dyDescent="0.35">
      <c r="A270" s="2"/>
    </row>
    <row r="271" spans="1:1" x14ac:dyDescent="0.35">
      <c r="A271" s="2"/>
    </row>
    <row r="272" spans="1:1" x14ac:dyDescent="0.35">
      <c r="A272" s="2"/>
    </row>
    <row r="273" spans="1:1" x14ac:dyDescent="0.35">
      <c r="A273" s="2"/>
    </row>
    <row r="274" spans="1:1" x14ac:dyDescent="0.35">
      <c r="A274" s="2"/>
    </row>
    <row r="275" spans="1:1" x14ac:dyDescent="0.35">
      <c r="A275" s="2"/>
    </row>
    <row r="276" spans="1:1" x14ac:dyDescent="0.35">
      <c r="A276" s="2"/>
    </row>
    <row r="277" spans="1:1" x14ac:dyDescent="0.35">
      <c r="A277" s="2"/>
    </row>
    <row r="278" spans="1:1" x14ac:dyDescent="0.35">
      <c r="A278" s="2"/>
    </row>
    <row r="279" spans="1:1" x14ac:dyDescent="0.35">
      <c r="A279" s="2"/>
    </row>
    <row r="280" spans="1:1" x14ac:dyDescent="0.35">
      <c r="A280" s="2"/>
    </row>
    <row r="281" spans="1:1" x14ac:dyDescent="0.35">
      <c r="A281" s="2"/>
    </row>
    <row r="282" spans="1:1" x14ac:dyDescent="0.35">
      <c r="A282" s="2"/>
    </row>
    <row r="283" spans="1:1" x14ac:dyDescent="0.35">
      <c r="A283" s="2"/>
    </row>
    <row r="284" spans="1:1" x14ac:dyDescent="0.35">
      <c r="A284" s="2"/>
    </row>
    <row r="285" spans="1:1" x14ac:dyDescent="0.35">
      <c r="A285" s="2"/>
    </row>
    <row r="286" spans="1:1" x14ac:dyDescent="0.35">
      <c r="A286" s="2"/>
    </row>
    <row r="287" spans="1:1" x14ac:dyDescent="0.35">
      <c r="A287" s="2"/>
    </row>
    <row r="288" spans="1:1" x14ac:dyDescent="0.35">
      <c r="A288" s="2"/>
    </row>
    <row r="289" spans="1:1" x14ac:dyDescent="0.35">
      <c r="A289" s="2"/>
    </row>
    <row r="290" spans="1:1" x14ac:dyDescent="0.35">
      <c r="A290" s="2"/>
    </row>
    <row r="291" spans="1:1" x14ac:dyDescent="0.35">
      <c r="A291" s="2"/>
    </row>
    <row r="292" spans="1:1" x14ac:dyDescent="0.35">
      <c r="A292" s="2"/>
    </row>
    <row r="293" spans="1:1" x14ac:dyDescent="0.35">
      <c r="A293" s="2"/>
    </row>
    <row r="294" spans="1:1" x14ac:dyDescent="0.35">
      <c r="A294" s="2"/>
    </row>
    <row r="295" spans="1:1" x14ac:dyDescent="0.35">
      <c r="A295" s="2"/>
    </row>
    <row r="296" spans="1:1" x14ac:dyDescent="0.35">
      <c r="A296" s="2"/>
    </row>
    <row r="297" spans="1:1" x14ac:dyDescent="0.35">
      <c r="A297" s="2"/>
    </row>
    <row r="298" spans="1:1" x14ac:dyDescent="0.35">
      <c r="A298" s="2"/>
    </row>
    <row r="299" spans="1:1" x14ac:dyDescent="0.35">
      <c r="A299" s="2"/>
    </row>
    <row r="300" spans="1:1" x14ac:dyDescent="0.35">
      <c r="A300" s="2"/>
    </row>
    <row r="301" spans="1:1" x14ac:dyDescent="0.35">
      <c r="A301" s="2"/>
    </row>
    <row r="302" spans="1:1" x14ac:dyDescent="0.35">
      <c r="A302" s="2"/>
    </row>
    <row r="303" spans="1:1" x14ac:dyDescent="0.35">
      <c r="A303" s="2"/>
    </row>
    <row r="304" spans="1:1" x14ac:dyDescent="0.35">
      <c r="A304" s="2"/>
    </row>
    <row r="305" spans="1:1" x14ac:dyDescent="0.35">
      <c r="A305" s="2"/>
    </row>
    <row r="306" spans="1:1" x14ac:dyDescent="0.35">
      <c r="A306" s="2"/>
    </row>
    <row r="307" spans="1:1" x14ac:dyDescent="0.35">
      <c r="A307" s="2"/>
    </row>
    <row r="308" spans="1:1" x14ac:dyDescent="0.35">
      <c r="A308" s="2"/>
    </row>
    <row r="309" spans="1:1" x14ac:dyDescent="0.35">
      <c r="A309" s="2"/>
    </row>
    <row r="310" spans="1:1" x14ac:dyDescent="0.35">
      <c r="A310" s="2"/>
    </row>
    <row r="311" spans="1:1" x14ac:dyDescent="0.35">
      <c r="A311" s="2"/>
    </row>
    <row r="312" spans="1:1" x14ac:dyDescent="0.35">
      <c r="A312" s="2"/>
    </row>
    <row r="313" spans="1:1" x14ac:dyDescent="0.35">
      <c r="A313" s="2"/>
    </row>
    <row r="314" spans="1:1" x14ac:dyDescent="0.35">
      <c r="A314" s="2"/>
    </row>
    <row r="315" spans="1:1" x14ac:dyDescent="0.35">
      <c r="A315" s="2"/>
    </row>
    <row r="316" spans="1:1" x14ac:dyDescent="0.35">
      <c r="A316" s="2"/>
    </row>
    <row r="317" spans="1:1" x14ac:dyDescent="0.35">
      <c r="A317" s="2"/>
    </row>
    <row r="318" spans="1:1" x14ac:dyDescent="0.35">
      <c r="A318" s="2"/>
    </row>
    <row r="319" spans="1:1" x14ac:dyDescent="0.35">
      <c r="A319" s="2"/>
    </row>
    <row r="320" spans="1:1" x14ac:dyDescent="0.35">
      <c r="A320" s="2"/>
    </row>
    <row r="321" spans="1:1" x14ac:dyDescent="0.35">
      <c r="A321" s="2"/>
    </row>
    <row r="322" spans="1:1" x14ac:dyDescent="0.35">
      <c r="A322" s="2"/>
    </row>
    <row r="323" spans="1:1" x14ac:dyDescent="0.35">
      <c r="A323" s="2"/>
    </row>
    <row r="324" spans="1:1" x14ac:dyDescent="0.35">
      <c r="A324" s="2"/>
    </row>
    <row r="325" spans="1:1" x14ac:dyDescent="0.35">
      <c r="A325" s="2"/>
    </row>
    <row r="326" spans="1:1" x14ac:dyDescent="0.35">
      <c r="A326" s="2"/>
    </row>
    <row r="327" spans="1:1" x14ac:dyDescent="0.35">
      <c r="A327" s="2"/>
    </row>
    <row r="328" spans="1:1" x14ac:dyDescent="0.35">
      <c r="A328" s="2"/>
    </row>
    <row r="329" spans="1:1" x14ac:dyDescent="0.35">
      <c r="A329" s="2"/>
    </row>
    <row r="330" spans="1:1" x14ac:dyDescent="0.35">
      <c r="A330" s="2"/>
    </row>
    <row r="331" spans="1:1" x14ac:dyDescent="0.35">
      <c r="A331" s="2"/>
    </row>
    <row r="332" spans="1:1" x14ac:dyDescent="0.35">
      <c r="A332" s="2"/>
    </row>
    <row r="333" spans="1:1" x14ac:dyDescent="0.35">
      <c r="A333" s="2"/>
    </row>
    <row r="334" spans="1:1" x14ac:dyDescent="0.35">
      <c r="A334" s="2"/>
    </row>
    <row r="335" spans="1:1" x14ac:dyDescent="0.35">
      <c r="A335" s="2"/>
    </row>
    <row r="336" spans="1:1" x14ac:dyDescent="0.35">
      <c r="A336" s="2"/>
    </row>
    <row r="337" spans="1:1" x14ac:dyDescent="0.35">
      <c r="A337" s="2"/>
    </row>
    <row r="338" spans="1:1" x14ac:dyDescent="0.35">
      <c r="A338" s="2"/>
    </row>
    <row r="339" spans="1:1" x14ac:dyDescent="0.35">
      <c r="A339" s="2"/>
    </row>
    <row r="340" spans="1:1" x14ac:dyDescent="0.35">
      <c r="A340" s="2"/>
    </row>
    <row r="341" spans="1:1" x14ac:dyDescent="0.35">
      <c r="A341" s="2"/>
    </row>
    <row r="342" spans="1:1" x14ac:dyDescent="0.35">
      <c r="A342" s="2"/>
    </row>
    <row r="343" spans="1:1" x14ac:dyDescent="0.35">
      <c r="A343" s="2"/>
    </row>
    <row r="344" spans="1:1" x14ac:dyDescent="0.35">
      <c r="A344" s="2"/>
    </row>
    <row r="345" spans="1:1" x14ac:dyDescent="0.35">
      <c r="A345" s="2"/>
    </row>
    <row r="346" spans="1:1" x14ac:dyDescent="0.35">
      <c r="A346" s="2"/>
    </row>
    <row r="347" spans="1:1" x14ac:dyDescent="0.35">
      <c r="A347" s="2"/>
    </row>
    <row r="348" spans="1:1" x14ac:dyDescent="0.35">
      <c r="A348" s="2"/>
    </row>
    <row r="349" spans="1:1" x14ac:dyDescent="0.35">
      <c r="A349" s="2"/>
    </row>
    <row r="350" spans="1:1" x14ac:dyDescent="0.35">
      <c r="A350" s="2"/>
    </row>
    <row r="351" spans="1:1" x14ac:dyDescent="0.35">
      <c r="A351" s="2"/>
    </row>
    <row r="352" spans="1:1" x14ac:dyDescent="0.35">
      <c r="A352" s="2"/>
    </row>
    <row r="353" spans="1:1" x14ac:dyDescent="0.35">
      <c r="A353" s="2"/>
    </row>
    <row r="354" spans="1:1" x14ac:dyDescent="0.35">
      <c r="A354" s="2"/>
    </row>
    <row r="355" spans="1:1" x14ac:dyDescent="0.35">
      <c r="A355" s="2"/>
    </row>
    <row r="356" spans="1:1" x14ac:dyDescent="0.35">
      <c r="A356" s="2"/>
    </row>
    <row r="357" spans="1:1" x14ac:dyDescent="0.35">
      <c r="A357" s="2"/>
    </row>
    <row r="358" spans="1:1" x14ac:dyDescent="0.35">
      <c r="A358" s="2"/>
    </row>
    <row r="359" spans="1:1" x14ac:dyDescent="0.35">
      <c r="A359" s="2"/>
    </row>
    <row r="360" spans="1:1" x14ac:dyDescent="0.35">
      <c r="A360" s="2"/>
    </row>
    <row r="361" spans="1:1" x14ac:dyDescent="0.35">
      <c r="A361" s="2"/>
    </row>
    <row r="362" spans="1:1" x14ac:dyDescent="0.35">
      <c r="A362" s="2"/>
    </row>
    <row r="363" spans="1:1" x14ac:dyDescent="0.35">
      <c r="A363" s="2"/>
    </row>
    <row r="364" spans="1:1" x14ac:dyDescent="0.35">
      <c r="A364" s="2"/>
    </row>
    <row r="365" spans="1:1" x14ac:dyDescent="0.35">
      <c r="A365" s="2"/>
    </row>
    <row r="366" spans="1:1" x14ac:dyDescent="0.35">
      <c r="A366" s="2"/>
    </row>
    <row r="367" spans="1:1" x14ac:dyDescent="0.35">
      <c r="A367" s="2"/>
    </row>
    <row r="368" spans="1:1" x14ac:dyDescent="0.35">
      <c r="A368" s="2"/>
    </row>
    <row r="369" spans="1:1" x14ac:dyDescent="0.35">
      <c r="A369" s="2"/>
    </row>
    <row r="370" spans="1:1" x14ac:dyDescent="0.35">
      <c r="A370" s="2"/>
    </row>
    <row r="371" spans="1:1" x14ac:dyDescent="0.35">
      <c r="A371" s="2"/>
    </row>
    <row r="372" spans="1:1" x14ac:dyDescent="0.35">
      <c r="A372" s="2"/>
    </row>
    <row r="373" spans="1:1" x14ac:dyDescent="0.35">
      <c r="A373" s="2"/>
    </row>
    <row r="374" spans="1:1" x14ac:dyDescent="0.35">
      <c r="A374" s="2"/>
    </row>
    <row r="375" spans="1:1" x14ac:dyDescent="0.35">
      <c r="A375" s="2"/>
    </row>
    <row r="376" spans="1:1" x14ac:dyDescent="0.35">
      <c r="A376" s="2"/>
    </row>
    <row r="377" spans="1:1" x14ac:dyDescent="0.35">
      <c r="A377" s="2"/>
    </row>
    <row r="378" spans="1:1" x14ac:dyDescent="0.35">
      <c r="A378" s="2"/>
    </row>
    <row r="379" spans="1:1" x14ac:dyDescent="0.35">
      <c r="A379" s="2"/>
    </row>
    <row r="380" spans="1:1" x14ac:dyDescent="0.35">
      <c r="A380" s="2"/>
    </row>
    <row r="381" spans="1:1" x14ac:dyDescent="0.35">
      <c r="A381" s="2"/>
    </row>
    <row r="382" spans="1:1" x14ac:dyDescent="0.35">
      <c r="A382" s="2"/>
    </row>
    <row r="383" spans="1:1" x14ac:dyDescent="0.35">
      <c r="A383" s="2"/>
    </row>
    <row r="384" spans="1:1" x14ac:dyDescent="0.35">
      <c r="A384" s="2"/>
    </row>
    <row r="385" spans="1:1" x14ac:dyDescent="0.35">
      <c r="A385" s="2"/>
    </row>
    <row r="386" spans="1:1" x14ac:dyDescent="0.35">
      <c r="A386" s="2"/>
    </row>
    <row r="387" spans="1:1" x14ac:dyDescent="0.35">
      <c r="A387" s="2"/>
    </row>
    <row r="388" spans="1:1" x14ac:dyDescent="0.35">
      <c r="A388" s="2"/>
    </row>
    <row r="389" spans="1:1" x14ac:dyDescent="0.35">
      <c r="A389" s="2"/>
    </row>
    <row r="390" spans="1:1" x14ac:dyDescent="0.35">
      <c r="A390" s="2"/>
    </row>
    <row r="391" spans="1:1" x14ac:dyDescent="0.35">
      <c r="A391" s="2"/>
    </row>
    <row r="392" spans="1:1" x14ac:dyDescent="0.35">
      <c r="A392" s="2"/>
    </row>
    <row r="393" spans="1:1" x14ac:dyDescent="0.35">
      <c r="A393" s="2"/>
    </row>
    <row r="394" spans="1:1" x14ac:dyDescent="0.35">
      <c r="A394" s="2"/>
    </row>
    <row r="395" spans="1:1" x14ac:dyDescent="0.35">
      <c r="A395" s="2"/>
    </row>
    <row r="396" spans="1:1" x14ac:dyDescent="0.35">
      <c r="A396" s="2"/>
    </row>
    <row r="397" spans="1:1" x14ac:dyDescent="0.35">
      <c r="A397" s="2"/>
    </row>
    <row r="398" spans="1:1" x14ac:dyDescent="0.35">
      <c r="A398" s="2"/>
    </row>
    <row r="399" spans="1:1" x14ac:dyDescent="0.35">
      <c r="A399" s="2"/>
    </row>
    <row r="400" spans="1:1" x14ac:dyDescent="0.35">
      <c r="A400" s="2"/>
    </row>
    <row r="401" spans="1:1" x14ac:dyDescent="0.35">
      <c r="A401" s="2"/>
    </row>
    <row r="402" spans="1:1" x14ac:dyDescent="0.35">
      <c r="A402" s="2"/>
    </row>
    <row r="403" spans="1:1" x14ac:dyDescent="0.35">
      <c r="A403" s="2"/>
    </row>
    <row r="404" spans="1:1" x14ac:dyDescent="0.35">
      <c r="A404" s="2"/>
    </row>
    <row r="405" spans="1:1" x14ac:dyDescent="0.35">
      <c r="A405" s="2"/>
    </row>
    <row r="406" spans="1:1" x14ac:dyDescent="0.35">
      <c r="A406" s="2"/>
    </row>
    <row r="407" spans="1:1" x14ac:dyDescent="0.35">
      <c r="A407" s="2"/>
    </row>
    <row r="408" spans="1:1" x14ac:dyDescent="0.35">
      <c r="A408" s="2"/>
    </row>
    <row r="409" spans="1:1" x14ac:dyDescent="0.35">
      <c r="A409" s="2"/>
    </row>
    <row r="410" spans="1:1" x14ac:dyDescent="0.35">
      <c r="A410" s="2"/>
    </row>
    <row r="411" spans="1:1" x14ac:dyDescent="0.35">
      <c r="A411" s="2"/>
    </row>
    <row r="412" spans="1:1" x14ac:dyDescent="0.35">
      <c r="A412" s="2"/>
    </row>
    <row r="413" spans="1:1" x14ac:dyDescent="0.35">
      <c r="A413" s="2"/>
    </row>
    <row r="414" spans="1:1" x14ac:dyDescent="0.35">
      <c r="A414" s="2"/>
    </row>
    <row r="415" spans="1:1" x14ac:dyDescent="0.35">
      <c r="A415" s="2"/>
    </row>
    <row r="416" spans="1:1" x14ac:dyDescent="0.35">
      <c r="A416" s="2"/>
    </row>
    <row r="417" spans="1:1" x14ac:dyDescent="0.35">
      <c r="A417" s="2"/>
    </row>
    <row r="418" spans="1:1" x14ac:dyDescent="0.35">
      <c r="A418" s="2"/>
    </row>
    <row r="419" spans="1:1" x14ac:dyDescent="0.35">
      <c r="A419" s="2"/>
    </row>
    <row r="420" spans="1:1" x14ac:dyDescent="0.35">
      <c r="A420" s="2"/>
    </row>
    <row r="421" spans="1:1" x14ac:dyDescent="0.35">
      <c r="A421" s="2"/>
    </row>
    <row r="422" spans="1:1" x14ac:dyDescent="0.35">
      <c r="A422" s="2"/>
    </row>
    <row r="423" spans="1:1" x14ac:dyDescent="0.35">
      <c r="A423" s="2"/>
    </row>
    <row r="424" spans="1:1" x14ac:dyDescent="0.35">
      <c r="A424" s="2"/>
    </row>
    <row r="425" spans="1:1" x14ac:dyDescent="0.35">
      <c r="A425" s="2"/>
    </row>
    <row r="426" spans="1:1" x14ac:dyDescent="0.35">
      <c r="A426" s="2"/>
    </row>
    <row r="427" spans="1:1" x14ac:dyDescent="0.35">
      <c r="A427" s="2"/>
    </row>
    <row r="428" spans="1:1" x14ac:dyDescent="0.35">
      <c r="A428" s="2"/>
    </row>
    <row r="429" spans="1:1" x14ac:dyDescent="0.35">
      <c r="A429" s="2"/>
    </row>
    <row r="430" spans="1:1" x14ac:dyDescent="0.35">
      <c r="A430" s="2"/>
    </row>
    <row r="431" spans="1:1" x14ac:dyDescent="0.35">
      <c r="A431" s="2"/>
    </row>
    <row r="432" spans="1:1" x14ac:dyDescent="0.35">
      <c r="A432" s="2"/>
    </row>
    <row r="433" spans="1:1" x14ac:dyDescent="0.35">
      <c r="A433" s="2"/>
    </row>
    <row r="434" spans="1:1" x14ac:dyDescent="0.35">
      <c r="A434" s="2"/>
    </row>
    <row r="435" spans="1:1" x14ac:dyDescent="0.35">
      <c r="A435" s="2"/>
    </row>
    <row r="436" spans="1:1" x14ac:dyDescent="0.35">
      <c r="A436" s="2"/>
    </row>
    <row r="437" spans="1:1" x14ac:dyDescent="0.35">
      <c r="A437" s="2"/>
    </row>
    <row r="438" spans="1:1" x14ac:dyDescent="0.35">
      <c r="A438" s="2"/>
    </row>
    <row r="439" spans="1:1" x14ac:dyDescent="0.35">
      <c r="A439" s="2"/>
    </row>
    <row r="440" spans="1:1" x14ac:dyDescent="0.35">
      <c r="A440" s="2"/>
    </row>
    <row r="441" spans="1:1" x14ac:dyDescent="0.35">
      <c r="A441" s="2"/>
    </row>
    <row r="442" spans="1:1" x14ac:dyDescent="0.35">
      <c r="A442" s="2"/>
    </row>
    <row r="443" spans="1:1" x14ac:dyDescent="0.35">
      <c r="A443" s="2"/>
    </row>
    <row r="444" spans="1:1" x14ac:dyDescent="0.35">
      <c r="A444" s="2"/>
    </row>
    <row r="445" spans="1:1" x14ac:dyDescent="0.35">
      <c r="A445" s="2"/>
    </row>
    <row r="446" spans="1:1" x14ac:dyDescent="0.35">
      <c r="A446" s="2"/>
    </row>
    <row r="447" spans="1:1" x14ac:dyDescent="0.35">
      <c r="A447" s="2"/>
    </row>
    <row r="448" spans="1:1" x14ac:dyDescent="0.35">
      <c r="A448" s="2"/>
    </row>
    <row r="449" spans="1:1" x14ac:dyDescent="0.35">
      <c r="A449" s="2"/>
    </row>
    <row r="450" spans="1:1" x14ac:dyDescent="0.35">
      <c r="A450" s="2"/>
    </row>
    <row r="451" spans="1:1" x14ac:dyDescent="0.35">
      <c r="A451" s="2"/>
    </row>
    <row r="452" spans="1:1" x14ac:dyDescent="0.35">
      <c r="A452" s="2"/>
    </row>
    <row r="453" spans="1:1" x14ac:dyDescent="0.35">
      <c r="A453" s="2"/>
    </row>
    <row r="454" spans="1:1" x14ac:dyDescent="0.35">
      <c r="A454" s="2"/>
    </row>
    <row r="455" spans="1:1" x14ac:dyDescent="0.35">
      <c r="A455" s="2"/>
    </row>
    <row r="456" spans="1:1" x14ac:dyDescent="0.35">
      <c r="A456" s="2"/>
    </row>
    <row r="457" spans="1:1" x14ac:dyDescent="0.35">
      <c r="A457" s="2"/>
    </row>
    <row r="458" spans="1:1" x14ac:dyDescent="0.35">
      <c r="A458" s="2"/>
    </row>
    <row r="459" spans="1:1" x14ac:dyDescent="0.35">
      <c r="A459" s="2"/>
    </row>
    <row r="460" spans="1:1" x14ac:dyDescent="0.35">
      <c r="A460" s="2"/>
    </row>
    <row r="461" spans="1:1" x14ac:dyDescent="0.35">
      <c r="A461" s="2"/>
    </row>
    <row r="462" spans="1:1" x14ac:dyDescent="0.35">
      <c r="A462" s="2"/>
    </row>
  </sheetData>
  <sortState xmlns:xlrd2="http://schemas.microsoft.com/office/spreadsheetml/2017/richdata2" ref="D15:P104">
    <sortCondition descending="1" ref="O15:O104"/>
  </sortState>
  <mergeCells count="9">
    <mergeCell ref="I126:K127"/>
    <mergeCell ref="AR18:AS18"/>
    <mergeCell ref="AR33:AS33"/>
    <mergeCell ref="AR48:AS48"/>
    <mergeCell ref="AR63:AS63"/>
    <mergeCell ref="AO11:AW13"/>
    <mergeCell ref="AF129:AG129"/>
    <mergeCell ref="AF143:AG143"/>
    <mergeCell ref="AB113:AK115"/>
  </mergeCells>
  <conditionalFormatting sqref="A2">
    <cfRule type="duplicateValues" dxfId="95" priority="106"/>
  </conditionalFormatting>
  <conditionalFormatting sqref="A3">
    <cfRule type="duplicateValues" dxfId="94" priority="105"/>
  </conditionalFormatting>
  <conditionalFormatting sqref="A4">
    <cfRule type="duplicateValues" dxfId="93" priority="104"/>
  </conditionalFormatting>
  <conditionalFormatting sqref="A5">
    <cfRule type="duplicateValues" dxfId="92" priority="103"/>
  </conditionalFormatting>
  <conditionalFormatting sqref="A6">
    <cfRule type="duplicateValues" dxfId="91" priority="102"/>
  </conditionalFormatting>
  <conditionalFormatting sqref="A7">
    <cfRule type="duplicateValues" dxfId="90" priority="100"/>
  </conditionalFormatting>
  <conditionalFormatting sqref="A10">
    <cfRule type="duplicateValues" dxfId="89" priority="98"/>
  </conditionalFormatting>
  <conditionalFormatting sqref="A12">
    <cfRule type="duplicateValues" dxfId="88" priority="97"/>
  </conditionalFormatting>
  <conditionalFormatting sqref="A14">
    <cfRule type="duplicateValues" dxfId="87" priority="96"/>
  </conditionalFormatting>
  <conditionalFormatting sqref="A15">
    <cfRule type="duplicateValues" dxfId="86" priority="95"/>
  </conditionalFormatting>
  <conditionalFormatting sqref="A16">
    <cfRule type="duplicateValues" dxfId="85" priority="94"/>
  </conditionalFormatting>
  <conditionalFormatting sqref="A17">
    <cfRule type="duplicateValues" dxfId="84" priority="93"/>
  </conditionalFormatting>
  <conditionalFormatting sqref="A18">
    <cfRule type="duplicateValues" dxfId="83" priority="92"/>
  </conditionalFormatting>
  <conditionalFormatting sqref="A19">
    <cfRule type="duplicateValues" dxfId="82" priority="91"/>
  </conditionalFormatting>
  <conditionalFormatting sqref="A20">
    <cfRule type="duplicateValues" dxfId="81" priority="90"/>
  </conditionalFormatting>
  <conditionalFormatting sqref="A21">
    <cfRule type="duplicateValues" dxfId="80" priority="89"/>
  </conditionalFormatting>
  <conditionalFormatting sqref="A22">
    <cfRule type="duplicateValues" dxfId="79" priority="88"/>
  </conditionalFormatting>
  <conditionalFormatting sqref="A23">
    <cfRule type="duplicateValues" dxfId="78" priority="87"/>
  </conditionalFormatting>
  <conditionalFormatting sqref="A24">
    <cfRule type="duplicateValues" dxfId="77" priority="86"/>
  </conditionalFormatting>
  <conditionalFormatting sqref="A25">
    <cfRule type="duplicateValues" dxfId="76" priority="85"/>
  </conditionalFormatting>
  <conditionalFormatting sqref="A26">
    <cfRule type="duplicateValues" dxfId="75" priority="84"/>
  </conditionalFormatting>
  <conditionalFormatting sqref="A27">
    <cfRule type="duplicateValues" dxfId="74" priority="83"/>
  </conditionalFormatting>
  <conditionalFormatting sqref="A28">
    <cfRule type="duplicateValues" dxfId="73" priority="81"/>
  </conditionalFormatting>
  <conditionalFormatting sqref="A29">
    <cfRule type="duplicateValues" dxfId="72" priority="79"/>
  </conditionalFormatting>
  <conditionalFormatting sqref="A30">
    <cfRule type="duplicateValues" dxfId="71" priority="78"/>
  </conditionalFormatting>
  <conditionalFormatting sqref="A31">
    <cfRule type="duplicateValues" dxfId="70" priority="77"/>
  </conditionalFormatting>
  <conditionalFormatting sqref="A32">
    <cfRule type="duplicateValues" dxfId="69" priority="76"/>
  </conditionalFormatting>
  <conditionalFormatting sqref="A33">
    <cfRule type="duplicateValues" dxfId="68" priority="75"/>
  </conditionalFormatting>
  <conditionalFormatting sqref="A34">
    <cfRule type="duplicateValues" dxfId="67" priority="74"/>
  </conditionalFormatting>
  <conditionalFormatting sqref="A35">
    <cfRule type="duplicateValues" dxfId="66" priority="73"/>
  </conditionalFormatting>
  <conditionalFormatting sqref="A36">
    <cfRule type="duplicateValues" dxfId="65" priority="72"/>
  </conditionalFormatting>
  <conditionalFormatting sqref="A37">
    <cfRule type="duplicateValues" dxfId="64" priority="71"/>
  </conditionalFormatting>
  <conditionalFormatting sqref="A38">
    <cfRule type="duplicateValues" dxfId="63" priority="70"/>
  </conditionalFormatting>
  <conditionalFormatting sqref="A39">
    <cfRule type="duplicateValues" dxfId="62" priority="69"/>
  </conditionalFormatting>
  <conditionalFormatting sqref="A40">
    <cfRule type="duplicateValues" dxfId="61" priority="68"/>
  </conditionalFormatting>
  <conditionalFormatting sqref="A41">
    <cfRule type="duplicateValues" dxfId="60" priority="67"/>
  </conditionalFormatting>
  <conditionalFormatting sqref="A42">
    <cfRule type="duplicateValues" dxfId="59" priority="65"/>
  </conditionalFormatting>
  <conditionalFormatting sqref="A43">
    <cfRule type="duplicateValues" dxfId="58" priority="64"/>
  </conditionalFormatting>
  <conditionalFormatting sqref="A44">
    <cfRule type="duplicateValues" dxfId="57" priority="63"/>
  </conditionalFormatting>
  <conditionalFormatting sqref="A45">
    <cfRule type="duplicateValues" dxfId="56" priority="62"/>
  </conditionalFormatting>
  <conditionalFormatting sqref="A46">
    <cfRule type="duplicateValues" dxfId="55" priority="61"/>
  </conditionalFormatting>
  <conditionalFormatting sqref="A47">
    <cfRule type="duplicateValues" dxfId="54" priority="60"/>
  </conditionalFormatting>
  <conditionalFormatting sqref="A48">
    <cfRule type="duplicateValues" dxfId="53" priority="59"/>
  </conditionalFormatting>
  <conditionalFormatting sqref="A49">
    <cfRule type="duplicateValues" dxfId="52" priority="58"/>
  </conditionalFormatting>
  <conditionalFormatting sqref="A50">
    <cfRule type="duplicateValues" dxfId="51" priority="57"/>
  </conditionalFormatting>
  <conditionalFormatting sqref="A51">
    <cfRule type="duplicateValues" dxfId="50" priority="56"/>
  </conditionalFormatting>
  <conditionalFormatting sqref="A52">
    <cfRule type="duplicateValues" dxfId="49" priority="55"/>
  </conditionalFormatting>
  <conditionalFormatting sqref="A53">
    <cfRule type="duplicateValues" dxfId="48" priority="54"/>
  </conditionalFormatting>
  <conditionalFormatting sqref="A54">
    <cfRule type="duplicateValues" dxfId="47" priority="53"/>
  </conditionalFormatting>
  <conditionalFormatting sqref="A55">
    <cfRule type="duplicateValues" dxfId="46" priority="52"/>
  </conditionalFormatting>
  <conditionalFormatting sqref="A56">
    <cfRule type="duplicateValues" dxfId="45" priority="51"/>
  </conditionalFormatting>
  <conditionalFormatting sqref="A57">
    <cfRule type="duplicateValues" dxfId="44" priority="50"/>
  </conditionalFormatting>
  <conditionalFormatting sqref="A58">
    <cfRule type="duplicateValues" dxfId="43" priority="49"/>
  </conditionalFormatting>
  <conditionalFormatting sqref="A59">
    <cfRule type="duplicateValues" dxfId="42" priority="48"/>
  </conditionalFormatting>
  <conditionalFormatting sqref="A63">
    <cfRule type="duplicateValues" dxfId="41" priority="47"/>
  </conditionalFormatting>
  <conditionalFormatting sqref="A67">
    <cfRule type="duplicateValues" dxfId="40" priority="46"/>
  </conditionalFormatting>
  <conditionalFormatting sqref="A68">
    <cfRule type="duplicateValues" dxfId="39" priority="45"/>
  </conditionalFormatting>
  <conditionalFormatting sqref="A69">
    <cfRule type="duplicateValues" dxfId="38" priority="43"/>
  </conditionalFormatting>
  <conditionalFormatting sqref="A70">
    <cfRule type="duplicateValues" dxfId="37" priority="40"/>
  </conditionalFormatting>
  <conditionalFormatting sqref="A71">
    <cfRule type="duplicateValues" dxfId="36" priority="39"/>
  </conditionalFormatting>
  <conditionalFormatting sqref="A72">
    <cfRule type="duplicateValues" dxfId="35" priority="38"/>
  </conditionalFormatting>
  <conditionalFormatting sqref="A73">
    <cfRule type="duplicateValues" dxfId="34" priority="37"/>
  </conditionalFormatting>
  <conditionalFormatting sqref="A74">
    <cfRule type="duplicateValues" dxfId="33" priority="36"/>
  </conditionalFormatting>
  <conditionalFormatting sqref="A75">
    <cfRule type="duplicateValues" dxfId="32" priority="35"/>
  </conditionalFormatting>
  <conditionalFormatting sqref="A76">
    <cfRule type="duplicateValues" dxfId="31" priority="34"/>
  </conditionalFormatting>
  <conditionalFormatting sqref="A77">
    <cfRule type="duplicateValues" dxfId="30" priority="33"/>
  </conditionalFormatting>
  <conditionalFormatting sqref="A78">
    <cfRule type="duplicateValues" dxfId="29" priority="31"/>
  </conditionalFormatting>
  <conditionalFormatting sqref="A79">
    <cfRule type="duplicateValues" dxfId="28" priority="30"/>
  </conditionalFormatting>
  <conditionalFormatting sqref="A80">
    <cfRule type="duplicateValues" dxfId="27" priority="29"/>
  </conditionalFormatting>
  <conditionalFormatting sqref="A81">
    <cfRule type="duplicateValues" dxfId="26" priority="28"/>
  </conditionalFormatting>
  <conditionalFormatting sqref="A82">
    <cfRule type="duplicateValues" dxfId="25" priority="27"/>
  </conditionalFormatting>
  <conditionalFormatting sqref="A83">
    <cfRule type="duplicateValues" dxfId="24" priority="26"/>
  </conditionalFormatting>
  <conditionalFormatting sqref="A84">
    <cfRule type="duplicateValues" dxfId="23" priority="25"/>
  </conditionalFormatting>
  <conditionalFormatting sqref="A85">
    <cfRule type="duplicateValues" dxfId="22" priority="24"/>
  </conditionalFormatting>
  <conditionalFormatting sqref="A86">
    <cfRule type="duplicateValues" dxfId="21" priority="23"/>
  </conditionalFormatting>
  <conditionalFormatting sqref="A87">
    <cfRule type="duplicateValues" dxfId="20" priority="22"/>
  </conditionalFormatting>
  <conditionalFormatting sqref="A88">
    <cfRule type="duplicateValues" dxfId="19" priority="21"/>
  </conditionalFormatting>
  <conditionalFormatting sqref="A89">
    <cfRule type="duplicateValues" dxfId="18" priority="20"/>
  </conditionalFormatting>
  <conditionalFormatting sqref="A90">
    <cfRule type="duplicateValues" dxfId="17" priority="19"/>
  </conditionalFormatting>
  <conditionalFormatting sqref="A91">
    <cfRule type="duplicateValues" dxfId="16" priority="17"/>
  </conditionalFormatting>
  <conditionalFormatting sqref="A92">
    <cfRule type="duplicateValues" dxfId="15" priority="16"/>
  </conditionalFormatting>
  <conditionalFormatting sqref="A93">
    <cfRule type="duplicateValues" dxfId="14" priority="15"/>
  </conditionalFormatting>
  <conditionalFormatting sqref="A94">
    <cfRule type="duplicateValues" dxfId="13" priority="14"/>
  </conditionalFormatting>
  <conditionalFormatting sqref="A95">
    <cfRule type="duplicateValues" dxfId="12" priority="13"/>
  </conditionalFormatting>
  <conditionalFormatting sqref="A96">
    <cfRule type="duplicateValues" dxfId="11" priority="12"/>
  </conditionalFormatting>
  <conditionalFormatting sqref="A97">
    <cfRule type="duplicateValues" dxfId="10" priority="11"/>
  </conditionalFormatting>
  <conditionalFormatting sqref="A98">
    <cfRule type="duplicateValues" dxfId="9" priority="10"/>
  </conditionalFormatting>
  <conditionalFormatting sqref="A99">
    <cfRule type="duplicateValues" dxfId="8" priority="9"/>
  </conditionalFormatting>
  <conditionalFormatting sqref="A100">
    <cfRule type="duplicateValues" dxfId="7" priority="8"/>
  </conditionalFormatting>
  <conditionalFormatting sqref="A101">
    <cfRule type="duplicateValues" dxfId="6" priority="7"/>
  </conditionalFormatting>
  <conditionalFormatting sqref="A102">
    <cfRule type="duplicateValues" dxfId="5" priority="6"/>
  </conditionalFormatting>
  <conditionalFormatting sqref="A103">
    <cfRule type="duplicateValues" dxfId="4" priority="5"/>
  </conditionalFormatting>
  <conditionalFormatting sqref="A104">
    <cfRule type="duplicateValues" dxfId="3" priority="4"/>
  </conditionalFormatting>
  <conditionalFormatting sqref="A105">
    <cfRule type="duplicateValues" dxfId="2" priority="2"/>
  </conditionalFormatting>
  <conditionalFormatting sqref="A106">
    <cfRule type="duplicateValues" dxfId="1" priority="1"/>
  </conditionalFormatting>
  <conditionalFormatting sqref="A107:A462">
    <cfRule type="duplicateValues" dxfId="0" priority="107"/>
  </conditionalFormatting>
  <dataValidations count="2">
    <dataValidation type="list" allowBlank="1" sqref="J109:K110 I1:I107 M1 AB15:AE27 L107 J1:L106 J107 J108:L108 L115:M115 M116:M117 L117:L118 M105:M108 K111:K112 K113:M114 L118:M1048576 J115:K125 I115:I126 I128:K1048576" xr:uid="{2DB06261-F2B9-48EC-96E9-635A45F2E9BD}">
      <formula1>$V$2:$V$3</formula1>
    </dataValidation>
    <dataValidation type="list" allowBlank="1" sqref="D111:D1048576 D1:D108" xr:uid="{756351FA-EA10-4EFA-B4D6-83BEC0F103E1}">
      <formula1>$X$3:$X$9</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defaultColWidth="8.81640625" defaultRowHeight="14.5" x14ac:dyDescent="0.35"/>
  <cols>
    <col min="1" max="1" width="10.453125" bestFit="1" customWidth="1"/>
    <col min="2" max="2" width="20.453125" bestFit="1" customWidth="1"/>
    <col min="3" max="3" width="12" bestFit="1" customWidth="1"/>
    <col min="4" max="4" width="94.453125" bestFit="1" customWidth="1"/>
  </cols>
  <sheetData>
    <row r="1" spans="1:4" x14ac:dyDescent="0.35">
      <c r="A1" s="21" t="s">
        <v>1</v>
      </c>
      <c r="B1" s="21" t="s">
        <v>2</v>
      </c>
      <c r="C1" s="21" t="s">
        <v>4</v>
      </c>
      <c r="D1" s="21" t="s">
        <v>11</v>
      </c>
    </row>
    <row r="2" spans="1:4" s="24" customFormat="1" ht="58" x14ac:dyDescent="0.35">
      <c r="A2" s="23">
        <v>45026</v>
      </c>
      <c r="B2" s="24" t="s">
        <v>924</v>
      </c>
      <c r="C2" s="24">
        <v>1205351623</v>
      </c>
      <c r="D2" s="9" t="s">
        <v>925</v>
      </c>
    </row>
    <row r="3" spans="1:4" s="24" customFormat="1" ht="58" x14ac:dyDescent="0.35">
      <c r="A3" s="23">
        <v>45026</v>
      </c>
      <c r="B3" s="24" t="s">
        <v>926</v>
      </c>
      <c r="C3" s="24">
        <v>1400844846</v>
      </c>
      <c r="D3" s="9" t="s">
        <v>925</v>
      </c>
    </row>
    <row r="4" spans="1:4" s="24" customFormat="1" ht="58" x14ac:dyDescent="0.35">
      <c r="A4" s="23">
        <v>45027</v>
      </c>
      <c r="B4" s="24" t="s">
        <v>927</v>
      </c>
      <c r="C4" s="24">
        <v>1100584785</v>
      </c>
      <c r="D4" s="9" t="s">
        <v>925</v>
      </c>
    </row>
    <row r="5" spans="1:4" s="24" customFormat="1" ht="58" x14ac:dyDescent="0.35">
      <c r="A5" s="23">
        <v>45027</v>
      </c>
      <c r="B5" s="24" t="s">
        <v>928</v>
      </c>
      <c r="C5" s="24">
        <v>1401175674</v>
      </c>
      <c r="D5" s="29" t="s">
        <v>929</v>
      </c>
    </row>
    <row r="6" spans="1:4" s="24" customFormat="1" x14ac:dyDescent="0.35">
      <c r="A6" s="23">
        <v>45027</v>
      </c>
      <c r="B6" s="24" t="s">
        <v>930</v>
      </c>
      <c r="C6" s="24">
        <v>1007731399</v>
      </c>
    </row>
    <row r="7" spans="1:4" s="24" customFormat="1" x14ac:dyDescent="0.35">
      <c r="A7" s="23">
        <v>45027</v>
      </c>
      <c r="B7" s="24" t="s">
        <v>931</v>
      </c>
      <c r="C7" s="24">
        <v>1401178427</v>
      </c>
    </row>
    <row r="8" spans="1:4" s="24" customFormat="1" x14ac:dyDescent="0.35">
      <c r="A8" s="23">
        <v>45028</v>
      </c>
      <c r="B8" s="24" t="s">
        <v>932</v>
      </c>
      <c r="C8" s="24">
        <v>1000422530</v>
      </c>
    </row>
    <row r="9" spans="1:4" s="24" customFormat="1" x14ac:dyDescent="0.35">
      <c r="A9" s="23">
        <v>45028</v>
      </c>
      <c r="B9" s="24" t="s">
        <v>933</v>
      </c>
      <c r="C9" s="24">
        <v>1203455978</v>
      </c>
    </row>
    <row r="10" spans="1:4" s="24" customFormat="1" x14ac:dyDescent="0.35">
      <c r="A10" s="23">
        <v>45028</v>
      </c>
      <c r="B10" s="24" t="s">
        <v>934</v>
      </c>
      <c r="C10" s="24">
        <v>1401179331</v>
      </c>
    </row>
    <row r="11" spans="1:4" s="24" customFormat="1" x14ac:dyDescent="0.35">
      <c r="A11" s="23">
        <v>45028</v>
      </c>
      <c r="B11" s="24" t="s">
        <v>935</v>
      </c>
      <c r="C11" s="24">
        <v>1008038019</v>
      </c>
    </row>
    <row r="12" spans="1:4" x14ac:dyDescent="0.35">
      <c r="A12" s="23">
        <v>45030</v>
      </c>
      <c r="B12" s="24" t="s">
        <v>936</v>
      </c>
      <c r="C12" s="24">
        <v>1102776593</v>
      </c>
    </row>
    <row r="13" spans="1:4" x14ac:dyDescent="0.35">
      <c r="A13" s="23">
        <v>45031</v>
      </c>
      <c r="B13" s="24" t="s">
        <v>937</v>
      </c>
      <c r="C13" s="24">
        <v>1401183624</v>
      </c>
    </row>
    <row r="14" spans="1:4" x14ac:dyDescent="0.35">
      <c r="A14" s="23">
        <v>45033</v>
      </c>
      <c r="B14" s="24" t="s">
        <v>938</v>
      </c>
      <c r="C14" s="24">
        <v>1006922086</v>
      </c>
      <c r="D14" s="25" t="s">
        <v>939</v>
      </c>
    </row>
    <row r="15" spans="1:4" x14ac:dyDescent="0.35">
      <c r="A15" s="23">
        <v>45034</v>
      </c>
      <c r="B15" s="24" t="s">
        <v>940</v>
      </c>
      <c r="C15" s="24">
        <v>1007133642</v>
      </c>
      <c r="D15" s="25"/>
    </row>
    <row r="16" spans="1:4" x14ac:dyDescent="0.35">
      <c r="A16" s="22">
        <v>45034</v>
      </c>
      <c r="B16" t="s">
        <v>941</v>
      </c>
      <c r="C16">
        <v>1007930850</v>
      </c>
    </row>
    <row r="17" spans="1:4" x14ac:dyDescent="0.35">
      <c r="A17" s="22">
        <v>45037</v>
      </c>
      <c r="B17" t="s">
        <v>942</v>
      </c>
      <c r="C17">
        <v>1401187351</v>
      </c>
    </row>
    <row r="18" spans="1:4" x14ac:dyDescent="0.35">
      <c r="A18" s="22">
        <v>45038</v>
      </c>
      <c r="B18" t="s">
        <v>943</v>
      </c>
      <c r="C18">
        <v>1201324361</v>
      </c>
    </row>
    <row r="19" spans="1:4" ht="43.5" x14ac:dyDescent="0.35">
      <c r="A19" s="22">
        <v>45039</v>
      </c>
      <c r="B19" t="s">
        <v>944</v>
      </c>
      <c r="C19">
        <v>1400432623</v>
      </c>
      <c r="D19" s="26" t="s">
        <v>925</v>
      </c>
    </row>
    <row r="20" spans="1:4" ht="43.5" x14ac:dyDescent="0.35">
      <c r="A20" s="22">
        <v>45039</v>
      </c>
      <c r="B20" t="s">
        <v>945</v>
      </c>
      <c r="C20">
        <v>1000565302</v>
      </c>
      <c r="D20" s="26" t="s">
        <v>946</v>
      </c>
    </row>
    <row r="21" spans="1:4" ht="43.5" x14ac:dyDescent="0.35">
      <c r="A21" s="22">
        <v>45045</v>
      </c>
      <c r="B21" t="s">
        <v>947</v>
      </c>
      <c r="C21">
        <v>1203280315</v>
      </c>
      <c r="D21" s="26" t="s">
        <v>925</v>
      </c>
    </row>
    <row r="22" spans="1:4" ht="43.5" x14ac:dyDescent="0.35">
      <c r="A22" s="22">
        <v>45045</v>
      </c>
      <c r="B22" t="s">
        <v>948</v>
      </c>
      <c r="C22">
        <v>1010356971</v>
      </c>
      <c r="D22" s="26" t="s">
        <v>925</v>
      </c>
    </row>
    <row r="23" spans="1:4" ht="43.5" x14ac:dyDescent="0.35">
      <c r="A23" s="22">
        <v>45046</v>
      </c>
      <c r="B23" t="s">
        <v>949</v>
      </c>
      <c r="C23">
        <v>1101654813</v>
      </c>
      <c r="D23" s="26" t="s">
        <v>925</v>
      </c>
    </row>
    <row r="24" spans="1:4" ht="43.5" x14ac:dyDescent="0.35">
      <c r="A24" s="22">
        <v>45046</v>
      </c>
      <c r="B24" t="s">
        <v>950</v>
      </c>
      <c r="C24">
        <v>1401201782</v>
      </c>
      <c r="D24" s="26" t="s">
        <v>925</v>
      </c>
    </row>
    <row r="25" spans="1:4" ht="58" x14ac:dyDescent="0.35">
      <c r="A25" s="22">
        <v>45047</v>
      </c>
      <c r="B25" t="s">
        <v>951</v>
      </c>
      <c r="C25">
        <v>1006067284</v>
      </c>
      <c r="D25" s="27" t="s">
        <v>952</v>
      </c>
    </row>
    <row r="26" spans="1:4" x14ac:dyDescent="0.35">
      <c r="A26" s="22">
        <v>45049</v>
      </c>
      <c r="B26" t="s">
        <v>953</v>
      </c>
      <c r="C26">
        <v>1401011614</v>
      </c>
      <c r="D26" t="s">
        <v>954</v>
      </c>
    </row>
    <row r="27" spans="1:4" x14ac:dyDescent="0.35">
      <c r="A27" s="22">
        <v>45051</v>
      </c>
      <c r="B27" t="s">
        <v>955</v>
      </c>
      <c r="C27">
        <v>1010489188</v>
      </c>
      <c r="D27" s="28" t="s">
        <v>956</v>
      </c>
    </row>
    <row r="28" spans="1:4" ht="43.5" x14ac:dyDescent="0.35">
      <c r="A28" s="22">
        <v>45052</v>
      </c>
      <c r="B28" t="s">
        <v>957</v>
      </c>
      <c r="C28">
        <v>1400316000</v>
      </c>
      <c r="D28" s="26" t="s">
        <v>925</v>
      </c>
    </row>
    <row r="29" spans="1:4" ht="43.5" x14ac:dyDescent="0.35">
      <c r="A29" s="22">
        <v>45053</v>
      </c>
      <c r="B29" t="s">
        <v>958</v>
      </c>
      <c r="C29">
        <v>1400163746</v>
      </c>
      <c r="D29" s="26" t="s">
        <v>925</v>
      </c>
    </row>
    <row r="30" spans="1:4" ht="43.5" x14ac:dyDescent="0.35">
      <c r="A30" s="22">
        <v>45071</v>
      </c>
      <c r="B30" t="s">
        <v>959</v>
      </c>
      <c r="C30">
        <v>1401210629</v>
      </c>
      <c r="D30" s="26" t="s">
        <v>925</v>
      </c>
    </row>
    <row r="31" spans="1:4" ht="43.5" x14ac:dyDescent="0.35">
      <c r="A31" s="22">
        <v>45076</v>
      </c>
      <c r="B31" t="s">
        <v>960</v>
      </c>
      <c r="C31">
        <v>1400486325</v>
      </c>
      <c r="D31" s="26" t="s">
        <v>925</v>
      </c>
    </row>
    <row r="32" spans="1:4" ht="43.5" x14ac:dyDescent="0.35">
      <c r="A32" s="22">
        <v>45077</v>
      </c>
      <c r="B32" t="s">
        <v>119</v>
      </c>
      <c r="C32">
        <v>1102644291</v>
      </c>
      <c r="D32" s="26" t="s">
        <v>925</v>
      </c>
    </row>
    <row r="33" spans="1:4" ht="58" x14ac:dyDescent="0.35">
      <c r="A33" s="22">
        <v>45080</v>
      </c>
      <c r="B33" t="s">
        <v>961</v>
      </c>
      <c r="C33">
        <v>1400827203</v>
      </c>
      <c r="D33" s="27" t="s">
        <v>929</v>
      </c>
    </row>
    <row r="34" spans="1:4" ht="43.5" x14ac:dyDescent="0.35">
      <c r="A34" s="22">
        <v>45085</v>
      </c>
      <c r="B34" t="s">
        <v>962</v>
      </c>
      <c r="C34">
        <v>1010212925</v>
      </c>
      <c r="D34" s="26" t="s">
        <v>925</v>
      </c>
    </row>
    <row r="35" spans="1:4" ht="43.5" x14ac:dyDescent="0.35">
      <c r="A35" s="22">
        <v>45095</v>
      </c>
      <c r="B35" t="s">
        <v>963</v>
      </c>
      <c r="C35">
        <v>1006906795</v>
      </c>
      <c r="D35" s="26" t="s">
        <v>925</v>
      </c>
    </row>
    <row r="36" spans="1:4" x14ac:dyDescent="0.35">
      <c r="A36" s="22">
        <v>45097</v>
      </c>
      <c r="B36" t="s">
        <v>964</v>
      </c>
      <c r="C36">
        <v>1401311857</v>
      </c>
      <c r="D36" s="28" t="s">
        <v>956</v>
      </c>
    </row>
    <row r="37" spans="1:4" ht="29" x14ac:dyDescent="0.35">
      <c r="A37" s="22">
        <v>45099</v>
      </c>
      <c r="B37" t="s">
        <v>965</v>
      </c>
      <c r="C37">
        <v>1007515500</v>
      </c>
      <c r="D37" s="26" t="s">
        <v>966</v>
      </c>
    </row>
    <row r="38" spans="1:4" ht="43.5" x14ac:dyDescent="0.35">
      <c r="A38" s="22">
        <v>45100</v>
      </c>
      <c r="B38" t="s">
        <v>967</v>
      </c>
      <c r="C38">
        <v>1400611805</v>
      </c>
      <c r="D38" s="26" t="s">
        <v>925</v>
      </c>
    </row>
    <row r="39" spans="1:4" ht="43.5" x14ac:dyDescent="0.35">
      <c r="A39" s="22">
        <v>45101</v>
      </c>
      <c r="B39" t="s">
        <v>968</v>
      </c>
      <c r="C39">
        <v>1401317998</v>
      </c>
      <c r="D39" s="26" t="s">
        <v>925</v>
      </c>
    </row>
    <row r="40" spans="1:4" ht="43.5" x14ac:dyDescent="0.35">
      <c r="A40" s="22">
        <v>45110</v>
      </c>
      <c r="B40" t="s">
        <v>969</v>
      </c>
      <c r="C40">
        <v>1401073700</v>
      </c>
      <c r="D40" s="26" t="s">
        <v>970</v>
      </c>
    </row>
    <row r="41" spans="1:4" ht="43.5" x14ac:dyDescent="0.35">
      <c r="A41" s="22">
        <v>45110</v>
      </c>
      <c r="B41" t="s">
        <v>971</v>
      </c>
      <c r="C41">
        <v>1401327891</v>
      </c>
      <c r="D41" s="26" t="s">
        <v>925</v>
      </c>
    </row>
    <row r="42" spans="1:4" ht="43.5" x14ac:dyDescent="0.35">
      <c r="A42" s="22">
        <v>45111</v>
      </c>
      <c r="B42" t="s">
        <v>972</v>
      </c>
      <c r="C42">
        <v>1203195479</v>
      </c>
      <c r="D42" s="26" t="s">
        <v>973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Tox Book</vt:lpstr>
      <vt:lpstr>INTOXICATE</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ModifiedBy>
  <cp:revision/>
  <dcterms:created xsi:type="dcterms:W3CDTF">2006-09-16T00:00:00Z</dcterms:created>
  <dcterms:modified xsi:type="dcterms:W3CDTF">2024-06-22T21:27:03Z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