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filterPrivacy="1" codeName="ThisWorkbook"/>
  <xr:revisionPtr revIDLastSave="0" documentId="13_ncr:1_{F19D98DF-911F-AB4B-B78F-D5871118338C}" xr6:coauthVersionLast="47" xr6:coauthVersionMax="47" xr10:uidLastSave="{00000000-0000-0000-0000-000000000000}"/>
  <bookViews>
    <workbookView xWindow="0" yWindow="840" windowWidth="34200" windowHeight="21400" tabRatio="760" firstSheet="18" activeTab="26" xr2:uid="{00000000-000D-0000-FFFF-FFFF00000000}"/>
  </bookViews>
  <sheets>
    <sheet name="001 - Raccourcis" sheetId="12" r:id="rId1"/>
    <sheet name="GESTION CLASSEUR" sheetId="1" r:id="rId2"/>
    <sheet name="CELLULES ET CURSEURS" sheetId="3" r:id="rId3"/>
    <sheet name="Exercice tableau" sheetId="50" r:id="rId4"/>
    <sheet name="FORMULES" sheetId="10" r:id="rId5"/>
    <sheet name="AUJOURD'HUI - FORMAT" sheetId="14" r:id="rId6"/>
    <sheet name="FORMAT" sheetId="5" r:id="rId7"/>
    <sheet name="VRA" sheetId="11" r:id="rId8"/>
    <sheet name="VRA EXO" sheetId="27" r:id="rId9"/>
    <sheet name="VRA MIXTES" sheetId="30" r:id="rId10"/>
    <sheet name="SOMME" sheetId="15" r:id="rId11"/>
    <sheet name="SOMME - MOYENNE" sheetId="16" r:id="rId12"/>
    <sheet name="MIN MAX" sheetId="31" r:id="rId13"/>
    <sheet name="NB.SI - POPULATION" sheetId="13" r:id="rId14"/>
    <sheet name="NB.SI - ELEVES" sheetId="17" r:id="rId15"/>
    <sheet name="NBVAL - TRAVAUX" sheetId="19" r:id="rId16"/>
    <sheet name="NB.SI - SI" sheetId="18" r:id="rId17"/>
    <sheet name="SI - VILLE" sheetId="23" r:id="rId18"/>
    <sheet name="SI - VENDEURS" sheetId="36" r:id="rId19"/>
    <sheet name="SI - CAVISTE" sheetId="32" r:id="rId20"/>
    <sheet name="SI - ANCIENNETE" sheetId="33" r:id="rId21"/>
    <sheet name="SI - TRAIN" sheetId="34" r:id="rId22"/>
    <sheet name="OPERATEURS LOGIQUES" sheetId="39" r:id="rId23"/>
    <sheet name="STARS" sheetId="41" r:id="rId24"/>
    <sheet name="MINUSCULE" sheetId="46" r:id="rId25"/>
    <sheet name="MAJUSCULE" sheetId="45" r:id="rId26"/>
    <sheet name="GAUCHE" sheetId="43" r:id="rId27"/>
    <sheet name="TXT - GAUCHE" sheetId="44" r:id="rId28"/>
    <sheet name="SOUS-TOTAL 1" sheetId="48" r:id="rId29"/>
    <sheet name="SOUS-TOTAL 2" sheetId="47" r:id="rId30"/>
    <sheet name="RECHERCHEV EXACTE" sheetId="37" r:id="rId31"/>
    <sheet name="RECHERCHEV PROCHE" sheetId="38" r:id="rId32"/>
    <sheet name="MFC" sheetId="21" r:id="rId33"/>
    <sheet name="SI MFC" sheetId="20" r:id="rId34"/>
    <sheet name="GRAPHIQUES" sheetId="24" r:id="rId35"/>
    <sheet name="GRAPHIQUES 2" sheetId="25" r:id="rId36"/>
    <sheet name="GRAPHIQUES 3" sheetId="26" r:id="rId37"/>
    <sheet name="Feuil1" sheetId="49" r:id="rId38"/>
    <sheet name="TCD" sheetId="35" r:id="rId39"/>
  </sheets>
  <definedNames>
    <definedName name="_xlnm._FilterDatabase" localSheetId="16" hidden="1">'NB.SI - SI'!$B$9:$F$33</definedName>
    <definedName name="_xlnm._FilterDatabase" localSheetId="28" hidden="1">'SOUS-TOTAL 1'!$A$1:$F$17</definedName>
    <definedName name="_xlnm._FilterDatabase" localSheetId="8" hidden="1">'VRA EXO'!$A$11:$H$17</definedName>
    <definedName name="_xlnm.Print_Area" localSheetId="14">'NB.SI - ELEVES'!$B$12:$G$16</definedName>
    <definedName name="_xlnm.Print_Area" localSheetId="15">'NBVAL - TRAVAUX'!$A$1:$G$23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5" l="1"/>
  <c r="E4" i="45"/>
  <c r="E5" i="45"/>
  <c r="E6" i="45"/>
  <c r="E7" i="45"/>
  <c r="E8" i="45"/>
  <c r="E9" i="45"/>
  <c r="E10" i="45"/>
  <c r="E11" i="45"/>
  <c r="E2" i="45"/>
  <c r="D3" i="45"/>
  <c r="D4" i="45"/>
  <c r="D5" i="45"/>
  <c r="D6" i="45"/>
  <c r="D7" i="45"/>
  <c r="D8" i="45"/>
  <c r="D9" i="45"/>
  <c r="D10" i="45"/>
  <c r="D11" i="45"/>
  <c r="D2" i="45"/>
  <c r="C2" i="45"/>
  <c r="C3" i="45"/>
  <c r="C4" i="45"/>
  <c r="C5" i="45"/>
  <c r="C6" i="45"/>
  <c r="C7" i="45"/>
  <c r="C8" i="45"/>
  <c r="C9" i="45"/>
  <c r="C10" i="45"/>
  <c r="C11" i="45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2" i="46"/>
  <c r="C3" i="46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C80" i="46"/>
  <c r="C81" i="46"/>
  <c r="C82" i="46"/>
  <c r="C83" i="46"/>
  <c r="C84" i="46"/>
  <c r="C85" i="46"/>
  <c r="C86" i="46"/>
  <c r="C87" i="46"/>
  <c r="C88" i="46"/>
  <c r="C89" i="46"/>
  <c r="C90" i="46"/>
  <c r="C91" i="46"/>
  <c r="C92" i="46"/>
  <c r="C93" i="46"/>
  <c r="C94" i="46"/>
  <c r="C95" i="46"/>
  <c r="C96" i="46"/>
  <c r="C97" i="46"/>
  <c r="C98" i="46"/>
  <c r="C99" i="46"/>
  <c r="C100" i="46"/>
  <c r="C101" i="46"/>
  <c r="C102" i="46"/>
  <c r="C103" i="46"/>
  <c r="C104" i="46"/>
  <c r="C105" i="46"/>
  <c r="C106" i="46"/>
  <c r="C107" i="46"/>
  <c r="C108" i="46"/>
  <c r="C109" i="46"/>
  <c r="C110" i="46"/>
  <c r="C111" i="46"/>
  <c r="C112" i="46"/>
  <c r="C113" i="46"/>
  <c r="C114" i="46"/>
  <c r="C115" i="46"/>
  <c r="C116" i="46"/>
  <c r="C117" i="46"/>
  <c r="C2" i="46"/>
  <c r="D3" i="41"/>
  <c r="D4" i="41"/>
  <c r="D5" i="41"/>
  <c r="D6" i="41"/>
  <c r="D7" i="41"/>
  <c r="D8" i="41"/>
  <c r="D2" i="41"/>
  <c r="E4" i="39"/>
  <c r="E5" i="39"/>
  <c r="E6" i="39"/>
  <c r="E7" i="39"/>
  <c r="E8" i="39"/>
  <c r="E3" i="39"/>
  <c r="D4" i="39"/>
  <c r="D5" i="39"/>
  <c r="D6" i="39"/>
  <c r="D7" i="39"/>
  <c r="D8" i="39"/>
  <c r="D3" i="39"/>
  <c r="G13" i="17"/>
  <c r="E9" i="13"/>
  <c r="E35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D17" i="33"/>
  <c r="D18" i="33"/>
  <c r="D19" i="33"/>
  <c r="D20" i="33"/>
  <c r="D21" i="33"/>
  <c r="D22" i="33"/>
  <c r="D23" i="33"/>
  <c r="D24" i="33"/>
  <c r="D16" i="33"/>
  <c r="D17" i="32"/>
  <c r="D18" i="32"/>
  <c r="D19" i="32"/>
  <c r="D20" i="32"/>
  <c r="D21" i="32"/>
  <c r="D22" i="32"/>
  <c r="D24" i="32" s="1"/>
  <c r="D23" i="32"/>
  <c r="D16" i="32"/>
  <c r="C17" i="32"/>
  <c r="C18" i="32"/>
  <c r="C19" i="32"/>
  <c r="C20" i="32"/>
  <c r="C21" i="32"/>
  <c r="C22" i="32"/>
  <c r="C23" i="32"/>
  <c r="C16" i="32"/>
  <c r="F12" i="36"/>
  <c r="E13" i="36"/>
  <c r="F13" i="36" s="1"/>
  <c r="E14" i="36"/>
  <c r="F14" i="36" s="1"/>
  <c r="E15" i="36"/>
  <c r="F15" i="36" s="1"/>
  <c r="E16" i="36"/>
  <c r="F16" i="36" s="1"/>
  <c r="E17" i="36"/>
  <c r="F17" i="36" s="1"/>
  <c r="E18" i="36"/>
  <c r="F18" i="36" s="1"/>
  <c r="E12" i="36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6" i="23"/>
  <c r="L40" i="18"/>
  <c r="L39" i="18"/>
  <c r="L38" i="18"/>
  <c r="L37" i="18"/>
  <c r="L36" i="18"/>
  <c r="E45" i="18"/>
  <c r="E44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10" i="18"/>
  <c r="E41" i="18"/>
  <c r="E40" i="18"/>
  <c r="E38" i="18"/>
  <c r="E37" i="18"/>
  <c r="E36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10" i="18"/>
  <c r="G13" i="19"/>
  <c r="G12" i="19"/>
  <c r="G11" i="19"/>
  <c r="G10" i="19"/>
  <c r="G9" i="19"/>
  <c r="G8" i="19"/>
  <c r="G7" i="19"/>
  <c r="E23" i="17"/>
  <c r="E21" i="17"/>
  <c r="D21" i="17"/>
  <c r="C21" i="17"/>
  <c r="G14" i="17"/>
  <c r="G15" i="17"/>
  <c r="G16" i="17"/>
  <c r="G17" i="17"/>
  <c r="G18" i="17"/>
  <c r="G19" i="17"/>
  <c r="F14" i="17"/>
  <c r="F15" i="17"/>
  <c r="F16" i="17"/>
  <c r="F17" i="17"/>
  <c r="F18" i="17"/>
  <c r="F19" i="17"/>
  <c r="F13" i="17"/>
  <c r="E37" i="13"/>
  <c r="E36" i="13"/>
  <c r="D30" i="31"/>
  <c r="D31" i="31"/>
  <c r="C31" i="31"/>
  <c r="C30" i="31"/>
  <c r="E27" i="31"/>
  <c r="D27" i="31"/>
  <c r="C27" i="31"/>
  <c r="E26" i="31"/>
  <c r="D26" i="31"/>
  <c r="C26" i="31"/>
  <c r="E25" i="31"/>
  <c r="D25" i="31"/>
  <c r="C25" i="31"/>
  <c r="E24" i="31"/>
  <c r="D24" i="31"/>
  <c r="C24" i="31"/>
  <c r="K14" i="31"/>
  <c r="K15" i="31"/>
  <c r="K16" i="31"/>
  <c r="K17" i="31"/>
  <c r="K18" i="31"/>
  <c r="K19" i="31"/>
  <c r="K13" i="31"/>
  <c r="J14" i="31"/>
  <c r="J15" i="31"/>
  <c r="J16" i="31"/>
  <c r="J17" i="31"/>
  <c r="J18" i="31"/>
  <c r="J19" i="31"/>
  <c r="J13" i="31"/>
  <c r="I14" i="31"/>
  <c r="I15" i="31"/>
  <c r="I16" i="31"/>
  <c r="I17" i="31"/>
  <c r="I18" i="31"/>
  <c r="I19" i="31"/>
  <c r="I13" i="31"/>
  <c r="H14" i="31"/>
  <c r="H15" i="31"/>
  <c r="H16" i="31"/>
  <c r="H17" i="31"/>
  <c r="H18" i="31"/>
  <c r="H19" i="31"/>
  <c r="H13" i="31"/>
  <c r="E19" i="31"/>
  <c r="E18" i="31"/>
  <c r="E17" i="31"/>
  <c r="E16" i="31"/>
  <c r="E15" i="31"/>
  <c r="E14" i="31"/>
  <c r="E13" i="31"/>
  <c r="D14" i="31"/>
  <c r="D15" i="31"/>
  <c r="D16" i="31"/>
  <c r="D17" i="31"/>
  <c r="D18" i="31"/>
  <c r="D19" i="31"/>
  <c r="D13" i="31"/>
  <c r="D23" i="16"/>
  <c r="E23" i="16"/>
  <c r="F23" i="16"/>
  <c r="G23" i="16"/>
  <c r="C23" i="16"/>
  <c r="D22" i="16"/>
  <c r="E22" i="16"/>
  <c r="F22" i="16"/>
  <c r="G22" i="16"/>
  <c r="C22" i="16"/>
  <c r="H21" i="16"/>
  <c r="H20" i="16"/>
  <c r="H19" i="16"/>
  <c r="H18" i="16"/>
  <c r="H17" i="16"/>
  <c r="H16" i="16"/>
  <c r="H15" i="16"/>
  <c r="H14" i="16"/>
  <c r="H13" i="16"/>
  <c r="H12" i="16"/>
  <c r="H11" i="16"/>
  <c r="G11" i="16"/>
  <c r="G12" i="16"/>
  <c r="G13" i="16"/>
  <c r="G14" i="16"/>
  <c r="G15" i="16"/>
  <c r="G16" i="16"/>
  <c r="G17" i="16"/>
  <c r="G18" i="16"/>
  <c r="G19" i="16"/>
  <c r="G20" i="16"/>
  <c r="G21" i="16"/>
  <c r="H10" i="16"/>
  <c r="G10" i="16"/>
  <c r="D13" i="15"/>
  <c r="E13" i="15"/>
  <c r="F13" i="15"/>
  <c r="G13" i="15"/>
  <c r="H13" i="15"/>
  <c r="I13" i="15"/>
  <c r="C13" i="15"/>
  <c r="J7" i="15"/>
  <c r="J8" i="15"/>
  <c r="J9" i="15"/>
  <c r="J10" i="15"/>
  <c r="J11" i="15"/>
  <c r="J12" i="15"/>
  <c r="J6" i="15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H19" i="27"/>
  <c r="E19" i="27"/>
  <c r="F19" i="27"/>
  <c r="G19" i="27"/>
  <c r="D19" i="27"/>
  <c r="B19" i="27"/>
  <c r="H13" i="27"/>
  <c r="H14" i="27"/>
  <c r="H15" i="27"/>
  <c r="H16" i="27"/>
  <c r="H17" i="27"/>
  <c r="H12" i="27"/>
  <c r="G17" i="27"/>
  <c r="G16" i="27"/>
  <c r="G15" i="27"/>
  <c r="G14" i="27"/>
  <c r="G13" i="27"/>
  <c r="G12" i="27"/>
  <c r="F13" i="27"/>
  <c r="F14" i="27"/>
  <c r="F15" i="27"/>
  <c r="F16" i="27"/>
  <c r="F17" i="27"/>
  <c r="F12" i="27"/>
  <c r="E17" i="27"/>
  <c r="E16" i="27"/>
  <c r="E15" i="27"/>
  <c r="E14" i="27"/>
  <c r="E13" i="27"/>
  <c r="E12" i="27"/>
  <c r="D13" i="27"/>
  <c r="D14" i="27"/>
  <c r="D15" i="27"/>
  <c r="D16" i="27"/>
  <c r="D17" i="27"/>
  <c r="D12" i="27"/>
  <c r="D11" i="11"/>
  <c r="D12" i="11"/>
  <c r="D13" i="11"/>
  <c r="D14" i="11"/>
  <c r="D15" i="11"/>
  <c r="D10" i="11"/>
  <c r="I15" i="11"/>
  <c r="I14" i="11"/>
  <c r="I13" i="11"/>
  <c r="I12" i="11"/>
  <c r="I11" i="11"/>
  <c r="I10" i="11"/>
  <c r="E11" i="10"/>
  <c r="E8" i="10"/>
  <c r="E10" i="10"/>
  <c r="E9" i="10"/>
  <c r="C11" i="5"/>
  <c r="D40" i="13" l="1"/>
  <c r="D39" i="13"/>
  <c r="H22" i="16"/>
  <c r="H23" i="16"/>
  <c r="G20" i="36"/>
  <c r="C18" i="14"/>
  <c r="C8" i="14"/>
  <c r="C12" i="14" l="1"/>
  <c r="C11" i="14" s="1"/>
  <c r="C17" i="14"/>
  <c r="C9" i="14"/>
  <c r="C13" i="14" l="1"/>
  <c r="C14" i="14" s="1"/>
  <c r="C15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F11" authorId="0" shapeId="0" xr:uid="{BD1E8DDE-DD02-4AAD-90FA-B5828FFF561B}">
      <text>
        <r>
          <rPr>
            <b/>
            <sz val="8"/>
            <color indexed="81"/>
            <rFont val="Tahoma"/>
            <family val="2"/>
          </rPr>
          <t>ATP Formation :</t>
        </r>
        <r>
          <rPr>
            <sz val="8"/>
            <color indexed="81"/>
            <rFont val="Tahoma"/>
            <family val="2"/>
          </rPr>
          <t xml:space="preserve">
La commission se calcule à partir du chiffre d'affaire.</t>
        </r>
      </text>
    </comment>
  </commentList>
</comments>
</file>

<file path=xl/sharedStrings.xml><?xml version="1.0" encoding="utf-8"?>
<sst xmlns="http://schemas.openxmlformats.org/spreadsheetml/2006/main" count="1755" uniqueCount="1106">
  <si>
    <t>GERER SON CLASSEUR - CREATION, INSERTION, GESTION DE FEUILLE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</si>
  <si>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</si>
  <si>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</si>
  <si>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</si>
  <si>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</si>
  <si>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</si>
  <si>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</si>
  <si>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</si>
  <si>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</si>
  <si>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</si>
  <si>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</si>
  <si>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</si>
  <si>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</si>
  <si>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Janvier</t>
  </si>
  <si>
    <t>Février</t>
  </si>
  <si>
    <t>Mars</t>
  </si>
  <si>
    <t>Total 1er trim</t>
  </si>
  <si>
    <t>Chiffre d'affaires</t>
  </si>
  <si>
    <t>Client</t>
  </si>
  <si>
    <t>Pierre</t>
  </si>
  <si>
    <t>Emilie</t>
  </si>
  <si>
    <t>F</t>
  </si>
  <si>
    <t>FORMULES ARITHMETIQUES</t>
  </si>
  <si>
    <t>ADDITION</t>
  </si>
  <si>
    <t>SOUSTRACTION</t>
  </si>
  <si>
    <t>MULTIPLICATION</t>
  </si>
  <si>
    <t>DIVISION</t>
  </si>
  <si>
    <t>VALEUR 1</t>
  </si>
  <si>
    <t>VALEUR 2</t>
  </si>
  <si>
    <t>OPERATION</t>
  </si>
  <si>
    <t>VALEURS RELATIVES ET ABSOLUES</t>
  </si>
  <si>
    <t>TVA</t>
  </si>
  <si>
    <t>PRIX</t>
  </si>
  <si>
    <t>QUANTITE</t>
  </si>
  <si>
    <t>PRIX UNITAIRE</t>
  </si>
  <si>
    <t>TOTAL</t>
  </si>
  <si>
    <t>ALT + F1</t>
  </si>
  <si>
    <t>Insertion d'une feuille graphique</t>
  </si>
  <si>
    <t>ALT + F2</t>
  </si>
  <si>
    <t>Commande Enregistrer sous</t>
  </si>
  <si>
    <t>ALT + F4</t>
  </si>
  <si>
    <t>Quitter</t>
  </si>
  <si>
    <t>ALT + F8</t>
  </si>
  <si>
    <t>Affichage de la boîte de dialogue MACRO</t>
  </si>
  <si>
    <t>ALT + F11</t>
  </si>
  <si>
    <t>Affichage de Visual Basic Editor</t>
  </si>
  <si>
    <t>ALT + MAJ + F1</t>
  </si>
  <si>
    <t>Insertion d'une nouvelle feuille de calcul</t>
  </si>
  <si>
    <t>ALT + MAJ + F2</t>
  </si>
  <si>
    <t>Commande Enregistrer</t>
  </si>
  <si>
    <t>CTRL + '</t>
  </si>
  <si>
    <t>Efface toutes les bordures de la plage sélectionnée</t>
  </si>
  <si>
    <t>CTRL + -</t>
  </si>
  <si>
    <t>Supprime une ligne ou une colonne</t>
  </si>
  <si>
    <t>CTRL + "</t>
  </si>
  <si>
    <t>Affiche et masque les formules</t>
  </si>
  <si>
    <t>CTRL + *</t>
  </si>
  <si>
    <t>Sélectionne la cellule active et les cellules adjacentes</t>
  </si>
  <si>
    <t>CTRL + :</t>
  </si>
  <si>
    <t>Inscrit l'heure dans la cellule</t>
  </si>
  <si>
    <t>CTRL + ;</t>
  </si>
  <si>
    <t>Inscrit la date du jour dans la cellule</t>
  </si>
  <si>
    <t>CTRL + +</t>
  </si>
  <si>
    <t>Ajoute une ligne ou une colonne</t>
  </si>
  <si>
    <r>
      <t xml:space="preserve">CTRL + </t>
    </r>
    <r>
      <rPr>
        <b/>
        <sz val="12"/>
        <rFont val="Wingdings"/>
        <charset val="2"/>
      </rPr>
      <t>á</t>
    </r>
  </si>
  <si>
    <t>Atteindre la première ligne d'un tableau (ou de la feuille)</t>
  </si>
  <si>
    <r>
      <t xml:space="preserve">CTRL + </t>
    </r>
    <r>
      <rPr>
        <b/>
        <sz val="12"/>
        <rFont val="Wingdings"/>
        <charset val="2"/>
      </rPr>
      <t>â</t>
    </r>
  </si>
  <si>
    <t>Atteindre la dernière ligne d'un tableau (ou de la feuille)</t>
  </si>
  <si>
    <r>
      <t xml:space="preserve">CTRL + </t>
    </r>
    <r>
      <rPr>
        <b/>
        <sz val="12"/>
        <rFont val="Wingdings"/>
        <charset val="2"/>
      </rPr>
      <t>à</t>
    </r>
  </si>
  <si>
    <t>Atteindre la dernière colonne d'un tableau (ou de la feuille)</t>
  </si>
  <si>
    <r>
      <t xml:space="preserve">CTRL + </t>
    </r>
    <r>
      <rPr>
        <b/>
        <sz val="12"/>
        <rFont val="Wingdings"/>
        <charset val="2"/>
      </rPr>
      <t>ß</t>
    </r>
  </si>
  <si>
    <t>Atteindre la première colonne d'un tableau (ou de la feuille)</t>
  </si>
  <si>
    <t>CTRL + A</t>
  </si>
  <si>
    <t>Sélectionne tout</t>
  </si>
  <si>
    <t>CTRL + C</t>
  </si>
  <si>
    <t>Copier</t>
  </si>
  <si>
    <t>CTRL + F</t>
  </si>
  <si>
    <t>Rechercher</t>
  </si>
  <si>
    <t>CTRL + G</t>
  </si>
  <si>
    <t>Gras</t>
  </si>
  <si>
    <t>CTRL + H</t>
  </si>
  <si>
    <t>Remplacer</t>
  </si>
  <si>
    <t>CTRL + I</t>
  </si>
  <si>
    <t>Italique</t>
  </si>
  <si>
    <t>CTRL + K</t>
  </si>
  <si>
    <t>Lien hypertexte</t>
  </si>
  <si>
    <t>CTRL + N</t>
  </si>
  <si>
    <t>Nouveau classeur</t>
  </si>
  <si>
    <t>CTRL + O</t>
  </si>
  <si>
    <t>Ouvrir</t>
  </si>
  <si>
    <t>CTRL + P</t>
  </si>
  <si>
    <t>Imprimer</t>
  </si>
  <si>
    <t>CTRL + R</t>
  </si>
  <si>
    <t>Format de nombre Standard</t>
  </si>
  <si>
    <t>CTRL + S</t>
  </si>
  <si>
    <t>Enregistrer</t>
  </si>
  <si>
    <t>CTRL + T</t>
  </si>
  <si>
    <t>Atteindre</t>
  </si>
  <si>
    <t>CTRL + U</t>
  </si>
  <si>
    <t>Souligné</t>
  </si>
  <si>
    <t>CTRL + V</t>
  </si>
  <si>
    <t>Coller</t>
  </si>
  <si>
    <t>CTRL + X</t>
  </si>
  <si>
    <t>Couper</t>
  </si>
  <si>
    <t>CTRL + Y</t>
  </si>
  <si>
    <t>Rétablir l'action précédemment annulée</t>
  </si>
  <si>
    <t>CTRL + Z</t>
  </si>
  <si>
    <t>Annuler la dernière action</t>
  </si>
  <si>
    <t>CTRL + F3</t>
  </si>
  <si>
    <t>Définition d'un nom</t>
  </si>
  <si>
    <t>CTRL + F4</t>
  </si>
  <si>
    <t>Fermeture de la fenêtre</t>
  </si>
  <si>
    <t>CTRL + F5</t>
  </si>
  <si>
    <t>Restauration de la taille de la fenêtre</t>
  </si>
  <si>
    <t>CTRL + F6</t>
  </si>
  <si>
    <t>Déplacement vers le classeur suivant</t>
  </si>
  <si>
    <t>CTRL + F8</t>
  </si>
  <si>
    <t>Déplacement de la fenêtre</t>
  </si>
  <si>
    <t>CTRL + F9</t>
  </si>
  <si>
    <t>Redimensionnement de la fenêtre</t>
  </si>
  <si>
    <t>CTRL + F10</t>
  </si>
  <si>
    <t>Agrandissement ou restauration de la fenêtre du classeur</t>
  </si>
  <si>
    <t>CTRL + F11</t>
  </si>
  <si>
    <t>Insertion d'une feuille macro Microsoft Excel 4.0</t>
  </si>
  <si>
    <t>CTRL + F12</t>
  </si>
  <si>
    <t>CTRL + Fin</t>
  </si>
  <si>
    <t>Atteindre la fin du tableau</t>
  </si>
  <si>
    <t>CTRL + Home</t>
  </si>
  <si>
    <t>Atteindre la cellule A1</t>
  </si>
  <si>
    <t>CTRL + MAJ + FIN</t>
  </si>
  <si>
    <t>Sélectionne de la cellule active jusqu'à la fin du tableau</t>
  </si>
  <si>
    <t>CTRL + MAJ + Flèche de direction</t>
  </si>
  <si>
    <t>Sélectionne dans le sens de la flèche</t>
  </si>
  <si>
    <r>
      <t xml:space="preserve">CTRL + </t>
    </r>
    <r>
      <rPr>
        <b/>
        <sz val="12"/>
        <rFont val="Wingdings 3"/>
        <family val="1"/>
        <charset val="2"/>
      </rPr>
      <t>/</t>
    </r>
  </si>
  <si>
    <t>Passer à  la feuille précédente du classeur</t>
  </si>
  <si>
    <r>
      <t xml:space="preserve">CTRL + </t>
    </r>
    <r>
      <rPr>
        <b/>
        <sz val="12"/>
        <rFont val="Wingdings 3"/>
        <family val="1"/>
        <charset val="2"/>
      </rPr>
      <t>0</t>
    </r>
  </si>
  <si>
    <t>Passer à  la feuille suivante du classeur</t>
  </si>
  <si>
    <t>CTRL + TAB</t>
  </si>
  <si>
    <t>Passer d'un classeur ouvert à un autre</t>
  </si>
  <si>
    <t>F1</t>
  </si>
  <si>
    <t>Affichage de l'aide en ligne ou du Compagnon Office</t>
  </si>
  <si>
    <t>F2</t>
  </si>
  <si>
    <t>Modification de la cellule active</t>
  </si>
  <si>
    <t>F3</t>
  </si>
  <si>
    <t>Collage d'un nom dans une formule</t>
  </si>
  <si>
    <t>F4</t>
  </si>
  <si>
    <t>Répétition de la dernière action/Met les $ dans une formule</t>
  </si>
  <si>
    <t>F5</t>
  </si>
  <si>
    <t>F6</t>
  </si>
  <si>
    <t>Déplacement vers le volet suivant</t>
  </si>
  <si>
    <t>F7</t>
  </si>
  <si>
    <t>Commande Orthographe</t>
  </si>
  <si>
    <t>F8</t>
  </si>
  <si>
    <t>Extension d'une sélection</t>
  </si>
  <si>
    <t>F9</t>
  </si>
  <si>
    <t>Calcul de l'ensemble des feuilles de tous les classeurs ouverts</t>
  </si>
  <si>
    <t>F10</t>
  </si>
  <si>
    <t>Activation de la barre de menus</t>
  </si>
  <si>
    <t>F11</t>
  </si>
  <si>
    <t>Création d'un graphique</t>
  </si>
  <si>
    <t>F12</t>
  </si>
  <si>
    <t>Enregistrer sous</t>
  </si>
  <si>
    <t>MAJ+F1</t>
  </si>
  <si>
    <t>Qu'est-ce que c'est ?</t>
  </si>
  <si>
    <t>MAJ+F2</t>
  </si>
  <si>
    <t>Modification d'un commentaire de cellule</t>
  </si>
  <si>
    <t>MAJ+F3</t>
  </si>
  <si>
    <t>Collage d'une fonction dans une formule</t>
  </si>
  <si>
    <t>MAJ+F4</t>
  </si>
  <si>
    <t>Répétition de la dernière commande Rechercher (Suivant)</t>
  </si>
  <si>
    <t>MAJ+F5</t>
  </si>
  <si>
    <t>Affichage de la boîte de dialogue Rechercher</t>
  </si>
  <si>
    <t>MAJ+F6</t>
  </si>
  <si>
    <t>Déplacement vers le volet précédent</t>
  </si>
  <si>
    <t>MAJ+F8</t>
  </si>
  <si>
    <t>Ajout à  la sélection</t>
  </si>
  <si>
    <t>MAJ+F9</t>
  </si>
  <si>
    <t>Calcul de la feuille active</t>
  </si>
  <si>
    <t>MAJ+F10</t>
  </si>
  <si>
    <t>Affichage d'un menu contextuel</t>
  </si>
  <si>
    <t>MAJ+F11</t>
  </si>
  <si>
    <t>MAJ+F12</t>
  </si>
  <si>
    <t>RACCOURCIS CLAVIER</t>
  </si>
  <si>
    <t xml:space="preserve">aujourd'hui nous sommes le </t>
  </si>
  <si>
    <t>prénom</t>
  </si>
  <si>
    <t>sexe</t>
  </si>
  <si>
    <t>date de naissance</t>
  </si>
  <si>
    <t xml:space="preserve">âge </t>
  </si>
  <si>
    <t>justine</t>
  </si>
  <si>
    <t>f</t>
  </si>
  <si>
    <t xml:space="preserve">adrien </t>
  </si>
  <si>
    <t>m</t>
  </si>
  <si>
    <t>tonin</t>
  </si>
  <si>
    <t>olivier</t>
  </si>
  <si>
    <t>heidi</t>
  </si>
  <si>
    <t>donia</t>
  </si>
  <si>
    <t>clara</t>
  </si>
  <si>
    <t>pauline</t>
  </si>
  <si>
    <t>guillaume</t>
  </si>
  <si>
    <t>michael</t>
  </si>
  <si>
    <t>thomas</t>
  </si>
  <si>
    <t>yanis</t>
  </si>
  <si>
    <t>cloée</t>
  </si>
  <si>
    <t>bertrand</t>
  </si>
  <si>
    <t>claude</t>
  </si>
  <si>
    <t>adrien</t>
  </si>
  <si>
    <t>myriam</t>
  </si>
  <si>
    <t>jeanne</t>
  </si>
  <si>
    <t>pierre</t>
  </si>
  <si>
    <t>marine</t>
  </si>
  <si>
    <t>manon</t>
  </si>
  <si>
    <t>nicolas</t>
  </si>
  <si>
    <t>mado</t>
  </si>
  <si>
    <t>valentin</t>
  </si>
  <si>
    <t>âge du plus jeune</t>
  </si>
  <si>
    <t xml:space="preserve">âge du plus vieux </t>
  </si>
  <si>
    <t>Date de naissance :</t>
  </si>
  <si>
    <t>Nous sommes le :</t>
  </si>
  <si>
    <t>c'est un</t>
  </si>
  <si>
    <t>Depuis votre naissance,</t>
  </si>
  <si>
    <t>il s'est écoulé</t>
  </si>
  <si>
    <t>an(s)</t>
  </si>
  <si>
    <t>jours</t>
  </si>
  <si>
    <t>heures</t>
  </si>
  <si>
    <t>minutes</t>
  </si>
  <si>
    <t>C'était un</t>
  </si>
  <si>
    <t>du mois de</t>
  </si>
  <si>
    <t>FONCTIONS - AUJOURD'HUI / FORMAT DE CELLULES</t>
  </si>
  <si>
    <t>FONCTIONS - SOMME</t>
  </si>
  <si>
    <t>lundi</t>
  </si>
  <si>
    <t>mardi</t>
  </si>
  <si>
    <t>mercredi</t>
  </si>
  <si>
    <t>jeudi</t>
  </si>
  <si>
    <t>vendredi</t>
  </si>
  <si>
    <t>samedi</t>
  </si>
  <si>
    <t>dimanche</t>
  </si>
  <si>
    <t>Thomas</t>
  </si>
  <si>
    <t>Claude</t>
  </si>
  <si>
    <t>Agnès</t>
  </si>
  <si>
    <t>Wiliam</t>
  </si>
  <si>
    <t>Pauline</t>
  </si>
  <si>
    <t>Doriane</t>
  </si>
  <si>
    <t>Virginie</t>
  </si>
  <si>
    <t>mon salaire mensuel:</t>
  </si>
  <si>
    <t>DÉPENSES RÉELLES</t>
  </si>
  <si>
    <t>nourriture</t>
  </si>
  <si>
    <t>vêtements</t>
  </si>
  <si>
    <t>loisirs</t>
  </si>
  <si>
    <t>autres</t>
  </si>
  <si>
    <t>total</t>
  </si>
  <si>
    <t>moyenne annuelle</t>
  </si>
  <si>
    <t>total annuel</t>
  </si>
  <si>
    <t>FONCTIONS - SOMME / MOYENNE</t>
  </si>
  <si>
    <t>anglais</t>
  </si>
  <si>
    <t>histoire</t>
  </si>
  <si>
    <t>maths</t>
  </si>
  <si>
    <t>coefficients</t>
  </si>
  <si>
    <t>Anglais</t>
  </si>
  <si>
    <t>Histoire</t>
  </si>
  <si>
    <t>Maths</t>
  </si>
  <si>
    <t>Moyenne</t>
  </si>
  <si>
    <t>Moyenne coefficientée</t>
  </si>
  <si>
    <t>Aïcha</t>
  </si>
  <si>
    <t>Alexandre</t>
  </si>
  <si>
    <t>Mathieu</t>
  </si>
  <si>
    <t>Arnaud</t>
  </si>
  <si>
    <t>moyenne</t>
  </si>
  <si>
    <t>FONCTIONS - MOYENNE, NB.SI</t>
  </si>
  <si>
    <t>lieux de vie</t>
  </si>
  <si>
    <t>majeur/mineur</t>
  </si>
  <si>
    <t>année 17-18</t>
  </si>
  <si>
    <t>année 18-19</t>
  </si>
  <si>
    <t xml:space="preserve">changement
en 2018-19 ? </t>
  </si>
  <si>
    <t>nb de changements sur 5 ans</t>
  </si>
  <si>
    <t>foyer</t>
  </si>
  <si>
    <t>structure</t>
  </si>
  <si>
    <t>famille</t>
  </si>
  <si>
    <t>nb de personnes</t>
  </si>
  <si>
    <t>nombre de personnes mineures</t>
  </si>
  <si>
    <t>nombre d'hommes</t>
  </si>
  <si>
    <t>nombre de femmes</t>
  </si>
  <si>
    <t>Nb de personnes : changement de lieu de vie ?</t>
  </si>
  <si>
    <t>oui</t>
  </si>
  <si>
    <t>non</t>
  </si>
  <si>
    <t>FONCTIONS - NB.SI, SI</t>
  </si>
  <si>
    <t>Entreprises</t>
  </si>
  <si>
    <t>Montant 
du devis</t>
  </si>
  <si>
    <t>Durée des travaux</t>
  </si>
  <si>
    <t>Statistiques :</t>
  </si>
  <si>
    <t>ACCER</t>
  </si>
  <si>
    <t>Devis moyen</t>
  </si>
  <si>
    <t>ALDRET</t>
  </si>
  <si>
    <t>Devis le plus élevé</t>
  </si>
  <si>
    <t>ARMADILLO</t>
  </si>
  <si>
    <t>NC</t>
  </si>
  <si>
    <t>Devis le plus bas</t>
  </si>
  <si>
    <t>BI TRANS</t>
  </si>
  <si>
    <t>Durée moyenne des travaux</t>
  </si>
  <si>
    <t>CARDEVET</t>
  </si>
  <si>
    <t>Durée la plus longue</t>
  </si>
  <si>
    <t>DEROISI</t>
  </si>
  <si>
    <t>Nombre d'entreprises contactées</t>
  </si>
  <si>
    <t>DFG LYON</t>
  </si>
  <si>
    <t>Nombre de devis reçus</t>
  </si>
  <si>
    <t>MARCEAU SA</t>
  </si>
  <si>
    <t>MARTIN BTP</t>
  </si>
  <si>
    <t>SIRVET TP</t>
  </si>
  <si>
    <t>SUD TRAVAUX</t>
  </si>
  <si>
    <t>TRAVAUX SUD-ISERE</t>
  </si>
  <si>
    <t>ZENITH &amp; BTP</t>
  </si>
  <si>
    <t>FONCTIONS - MOYENNE, MAX, MIN, NB, NBVAL</t>
  </si>
  <si>
    <t>ELEVES</t>
  </si>
  <si>
    <t>Coefficients</t>
  </si>
  <si>
    <t>MOYENNE</t>
  </si>
  <si>
    <t>RESULTAT</t>
  </si>
  <si>
    <t>VALLHES</t>
  </si>
  <si>
    <t>TIMON</t>
  </si>
  <si>
    <t>RHEVE</t>
  </si>
  <si>
    <t>REY</t>
  </si>
  <si>
    <t>MANESSI</t>
  </si>
  <si>
    <t>GENIAUX</t>
  </si>
  <si>
    <t>DURAND</t>
  </si>
  <si>
    <t>DAVID</t>
  </si>
  <si>
    <t>BONNOT</t>
  </si>
  <si>
    <t>Sachant que l'oral a un coefficient de 2 et l'écrit un coefficient de 3, calculer le nombre de points, la moyenne et le résultat du tableau ci-dessous.</t>
  </si>
  <si>
    <t>FONCTIONS - SI, MISE EN FORME CONDITIONNELLE</t>
  </si>
  <si>
    <t>Nom</t>
  </si>
  <si>
    <t>Prénom</t>
  </si>
  <si>
    <t>Ville</t>
  </si>
  <si>
    <t>CP</t>
  </si>
  <si>
    <t>Genre</t>
  </si>
  <si>
    <t>Age</t>
  </si>
  <si>
    <t>Cotisation</t>
  </si>
  <si>
    <t>Catégorie</t>
  </si>
  <si>
    <t>LOLANDE</t>
  </si>
  <si>
    <t>Marianne</t>
  </si>
  <si>
    <t>Grenoble</t>
  </si>
  <si>
    <t>DE FOUAULT</t>
  </si>
  <si>
    <t>Solange</t>
  </si>
  <si>
    <t>Echirolles</t>
  </si>
  <si>
    <t>DELAMAR</t>
  </si>
  <si>
    <t>Germaine</t>
  </si>
  <si>
    <t>LEBRAS</t>
  </si>
  <si>
    <t>Fabienne</t>
  </si>
  <si>
    <t>EVEQUE</t>
  </si>
  <si>
    <t>Marie</t>
  </si>
  <si>
    <t>MARCHAND-FIOLIN</t>
  </si>
  <si>
    <t>Mathilde</t>
  </si>
  <si>
    <t>MARTIN</t>
  </si>
  <si>
    <t>Constance</t>
  </si>
  <si>
    <t>Lola</t>
  </si>
  <si>
    <t>GONCALVEZ</t>
  </si>
  <si>
    <t>Zélie</t>
  </si>
  <si>
    <t>PILLET</t>
  </si>
  <si>
    <t>Emy</t>
  </si>
  <si>
    <t>SPINELLI</t>
  </si>
  <si>
    <t>Sylviane</t>
  </si>
  <si>
    <t>AUBRUN</t>
  </si>
  <si>
    <t>Louane</t>
  </si>
  <si>
    <t>HUBERT</t>
  </si>
  <si>
    <t>Karine</t>
  </si>
  <si>
    <t>JOPAL</t>
  </si>
  <si>
    <t>Edith</t>
  </si>
  <si>
    <t>SIMONIN</t>
  </si>
  <si>
    <t>Sophie</t>
  </si>
  <si>
    <t>FONCTIONS - SI</t>
  </si>
  <si>
    <t>Calculer la somme des temps de parcours de chacune des personnes</t>
  </si>
  <si>
    <t>Calculer la somme des dépenses, ainsi que la moyenne des dépenses.</t>
  </si>
  <si>
    <t>Définir le montant de l'épargne, en fonction du salaire mensuel</t>
  </si>
  <si>
    <t>Manipuler les différentes formules arithmétiques, en fonction de la date de naissance</t>
  </si>
  <si>
    <t>Découvrir les différents formats de cellules qui découlent de la fonction MAINTENANT</t>
  </si>
  <si>
    <r>
      <t xml:space="preserve">Il s'agit d'attribuer le </t>
    </r>
    <r>
      <rPr>
        <b/>
        <sz val="10"/>
        <rFont val="Arial"/>
        <family val="2"/>
      </rPr>
      <t>CP</t>
    </r>
    <r>
      <rPr>
        <sz val="10"/>
        <rFont val="Arial"/>
        <family val="2"/>
      </rPr>
      <t xml:space="preserve"> correspondant à la ville de la façon suivante : 
- Si la ville est Echirolles, alors le code postal est 38130. 
- Si la ville est Grenoble, alors le code postal est 38000.</t>
    </r>
  </si>
  <si>
    <r>
      <t xml:space="preserve">Compléter la colonne </t>
    </r>
    <r>
      <rPr>
        <b/>
        <sz val="10"/>
        <rFont val="Arial"/>
        <family val="2"/>
      </rPr>
      <t>Cotisation</t>
    </r>
    <r>
      <rPr>
        <sz val="10"/>
        <rFont val="Arial"/>
        <family val="2"/>
      </rPr>
      <t xml:space="preserve"> d'après les données suivantes :
- les moins de 21 ans payent 10 €.
- les 21 ans et plus de 21 ans payent 15 €.</t>
    </r>
  </si>
  <si>
    <r>
      <t xml:space="preserve">Compléter la colonne </t>
    </r>
    <r>
      <rPr>
        <b/>
        <sz val="10"/>
        <rFont val="Arial"/>
        <family val="2"/>
      </rPr>
      <t>Catégorie</t>
    </r>
    <r>
      <rPr>
        <sz val="10"/>
        <rFont val="Arial"/>
        <family val="2"/>
      </rPr>
      <t xml:space="preserve"> :
- jusqu'à 16 ans inclus ils sont dans la catégorie "Junior".
- les plus de 16 ans sont dans la catégorie "Sénior".</t>
    </r>
  </si>
  <si>
    <r>
      <t xml:space="preserve">Pour le résultat, si l'élève a une </t>
    </r>
    <r>
      <rPr>
        <b/>
        <sz val="10"/>
        <rFont val="Arial"/>
        <family val="2"/>
      </rPr>
      <t>moyenne supérieure ou égale à 10</t>
    </r>
    <r>
      <rPr>
        <sz val="10"/>
        <rFont val="Arial"/>
        <family val="2"/>
      </rPr>
      <t xml:space="preserve">, faire apparaître le mot </t>
    </r>
    <r>
      <rPr>
        <b/>
        <sz val="10"/>
        <rFont val="Arial"/>
        <family val="2"/>
      </rPr>
      <t>ADMIS</t>
    </r>
    <r>
      <rPr>
        <sz val="10"/>
        <rFont val="Arial"/>
        <family val="2"/>
      </rPr>
      <t xml:space="preserve"> dans le cellule sinon le mot </t>
    </r>
    <r>
      <rPr>
        <b/>
        <sz val="10"/>
        <rFont val="Arial"/>
        <family val="2"/>
      </rPr>
      <t>ECHOUE.</t>
    </r>
  </si>
  <si>
    <r>
      <t xml:space="preserve">Utiliser la mise en forme conditionnelle pour faire ressortir les cellules en </t>
    </r>
    <r>
      <rPr>
        <b/>
        <sz val="10"/>
        <rFont val="Arial"/>
        <family val="2"/>
      </rPr>
      <t>rouge</t>
    </r>
    <r>
      <rPr>
        <sz val="10"/>
        <rFont val="Arial"/>
        <family val="2"/>
      </rPr>
      <t xml:space="preserve"> pour les élèves qui ont échoué et en </t>
    </r>
    <r>
      <rPr>
        <b/>
        <sz val="10"/>
        <rFont val="Arial"/>
        <family val="2"/>
      </rPr>
      <t>vert</t>
    </r>
    <r>
      <rPr>
        <sz val="10"/>
        <rFont val="Arial"/>
        <family val="2"/>
      </rPr>
      <t xml:space="preserve"> les cellules des élèves qui sont admis.</t>
    </r>
  </si>
  <si>
    <r>
      <t xml:space="preserve">Utiliser la mise en forme conditionnelle pour faire ressortir en </t>
    </r>
    <r>
      <rPr>
        <b/>
        <sz val="10"/>
        <rFont val="Arial"/>
        <family val="2"/>
      </rPr>
      <t>bleu</t>
    </r>
    <r>
      <rPr>
        <sz val="10"/>
        <rFont val="Arial"/>
        <family val="2"/>
      </rPr>
      <t xml:space="preserve"> les cellules des élèves ayant eu la meilleure moyenne et en </t>
    </r>
    <r>
      <rPr>
        <b/>
        <sz val="10"/>
        <rFont val="Arial"/>
        <family val="2"/>
      </rPr>
      <t>orange</t>
    </r>
    <r>
      <rPr>
        <sz val="10"/>
        <rFont val="Arial"/>
        <family val="2"/>
      </rPr>
      <t xml:space="preserve"> les cellules des élèves ayant eu la moins bonne moyenne.</t>
    </r>
  </si>
  <si>
    <t>Pour chaque personne, définir à l'aide de la fonction SI, si elle est mineure ou majeure</t>
  </si>
  <si>
    <t>Définir également le nombre de changements de vie</t>
  </si>
  <si>
    <t>Pour chaque personne, calculer son âge à partir de la date du jour</t>
  </si>
  <si>
    <t>Compter combien se trouvent de personnes mineures et majeures</t>
  </si>
  <si>
    <t>Compter combien y a-t-il d'hommes et de femmes</t>
  </si>
  <si>
    <t>Calculer les notes et moyennes en fonction des coefficients</t>
  </si>
  <si>
    <t>Compter combien d'élèves ont eu la moyenne</t>
  </si>
  <si>
    <t>Remplir les différentes rubriques de la colonne Statistiques à partir des fonctions vues jusque là</t>
  </si>
  <si>
    <t>Taux erreur</t>
  </si>
  <si>
    <t>Volume colis</t>
  </si>
  <si>
    <t>Capacité distribution</t>
  </si>
  <si>
    <t>Nord Est</t>
  </si>
  <si>
    <t>Atlantique</t>
  </si>
  <si>
    <t>Sud Est</t>
  </si>
  <si>
    <t>Centre Nord</t>
  </si>
  <si>
    <t>Centre Ouest</t>
  </si>
  <si>
    <t>Sud Ouest</t>
  </si>
  <si>
    <t>Ouest montagnes</t>
  </si>
  <si>
    <t>Nord Ouest</t>
  </si>
  <si>
    <t>Centre</t>
  </si>
  <si>
    <r>
      <t>Appliquer la mfc de type "</t>
    </r>
    <r>
      <rPr>
        <b/>
        <sz val="12"/>
        <rFont val="Calibri"/>
        <family val="2"/>
      </rPr>
      <t>nuances de couleurs</t>
    </r>
    <r>
      <rPr>
        <sz val="12"/>
        <rFont val="Calibri"/>
        <family val="2"/>
      </rPr>
      <t>" sur les valeurs du taux d'erreur.</t>
    </r>
  </si>
  <si>
    <r>
      <t>Appliquer la mfc de type "</t>
    </r>
    <r>
      <rPr>
        <b/>
        <sz val="12"/>
        <rFont val="Calibri"/>
        <family val="2"/>
      </rPr>
      <t>barres de données</t>
    </r>
    <r>
      <rPr>
        <sz val="12"/>
        <rFont val="Calibri"/>
        <family val="2"/>
      </rPr>
      <t>" sur les valeurs du volume colis.</t>
    </r>
  </si>
  <si>
    <r>
      <t>Appliquer la mfc de type "</t>
    </r>
    <r>
      <rPr>
        <b/>
        <sz val="12"/>
        <rFont val="Calibri"/>
        <family val="2"/>
      </rPr>
      <t>jeux d'icônes</t>
    </r>
    <r>
      <rPr>
        <sz val="12"/>
        <rFont val="Calibri"/>
        <family val="2"/>
      </rPr>
      <t>" sur les valeurs de capacité de distribution.</t>
    </r>
  </si>
  <si>
    <t>FONCTIONS - MISE EN FORME CONDITIONNELLE</t>
  </si>
  <si>
    <t>Sondage</t>
  </si>
  <si>
    <t>Bundol</t>
  </si>
  <si>
    <t>Caspar</t>
  </si>
  <si>
    <t>Gabui</t>
  </si>
  <si>
    <t>Herber</t>
  </si>
  <si>
    <t>Mercier</t>
  </si>
  <si>
    <t>Selva</t>
  </si>
  <si>
    <t>Tanon</t>
  </si>
  <si>
    <t>Jan</t>
  </si>
  <si>
    <t>Fév</t>
  </si>
  <si>
    <t>Mar</t>
  </si>
  <si>
    <t>Nord</t>
  </si>
  <si>
    <t>Sud</t>
  </si>
  <si>
    <t>Total</t>
  </si>
  <si>
    <t>Etude du kilométrage</t>
  </si>
  <si>
    <t>Vitesse (Km/h)</t>
  </si>
  <si>
    <t>Km par litre</t>
  </si>
  <si>
    <t>Compagnie Air Azur</t>
  </si>
  <si>
    <t>Prévision des ventes, région de l'Ouest</t>
  </si>
  <si>
    <t>Brest</t>
  </si>
  <si>
    <t>Nantes</t>
  </si>
  <si>
    <t>Rennes</t>
  </si>
  <si>
    <t>Angers</t>
  </si>
  <si>
    <t>Création de graphiques simples.</t>
  </si>
  <si>
    <t>Effectuer une mise en page qui permette d'imprimer les 4 tableaux et leurs graphiques sur une seule et même page.</t>
  </si>
  <si>
    <t>FONCTIONS - GRAPHIQUES</t>
  </si>
  <si>
    <t>Prodution</t>
  </si>
  <si>
    <t>Effectif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</si>
  <si>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</si>
  <si>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</si>
  <si>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</si>
  <si>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</si>
  <si>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</si>
  <si>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</si>
  <si>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</si>
  <si>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</si>
  <si>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</si>
  <si>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Création de graphique combiné</t>
  </si>
  <si>
    <t>Objectif</t>
  </si>
  <si>
    <t>Réalisé</t>
  </si>
  <si>
    <t>CHIFFRES D'AFFAIRES DU PREMIER SEMESTRE</t>
  </si>
  <si>
    <t>Modifiez la mise en forme du graphique :</t>
  </si>
  <si>
    <t>Par un double clic sur les barres de l'histogramme, accédez aux options pour modifier la superposition et l'intervalle des barres.</t>
  </si>
  <si>
    <t>Avec les outils dessin ajoutez la flèche et le commentaire.</t>
  </si>
  <si>
    <t>Dupliquez le premier graphique pour créer le second :</t>
  </si>
  <si>
    <t>Par un copier/coller,</t>
  </si>
  <si>
    <t>ou par un glisser en maintenant appuyée la touche CTRL.</t>
  </si>
  <si>
    <r>
      <t xml:space="preserve">A l'aide de l'assistant graphique, réalisez le </t>
    </r>
    <r>
      <rPr>
        <b/>
        <sz val="10"/>
        <rFont val="Arial"/>
        <family val="2"/>
      </rPr>
      <t>1er graphique</t>
    </r>
    <r>
      <rPr>
        <sz val="10"/>
        <rFont val="Arial"/>
        <family val="2"/>
      </rPr>
      <t xml:space="preserve"> sous forme d'histogramme</t>
    </r>
  </si>
  <si>
    <r>
      <t xml:space="preserve">Sur le </t>
    </r>
    <r>
      <rPr>
        <b/>
        <sz val="10"/>
        <rFont val="Arial"/>
        <family val="2"/>
      </rPr>
      <t>2ème graphique</t>
    </r>
    <r>
      <rPr>
        <sz val="10"/>
        <rFont val="Arial"/>
        <family val="2"/>
      </rPr>
      <t>, affichez la deuxième série sous forme de courbe.</t>
    </r>
  </si>
  <si>
    <t>secondes</t>
  </si>
  <si>
    <t>nombre d'étudiants ayant réussi</t>
  </si>
  <si>
    <t>Véhicule 1</t>
  </si>
  <si>
    <t>Véhicule 2</t>
  </si>
  <si>
    <t>Véhicule 3</t>
  </si>
  <si>
    <t>Véhicule 4</t>
  </si>
  <si>
    <t>Véhicule 5</t>
  </si>
  <si>
    <t>Véhicule 6</t>
  </si>
  <si>
    <t>Véhicule 7</t>
  </si>
  <si>
    <t>Véhicule 8</t>
  </si>
  <si>
    <t>Véhicule 9</t>
  </si>
  <si>
    <t>Véhicule 10</t>
  </si>
  <si>
    <t>Véhicule 11</t>
  </si>
  <si>
    <t>Véhicule 12</t>
  </si>
  <si>
    <t>²</t>
  </si>
  <si>
    <t>Objectifs :</t>
  </si>
  <si>
    <t>Taux de TVA</t>
  </si>
  <si>
    <t>Remise</t>
  </si>
  <si>
    <t>Articles</t>
  </si>
  <si>
    <t>Qtés</t>
  </si>
  <si>
    <t>P.U.H.T.</t>
  </si>
  <si>
    <t>Total HT</t>
  </si>
  <si>
    <t>Net à payer</t>
  </si>
  <si>
    <t>Total TTC</t>
  </si>
  <si>
    <t>Imprimante laser</t>
  </si>
  <si>
    <t>Ecran plat 19"</t>
  </si>
  <si>
    <t>Clavier sans fil</t>
  </si>
  <si>
    <t>Souris sans fil</t>
  </si>
  <si>
    <t>Câble réseaux ethernet 5m</t>
  </si>
  <si>
    <t>100 DVD vierges</t>
  </si>
  <si>
    <t>Utiliser des références relatives et absolues dans une formule.</t>
  </si>
  <si>
    <t>Cours des monnaies pour 1€</t>
  </si>
  <si>
    <t>Dollar US</t>
  </si>
  <si>
    <t>Livre sterling</t>
  </si>
  <si>
    <t>Yen</t>
  </si>
  <si>
    <t>Franc suisse</t>
  </si>
  <si>
    <t>Prix en €</t>
  </si>
  <si>
    <t>Prix en
Dollars US</t>
  </si>
  <si>
    <t>Prix en
Livres</t>
  </si>
  <si>
    <t>Prix en
Yen</t>
  </si>
  <si>
    <t>Prix en
Francs suisses</t>
  </si>
  <si>
    <t>Une baguette</t>
  </si>
  <si>
    <t>Un journal</t>
  </si>
  <si>
    <t>Un café</t>
  </si>
  <si>
    <t>Un croissant</t>
  </si>
  <si>
    <t>Un litre de lait</t>
  </si>
  <si>
    <t>Une place de cinéma</t>
  </si>
  <si>
    <t>Un litre d'essence</t>
  </si>
  <si>
    <t>Une voiture</t>
  </si>
  <si>
    <t>Un kilo de pommes de terre</t>
  </si>
  <si>
    <t>Une clé USB</t>
  </si>
  <si>
    <t>Un litre d'huile d'olives</t>
  </si>
  <si>
    <t>Une paire de chaussures</t>
  </si>
  <si>
    <t>Un CD</t>
  </si>
  <si>
    <r>
      <t>Convertir les prix des différents articles, de la colonne "</t>
    </r>
    <r>
      <rPr>
        <b/>
        <sz val="12"/>
        <rFont val="Calibri"/>
        <family val="2"/>
      </rPr>
      <t>Prix en €</t>
    </r>
    <r>
      <rPr>
        <sz val="12"/>
        <rFont val="Calibri"/>
        <family val="2"/>
      </rPr>
      <t>", dans les 4 monnaies demandées.</t>
    </r>
  </si>
  <si>
    <t>Utilisation des références absolues ou références mixtes.</t>
  </si>
  <si>
    <t>STATISTIQUES HEBDOMADAIRES DES ENTREES</t>
  </si>
  <si>
    <t>Tarifs euros :</t>
  </si>
  <si>
    <t>Plein tarif</t>
  </si>
  <si>
    <t>Tarif réduit</t>
  </si>
  <si>
    <t>Salle A</t>
  </si>
  <si>
    <t>Salle B</t>
  </si>
  <si>
    <t>Cinéma</t>
  </si>
  <si>
    <t>Classement</t>
  </si>
  <si>
    <t>NB ENTREES</t>
  </si>
  <si>
    <t>Total salle A</t>
  </si>
  <si>
    <t>Total salle B</t>
  </si>
  <si>
    <t>Total Entrées</t>
  </si>
  <si>
    <t>Total CA</t>
  </si>
  <si>
    <t>Entrées</t>
  </si>
  <si>
    <t>CA</t>
  </si>
  <si>
    <t>Lundi</t>
  </si>
  <si>
    <t>Mardi</t>
  </si>
  <si>
    <t>Mercredi</t>
  </si>
  <si>
    <t>Jeudi</t>
  </si>
  <si>
    <t>Vendredi</t>
  </si>
  <si>
    <t>Samedi</t>
  </si>
  <si>
    <t>Dimanche</t>
  </si>
  <si>
    <t>STATISTIQUES DE LA SEMAINE</t>
  </si>
  <si>
    <t>SALLE A</t>
  </si>
  <si>
    <t>SALLE B</t>
  </si>
  <si>
    <r>
      <t>!</t>
    </r>
    <r>
      <rPr>
        <b/>
        <sz val="12"/>
        <rFont val="Arial"/>
        <family val="2"/>
      </rPr>
      <t xml:space="preserve"> </t>
    </r>
    <r>
      <rPr>
        <b/>
        <sz val="10"/>
        <rFont val="Arial"/>
        <family val="2"/>
      </rPr>
      <t>Vos notes  :</t>
    </r>
  </si>
  <si>
    <t>TOTAL ENTREES</t>
  </si>
  <si>
    <t>MOYENNE ENTREES</t>
  </si>
  <si>
    <t>TOTAL CA</t>
  </si>
  <si>
    <t>MOYENNE CA</t>
  </si>
  <si>
    <t>AFFLUENCE MAXIMUM</t>
  </si>
  <si>
    <t>AFFLUENCE MINIMUM</t>
  </si>
  <si>
    <t>FONCTIONS - SOMME, MOYENNE, MIN, MAX</t>
  </si>
  <si>
    <t>Enoncé :</t>
  </si>
  <si>
    <t>Nombre
de bouteilles</t>
  </si>
  <si>
    <t>Prix unitaire</t>
  </si>
  <si>
    <t>Total à payer</t>
  </si>
  <si>
    <t>Pierre DUMOLT</t>
  </si>
  <si>
    <t>Daniel LEFEBRE</t>
  </si>
  <si>
    <t>Françoise DUCHENE</t>
  </si>
  <si>
    <t>Alexandre FRANCEL</t>
  </si>
  <si>
    <t>Denis FAUVE</t>
  </si>
  <si>
    <t>Annie LEMOINE</t>
  </si>
  <si>
    <t>Fabrice DUPONTEL</t>
  </si>
  <si>
    <t>Muriel JEUNE</t>
  </si>
  <si>
    <t>TOTAL :</t>
  </si>
  <si>
    <t>FONCTIONS - SI, SI IMBRIQUÉS</t>
  </si>
  <si>
    <t>Utilisation de la fonction conditionnelle : SI()</t>
  </si>
  <si>
    <t>Utilisation des SI imbriqués.</t>
  </si>
  <si>
    <t>Jusqu'à 10 bouteilles, le prix unitaire est de 5 €.</t>
  </si>
  <si>
    <t>Jusqu'à 20 bouteilles, le prix unitaire est de 4 €.</t>
  </si>
  <si>
    <t>Jusqu'à 30 bouteilles, le prix unitaire est de 3 €.</t>
  </si>
  <si>
    <t>Sinon 2€.</t>
  </si>
  <si>
    <t>Nom de l'employé</t>
  </si>
  <si>
    <t>Nb d'année d'ancienneté</t>
  </si>
  <si>
    <t>Nb jours de congés accordés</t>
  </si>
  <si>
    <t>Maigret Jules</t>
  </si>
  <si>
    <t>Renaud Paul</t>
  </si>
  <si>
    <t>Dali Anne</t>
  </si>
  <si>
    <t>Peret Nathalie</t>
  </si>
  <si>
    <t>Peyrol Laurence</t>
  </si>
  <si>
    <t>Malet Frédéric</t>
  </si>
  <si>
    <t>July Nicolas</t>
  </si>
  <si>
    <t>Bernard Simon</t>
  </si>
  <si>
    <t>Marais Marin</t>
  </si>
  <si>
    <r>
      <t xml:space="preserve">Il s'agit de déterminer le </t>
    </r>
    <r>
      <rPr>
        <b/>
        <sz val="12"/>
        <rFont val="Calibri"/>
        <family val="2"/>
      </rPr>
      <t>nombre de jours de congés supplémentaires pour ancienneté</t>
    </r>
    <r>
      <rPr>
        <sz val="12"/>
        <rFont val="Calibri"/>
        <family val="2"/>
      </rPr>
      <t>.</t>
    </r>
  </si>
  <si>
    <r>
      <rPr>
        <b/>
        <sz val="12"/>
        <rFont val="Calibri"/>
        <family val="2"/>
      </rPr>
      <t>A moins de 5 ans d'ancienneté</t>
    </r>
    <r>
      <rPr>
        <sz val="12"/>
        <rFont val="Calibri"/>
        <family val="2"/>
      </rPr>
      <t>, aucun congé n'est accordé en plus.</t>
    </r>
  </si>
  <si>
    <r>
      <rPr>
        <b/>
        <sz val="12"/>
        <rFont val="Calibri"/>
        <family val="2"/>
      </rPr>
      <t>A partir de 5 ans d'ancienneté et avant 10 ans</t>
    </r>
    <r>
      <rPr>
        <sz val="12"/>
        <rFont val="Calibri"/>
        <family val="2"/>
      </rPr>
      <t>, on accorde un forfait de 2 jours de congés.</t>
    </r>
  </si>
  <si>
    <r>
      <rPr>
        <b/>
        <sz val="12"/>
        <rFont val="Calibri"/>
        <family val="2"/>
      </rPr>
      <t>A partir de 10 ans d'ancienneté</t>
    </r>
    <r>
      <rPr>
        <sz val="12"/>
        <rFont val="Calibri"/>
        <family val="2"/>
      </rPr>
      <t>, on accorde un forfait de 5 jours de congés.</t>
    </r>
  </si>
  <si>
    <t>Calculer le prix total par article</t>
  </si>
  <si>
    <t>Utilisation de la fonction SI()</t>
  </si>
  <si>
    <t>Fonctions SI imbriquées</t>
  </si>
  <si>
    <t>Formats de dates et formats de nombres personnalisés</t>
  </si>
  <si>
    <t>Fonctions de calcul</t>
  </si>
  <si>
    <t>Mise en forme conditionnelle</t>
  </si>
  <si>
    <t>Dates</t>
  </si>
  <si>
    <t>Villes</t>
  </si>
  <si>
    <t>Distances</t>
  </si>
  <si>
    <t>Durées</t>
  </si>
  <si>
    <t>Vitesses</t>
  </si>
  <si>
    <t>Commentaires</t>
  </si>
  <si>
    <t>Déplacements</t>
  </si>
  <si>
    <t>Toulouse</t>
  </si>
  <si>
    <t>Marseille</t>
  </si>
  <si>
    <t>Paris</t>
  </si>
  <si>
    <t>Lille</t>
  </si>
  <si>
    <t>Poitiers</t>
  </si>
  <si>
    <t>Bordeaux</t>
  </si>
  <si>
    <t>Vitesse max</t>
  </si>
  <si>
    <t>Vitesse min</t>
  </si>
  <si>
    <t>Vitesse moyenne</t>
  </si>
  <si>
    <t>Nombre de déplacements</t>
  </si>
  <si>
    <t>Calculs :</t>
  </si>
  <si>
    <r>
      <t>Calculez la vitesse (</t>
    </r>
    <r>
      <rPr>
        <i/>
        <sz val="11"/>
        <color indexed="17"/>
        <rFont val="Arial"/>
        <family val="2"/>
      </rPr>
      <t>colonne G</t>
    </r>
    <r>
      <rPr>
        <sz val="11"/>
        <color indexed="17"/>
        <rFont val="Arial"/>
        <family val="2"/>
      </rPr>
      <t>)</t>
    </r>
  </si>
  <si>
    <r>
      <t>En fonction de la vitesse, affectez un commentaire suivant le barême indiqué (</t>
    </r>
    <r>
      <rPr>
        <i/>
        <sz val="11"/>
        <color indexed="17"/>
        <rFont val="Arial"/>
        <family val="2"/>
      </rPr>
      <t>colonne H</t>
    </r>
    <r>
      <rPr>
        <sz val="11"/>
        <color indexed="17"/>
        <rFont val="Arial"/>
        <family val="2"/>
      </rPr>
      <t>)</t>
    </r>
  </si>
  <si>
    <r>
      <t>A l'aide des fonctions statistiques d'Excel, calculez la vitesse maxi, mini, la moyenne et le nombre de déplacements (</t>
    </r>
    <r>
      <rPr>
        <i/>
        <sz val="11"/>
        <color indexed="17"/>
        <rFont val="Arial"/>
        <family val="2"/>
      </rPr>
      <t>de E22 à E25</t>
    </r>
    <r>
      <rPr>
        <sz val="11"/>
        <color indexed="17"/>
        <rFont val="Arial"/>
        <family val="2"/>
      </rPr>
      <t>)</t>
    </r>
  </si>
  <si>
    <t>Mise en forme :</t>
  </si>
  <si>
    <t>Créez les formats de nombres personnalisés pour les unités de mesure : "km", "h" et "km/h"</t>
  </si>
  <si>
    <t>Utilisez la mise en forme conditionnelle pour mettre de façon automatique :</t>
  </si>
  <si>
    <r>
      <t xml:space="preserve">- "Vitesse correcte" : en </t>
    </r>
    <r>
      <rPr>
        <b/>
        <sz val="12"/>
        <color indexed="50"/>
        <rFont val="Calibri"/>
        <family val="2"/>
      </rPr>
      <t>Vert</t>
    </r>
  </si>
  <si>
    <r>
      <t xml:space="preserve">- "Vitesse rapide" : en </t>
    </r>
    <r>
      <rPr>
        <b/>
        <sz val="12"/>
        <color indexed="51"/>
        <rFont val="Calibri"/>
        <family val="2"/>
      </rPr>
      <t>Orange</t>
    </r>
  </si>
  <si>
    <r>
      <t xml:space="preserve">- "Vitesse excessive" : en </t>
    </r>
    <r>
      <rPr>
        <b/>
        <sz val="12"/>
        <color indexed="10"/>
        <rFont val="Calibri"/>
        <family val="2"/>
      </rPr>
      <t>Rouge</t>
    </r>
  </si>
  <si>
    <t>Montant</t>
  </si>
  <si>
    <t>CENTRER DES CONTENUS - FUSION / FORMAT DE CELLULES</t>
  </si>
  <si>
    <t>Rang</t>
  </si>
  <si>
    <t>Colonne1</t>
  </si>
  <si>
    <t>Montant de la Remise</t>
  </si>
  <si>
    <t>Calculer la part de TVA selon le taux indiqué</t>
  </si>
  <si>
    <t>DATE</t>
  </si>
  <si>
    <t>VILLE</t>
  </si>
  <si>
    <t>TYPE</t>
  </si>
  <si>
    <t>CATEGORIE</t>
  </si>
  <si>
    <t>TAILLE</t>
  </si>
  <si>
    <t>CA (K€)</t>
  </si>
  <si>
    <t>Semaine 4</t>
  </si>
  <si>
    <t>Nice</t>
  </si>
  <si>
    <t>Gros</t>
  </si>
  <si>
    <t>Pulls</t>
  </si>
  <si>
    <t>XL</t>
  </si>
  <si>
    <t>S</t>
  </si>
  <si>
    <t>Cardigans</t>
  </si>
  <si>
    <t>Détail</t>
  </si>
  <si>
    <t>Semaine 5</t>
  </si>
  <si>
    <t>TABLEAU CROISE DYNAMIQUE</t>
  </si>
  <si>
    <t xml:space="preserve">Consignes : </t>
  </si>
  <si>
    <t>Représenter un TCD pour le CA par ville du type de vente, modèle et taille</t>
  </si>
  <si>
    <t>Idem que 1 sauf que les villes seront triées dynamiquement</t>
  </si>
  <si>
    <t>Représenter un TCD pour le CA par ville du type de vente et modèle. Chiffres en % du total général. Semaines à trier</t>
  </si>
  <si>
    <t>Graphique croisé dynamique pour la répartition des ventes par villes en pourcentage</t>
  </si>
  <si>
    <t>SELECTION DES CELLULES / CURSEURS</t>
  </si>
  <si>
    <t>FONCTIONS - AUJOURD'HUI, MIN, MAX, ARRONDI et NB.SI</t>
  </si>
  <si>
    <t>Emploi</t>
  </si>
  <si>
    <t>Commission</t>
  </si>
  <si>
    <t>Fixe</t>
  </si>
  <si>
    <t>Représentant</t>
  </si>
  <si>
    <t>Vendeur</t>
  </si>
  <si>
    <t>C.A. mensuel</t>
  </si>
  <si>
    <t>Total brut</t>
  </si>
  <si>
    <t>Leroy</t>
  </si>
  <si>
    <t>Bernard</t>
  </si>
  <si>
    <t>Brusseaux</t>
  </si>
  <si>
    <t>Jean</t>
  </si>
  <si>
    <t>Vauban</t>
  </si>
  <si>
    <t>Christian</t>
  </si>
  <si>
    <t>Ternet</t>
  </si>
  <si>
    <t>Guy</t>
  </si>
  <si>
    <t>Karody</t>
  </si>
  <si>
    <t>Nathalie</t>
  </si>
  <si>
    <t>Baudoin</t>
  </si>
  <si>
    <t>Jean Claude</t>
  </si>
  <si>
    <t>Lefebvre</t>
  </si>
  <si>
    <t>Gérard</t>
  </si>
  <si>
    <t>Total  des commissions</t>
  </si>
  <si>
    <t>Informations à compléter</t>
  </si>
  <si>
    <t>Salaire</t>
  </si>
  <si>
    <t>FERRO</t>
  </si>
  <si>
    <t>Eric</t>
  </si>
  <si>
    <t>DUBOIS</t>
  </si>
  <si>
    <t>Dominique</t>
  </si>
  <si>
    <t>GODARD</t>
  </si>
  <si>
    <t>Loraine</t>
  </si>
  <si>
    <t>DENISSE</t>
  </si>
  <si>
    <t>CARRETERO</t>
  </si>
  <si>
    <t>Michèle</t>
  </si>
  <si>
    <t>RIVAIL</t>
  </si>
  <si>
    <t>CAMPOS</t>
  </si>
  <si>
    <t>Julie</t>
  </si>
  <si>
    <t>KERBAD</t>
  </si>
  <si>
    <t>Alice</t>
  </si>
  <si>
    <t>SAVOY</t>
  </si>
  <si>
    <t>Quentin</t>
  </si>
  <si>
    <t>BOUJENA</t>
  </si>
  <si>
    <t>Michel</t>
  </si>
  <si>
    <t>ALBERTINI</t>
  </si>
  <si>
    <t>Sandra</t>
  </si>
  <si>
    <t>BONZONI</t>
  </si>
  <si>
    <t>Nicole</t>
  </si>
  <si>
    <t>Titre</t>
  </si>
  <si>
    <t>CP Ville</t>
  </si>
  <si>
    <t>Montant commande</t>
  </si>
  <si>
    <t>Taux de remise par palier</t>
  </si>
  <si>
    <t>M</t>
  </si>
  <si>
    <t>Dupond</t>
  </si>
  <si>
    <t>21000 DIJON</t>
  </si>
  <si>
    <t>Maigret</t>
  </si>
  <si>
    <t>Jules</t>
  </si>
  <si>
    <t>69001 LYON</t>
  </si>
  <si>
    <t>Renaud</t>
  </si>
  <si>
    <t>Paul</t>
  </si>
  <si>
    <t>75015 PARIS</t>
  </si>
  <si>
    <t>Mle</t>
  </si>
  <si>
    <t>Dali</t>
  </si>
  <si>
    <t>Anne</t>
  </si>
  <si>
    <t>13001 MARSEILLE</t>
  </si>
  <si>
    <t>Me</t>
  </si>
  <si>
    <t>Peret</t>
  </si>
  <si>
    <t>69002 LYON</t>
  </si>
  <si>
    <t>Malet</t>
  </si>
  <si>
    <t>Frédéric</t>
  </si>
  <si>
    <t>38000 GRENOBLE</t>
  </si>
  <si>
    <t>July</t>
  </si>
  <si>
    <t>Nicolas</t>
  </si>
  <si>
    <t>67000 STRASBOURG</t>
  </si>
  <si>
    <t>Simon</t>
  </si>
  <si>
    <t>33000 BORDEAUX</t>
  </si>
  <si>
    <t>Marais</t>
  </si>
  <si>
    <t>Marin</t>
  </si>
  <si>
    <t>13002 MARSEILLE</t>
  </si>
  <si>
    <t>Peyrol</t>
  </si>
  <si>
    <t>Laurence</t>
  </si>
  <si>
    <t>75014 PARIS</t>
  </si>
  <si>
    <t>75003 PARIS</t>
  </si>
  <si>
    <t>Dumont</t>
  </si>
  <si>
    <t>Laura</t>
  </si>
  <si>
    <t>56000 RENNES</t>
  </si>
  <si>
    <t>ET : 
L'ensemble est vrai si toutes les conditions sont vraies. L'ensemble est faux si une condition au moins est fausse.</t>
  </si>
  <si>
    <t>OU : 
L'ensemble est vrai si une condition au moins est vraie. L'ensemble est faux si toutes les conditions sont fausses.</t>
  </si>
  <si>
    <t>VENDEURS</t>
  </si>
  <si>
    <t>DERNIERE AUGMENTATION
(Nombre de mois)</t>
  </si>
  <si>
    <t>SALAIRE</t>
  </si>
  <si>
    <t>MONTANT AUGMENTATION 1</t>
  </si>
  <si>
    <t>MONTANT AUGMENTATION 2</t>
  </si>
  <si>
    <t>MOROUX</t>
  </si>
  <si>
    <t>PARPAIX</t>
  </si>
  <si>
    <t>TABONE</t>
  </si>
  <si>
    <t>COJEAN</t>
  </si>
  <si>
    <t>LEROY</t>
  </si>
  <si>
    <t>LAMBERT</t>
  </si>
  <si>
    <r>
      <rPr>
        <b/>
        <sz val="10"/>
        <rFont val="MS Sans Serif"/>
        <family val="2"/>
      </rPr>
      <t xml:space="preserve">Augmentation 1 : </t>
    </r>
    <r>
      <rPr>
        <sz val="10"/>
        <rFont val="MS Sans Serif"/>
        <family val="2"/>
      </rPr>
      <t xml:space="preserve">
Votre entreprise accorde une augmentation de 5% sur le salaire de tout employé qui remplit les </t>
    </r>
    <r>
      <rPr>
        <b/>
        <sz val="10"/>
        <rFont val="MS Sans Serif"/>
        <family val="2"/>
      </rPr>
      <t>2 conditions suivantes</t>
    </r>
    <r>
      <rPr>
        <sz val="10"/>
        <rFont val="MS Sans Serif"/>
        <family val="2"/>
      </rPr>
      <t xml:space="preserve"> :
- ne pas avoir eu d'augmentation pendant les 12 derniers mois (&gt;12)
- avoir un salaire inférieur à 1200 €
</t>
    </r>
  </si>
  <si>
    <r>
      <rPr>
        <b/>
        <sz val="10"/>
        <rFont val="MS Sans Serif"/>
        <family val="2"/>
      </rPr>
      <t xml:space="preserve">Augmentation 2 : </t>
    </r>
    <r>
      <rPr>
        <sz val="10"/>
        <rFont val="MS Sans Serif"/>
        <family val="2"/>
      </rPr>
      <t xml:space="preserve">
Votre entreprise accorde une augmentation de 5% sur le salaire de tout employé qui remplit </t>
    </r>
    <r>
      <rPr>
        <b/>
        <sz val="10"/>
        <rFont val="MS Sans Serif"/>
        <family val="2"/>
      </rPr>
      <t>au moins 1 des conditions</t>
    </r>
    <r>
      <rPr>
        <sz val="10"/>
        <rFont val="MS Sans Serif"/>
        <family val="2"/>
      </rPr>
      <t xml:space="preserve"> suivantes :
- ne pas avoir eu d'augmentation pendant les 12 derniers mois (&gt;12)
- avoir un salaire inférieur à 1200 €
</t>
    </r>
  </si>
  <si>
    <t>ACTEURS</t>
  </si>
  <si>
    <t>NOMBRE DE FILMS</t>
  </si>
  <si>
    <t>SPECTATEURS EN MILLIONS</t>
  </si>
  <si>
    <t>TROPHEE</t>
  </si>
  <si>
    <t>BRAD KITT</t>
  </si>
  <si>
    <t>TOM BRUISE</t>
  </si>
  <si>
    <t>MELANIE GRIFFEE</t>
  </si>
  <si>
    <t>LEO DI CARPACCIO</t>
  </si>
  <si>
    <t>MEL GIBBON</t>
  </si>
  <si>
    <t>KEVIN KLOSTER</t>
  </si>
  <si>
    <t>ROBERT DE RINO</t>
  </si>
  <si>
    <t>Nous allons remettre un trophée aux acteurs ayant, soit tourné plus de 15 films, soit ayant dépassé les 200 millions d'entrées.</t>
  </si>
  <si>
    <t>Faire afficher "Trophée" dans la colonne D pour les acteurs suceptibles de le recevoir.</t>
  </si>
  <si>
    <t>Epargne</t>
  </si>
  <si>
    <t>CINEMA</t>
  </si>
  <si>
    <t>COEFFICIENTEE</t>
  </si>
  <si>
    <t>1ère Lettre du prénom</t>
  </si>
  <si>
    <t>3 Dernières lettres du prénom</t>
  </si>
  <si>
    <t>3 Premières Lettres du prénom en minuscule</t>
  </si>
  <si>
    <t>3 Dernières Lettres du prénom en minuscule</t>
  </si>
  <si>
    <t>MIKAEL</t>
  </si>
  <si>
    <t>JEROME</t>
  </si>
  <si>
    <t>JEAN-CHARLES</t>
  </si>
  <si>
    <t>SEBASTIEN</t>
  </si>
  <si>
    <t>VIRGILE</t>
  </si>
  <si>
    <t>THIERRY</t>
  </si>
  <si>
    <t>LAURENT</t>
  </si>
  <si>
    <t>CHRISTOPHE</t>
  </si>
  <si>
    <t>ROLAND</t>
  </si>
  <si>
    <t>MARC</t>
  </si>
  <si>
    <t>STEPHANE</t>
  </si>
  <si>
    <t>JEAN-PIERRE</t>
  </si>
  <si>
    <t>NICOLAS</t>
  </si>
  <si>
    <t>BRICE</t>
  </si>
  <si>
    <t>ARIEL</t>
  </si>
  <si>
    <t>HENRI</t>
  </si>
  <si>
    <t>MICKAEL</t>
  </si>
  <si>
    <t>MATTHIEU</t>
  </si>
  <si>
    <t>GREGORY</t>
  </si>
  <si>
    <t>SYLVAIN</t>
  </si>
  <si>
    <t>ANTHONY</t>
  </si>
  <si>
    <t>JEAN-BAPTISTE</t>
  </si>
  <si>
    <t>JEAN-NOEL</t>
  </si>
  <si>
    <t>ERIC</t>
  </si>
  <si>
    <t>JEAN-YVES</t>
  </si>
  <si>
    <t>JEREMIE</t>
  </si>
  <si>
    <t>ALEXANDRE</t>
  </si>
  <si>
    <t>FREDERIC</t>
  </si>
  <si>
    <t>JORGE</t>
  </si>
  <si>
    <t>CHRISTIAN</t>
  </si>
  <si>
    <t>MORGAN</t>
  </si>
  <si>
    <t>JONATHAN</t>
  </si>
  <si>
    <t>JEAN</t>
  </si>
  <si>
    <t>GUILLAUME</t>
  </si>
  <si>
    <t>PAUL</t>
  </si>
  <si>
    <t>FRANK</t>
  </si>
  <si>
    <t>JEAN-LOUIS</t>
  </si>
  <si>
    <t>ALAIN</t>
  </si>
  <si>
    <t>BRUNO</t>
  </si>
  <si>
    <t>PATRICK</t>
  </si>
  <si>
    <t>DOMINIQUE</t>
  </si>
  <si>
    <t>RENE</t>
  </si>
  <si>
    <t>LUDOVIC</t>
  </si>
  <si>
    <t>FABRICE</t>
  </si>
  <si>
    <t>MOHAMED</t>
  </si>
  <si>
    <t>JEAN-MARTIN</t>
  </si>
  <si>
    <t>JOHNNY</t>
  </si>
  <si>
    <t>ANTONY</t>
  </si>
  <si>
    <t>PIERRE</t>
  </si>
  <si>
    <t>FRANCK</t>
  </si>
  <si>
    <t>MICHAEL</t>
  </si>
  <si>
    <t>CHARLES</t>
  </si>
  <si>
    <t>ILKER</t>
  </si>
  <si>
    <t>MARCO</t>
  </si>
  <si>
    <t>JEAN-MARIE</t>
  </si>
  <si>
    <t>FREDY</t>
  </si>
  <si>
    <t>DANIEL</t>
  </si>
  <si>
    <t>Code Permanent</t>
  </si>
  <si>
    <t>Date de naissance</t>
  </si>
  <si>
    <t>Sexe</t>
  </si>
  <si>
    <t>Code terminal</t>
  </si>
  <si>
    <t>3 premiere 
lettre du nom</t>
  </si>
  <si>
    <t>1 lettre
 du prenom</t>
  </si>
  <si>
    <t>Jour naissance</t>
  </si>
  <si>
    <t>Mois naissance</t>
  </si>
  <si>
    <t>annee naissance</t>
  </si>
  <si>
    <t>Antoine</t>
  </si>
  <si>
    <t>Guillon</t>
  </si>
  <si>
    <t>03</t>
  </si>
  <si>
    <t>Killian</t>
  </si>
  <si>
    <t>Jornet</t>
  </si>
  <si>
    <t>H</t>
  </si>
  <si>
    <t>01</t>
  </si>
  <si>
    <t>Pascal</t>
  </si>
  <si>
    <t>Blanc</t>
  </si>
  <si>
    <t>06</t>
  </si>
  <si>
    <t>Guillaume</t>
  </si>
  <si>
    <t>Millet</t>
  </si>
  <si>
    <t>NOM</t>
  </si>
  <si>
    <t>PRENOM</t>
  </si>
  <si>
    <t>Nom en minuscule</t>
  </si>
  <si>
    <t>Prénom en minuscule</t>
  </si>
  <si>
    <t>LAHITTE</t>
  </si>
  <si>
    <t>ISABELLE</t>
  </si>
  <si>
    <t>ROCQUET</t>
  </si>
  <si>
    <t>LOLA</t>
  </si>
  <si>
    <t>VISTUER</t>
  </si>
  <si>
    <t>BERANGERE</t>
  </si>
  <si>
    <t>DELANCA</t>
  </si>
  <si>
    <t>PHILIPPE</t>
  </si>
  <si>
    <t>BOUJAADA</t>
  </si>
  <si>
    <t>CHRISTOPHER</t>
  </si>
  <si>
    <t>SEVETIAN</t>
  </si>
  <si>
    <t>JEREMY</t>
  </si>
  <si>
    <t>LOURIAC</t>
  </si>
  <si>
    <t>ALBO</t>
  </si>
  <si>
    <t>CANELA</t>
  </si>
  <si>
    <t>YOAN</t>
  </si>
  <si>
    <t>ANGLADE</t>
  </si>
  <si>
    <t>AMPARO</t>
  </si>
  <si>
    <t>GARCIA</t>
  </si>
  <si>
    <t>MATHILDE</t>
  </si>
  <si>
    <t>GOUALLE</t>
  </si>
  <si>
    <t>DANIELE</t>
  </si>
  <si>
    <t>BALESTIE</t>
  </si>
  <si>
    <t>CHISTELLE</t>
  </si>
  <si>
    <t>LATORRE</t>
  </si>
  <si>
    <t>JEAN MARC</t>
  </si>
  <si>
    <t>SENEGAS</t>
  </si>
  <si>
    <t>KHATIRI</t>
  </si>
  <si>
    <t>CHRYSTELLE</t>
  </si>
  <si>
    <t>DEMATTEIS</t>
  </si>
  <si>
    <t>RENEE</t>
  </si>
  <si>
    <t>KARINE</t>
  </si>
  <si>
    <t>JOSE</t>
  </si>
  <si>
    <t>FABRE</t>
  </si>
  <si>
    <t>SANDRINE</t>
  </si>
  <si>
    <t>DUPUY</t>
  </si>
  <si>
    <t>MELINA</t>
  </si>
  <si>
    <t>HAON</t>
  </si>
  <si>
    <t>SYLVIE</t>
  </si>
  <si>
    <t>CARBONNE</t>
  </si>
  <si>
    <t>OLIVIER</t>
  </si>
  <si>
    <t>MARTOS</t>
  </si>
  <si>
    <t>MARTINE</t>
  </si>
  <si>
    <t>LOPEZ</t>
  </si>
  <si>
    <t>DEFENOUILLERE</t>
  </si>
  <si>
    <t>MILLERAT</t>
  </si>
  <si>
    <t>AFFOUI</t>
  </si>
  <si>
    <t>VIDAL</t>
  </si>
  <si>
    <t>GUILHAUME</t>
  </si>
  <si>
    <t>ORTEGA</t>
  </si>
  <si>
    <t>CHRISTINE</t>
  </si>
  <si>
    <t>MENIVALE</t>
  </si>
  <si>
    <t>FLORE</t>
  </si>
  <si>
    <t>SAUVAT</t>
  </si>
  <si>
    <t>CLEMENT</t>
  </si>
  <si>
    <t>YOHANN</t>
  </si>
  <si>
    <t>FABREGAT</t>
  </si>
  <si>
    <t>BENES</t>
  </si>
  <si>
    <t>KAROLL</t>
  </si>
  <si>
    <t>PELISSIER</t>
  </si>
  <si>
    <t>GERALDINE</t>
  </si>
  <si>
    <t>CHAPTAL</t>
  </si>
  <si>
    <t>BOUTIN</t>
  </si>
  <si>
    <t>DUFLOT</t>
  </si>
  <si>
    <t>GERMAIN</t>
  </si>
  <si>
    <t>GALEA</t>
  </si>
  <si>
    <t>ZHAR</t>
  </si>
  <si>
    <t>RENA</t>
  </si>
  <si>
    <t>FORTUNE</t>
  </si>
  <si>
    <t>GEORGE</t>
  </si>
  <si>
    <t>BERNADAC</t>
  </si>
  <si>
    <t>RICHARD</t>
  </si>
  <si>
    <t>MATHIEU</t>
  </si>
  <si>
    <t>ALEXANDRA</t>
  </si>
  <si>
    <t>QUIGNON</t>
  </si>
  <si>
    <t>LUCIE</t>
  </si>
  <si>
    <t>GALINIER</t>
  </si>
  <si>
    <t>MARILYN</t>
  </si>
  <si>
    <t>DELABIE</t>
  </si>
  <si>
    <t>FROMENT</t>
  </si>
  <si>
    <t>ALAUX</t>
  </si>
  <si>
    <t>MARILYNE</t>
  </si>
  <si>
    <t>KOFFI</t>
  </si>
  <si>
    <t>PAMELA</t>
  </si>
  <si>
    <t>PAGNON</t>
  </si>
  <si>
    <t>HERVE</t>
  </si>
  <si>
    <t>RATTI</t>
  </si>
  <si>
    <t>KAMEL</t>
  </si>
  <si>
    <t>MARIJON</t>
  </si>
  <si>
    <t>SONIA</t>
  </si>
  <si>
    <t>PAILHES</t>
  </si>
  <si>
    <t>FANNY</t>
  </si>
  <si>
    <t>ABITA</t>
  </si>
  <si>
    <t>JULIE</t>
  </si>
  <si>
    <t>CHANTAL</t>
  </si>
  <si>
    <t>BALLESTER</t>
  </si>
  <si>
    <t>LUSINCHI</t>
  </si>
  <si>
    <t>MARIE PIERRE</t>
  </si>
  <si>
    <t>GUIRAUD</t>
  </si>
  <si>
    <t>MARIE</t>
  </si>
  <si>
    <t>JOLLIOT</t>
  </si>
  <si>
    <t>CAROLINE</t>
  </si>
  <si>
    <t>CALLAU IAGNEAU</t>
  </si>
  <si>
    <t>BRAHIM</t>
  </si>
  <si>
    <t>GENEROSO</t>
  </si>
  <si>
    <t>GOBIN</t>
  </si>
  <si>
    <t>NICOLE</t>
  </si>
  <si>
    <t>LAMOTTE</t>
  </si>
  <si>
    <t>STEPHANIE</t>
  </si>
  <si>
    <t>GRIMAL</t>
  </si>
  <si>
    <t>DELPHINE</t>
  </si>
  <si>
    <t>BRIAULT</t>
  </si>
  <si>
    <t>JOFFREY</t>
  </si>
  <si>
    <t>ALEXIS</t>
  </si>
  <si>
    <t>BOULEN</t>
  </si>
  <si>
    <t>ELODIE</t>
  </si>
  <si>
    <t>MORAUX</t>
  </si>
  <si>
    <t>BEATRICE</t>
  </si>
  <si>
    <t>SAUCEROTTE</t>
  </si>
  <si>
    <t>WISSER</t>
  </si>
  <si>
    <t>ELISABETH</t>
  </si>
  <si>
    <t>MARTINEZ</t>
  </si>
  <si>
    <t>YANN</t>
  </si>
  <si>
    <t>CHABERT</t>
  </si>
  <si>
    <t>AMIEL</t>
  </si>
  <si>
    <t>JEAN LUC</t>
  </si>
  <si>
    <t>ARRAIS</t>
  </si>
  <si>
    <t>EMELINE</t>
  </si>
  <si>
    <t>BENIPO</t>
  </si>
  <si>
    <t>JEAN CLAUDE</t>
  </si>
  <si>
    <t>SOULAIROL</t>
  </si>
  <si>
    <t>SIDI</t>
  </si>
  <si>
    <t>GUINOT</t>
  </si>
  <si>
    <t>STEPHAN</t>
  </si>
  <si>
    <t>FUMANAL</t>
  </si>
  <si>
    <t>YVES</t>
  </si>
  <si>
    <t>PEREZ</t>
  </si>
  <si>
    <t>GWENAELLE</t>
  </si>
  <si>
    <t>KRIEF</t>
  </si>
  <si>
    <t>DASPET</t>
  </si>
  <si>
    <t>FRANCOIS</t>
  </si>
  <si>
    <t>CLAIR</t>
  </si>
  <si>
    <t>CATHERINE</t>
  </si>
  <si>
    <t>RUIZ</t>
  </si>
  <si>
    <t>ROQUES</t>
  </si>
  <si>
    <t>SEVERINE</t>
  </si>
  <si>
    <t>MAURY</t>
  </si>
  <si>
    <t>AHMED</t>
  </si>
  <si>
    <t>AUBERT</t>
  </si>
  <si>
    <t>ANAIS</t>
  </si>
  <si>
    <t>RODRIGUEZ</t>
  </si>
  <si>
    <t>VERONIQUE</t>
  </si>
  <si>
    <t>RAULET</t>
  </si>
  <si>
    <t>SOPHIE</t>
  </si>
  <si>
    <t>COMPTE</t>
  </si>
  <si>
    <t>RUDY</t>
  </si>
  <si>
    <t>CASTAN</t>
  </si>
  <si>
    <t>PATRICE</t>
  </si>
  <si>
    <t>ROCH</t>
  </si>
  <si>
    <t>GERARD</t>
  </si>
  <si>
    <t>KAIS</t>
  </si>
  <si>
    <t>CLAIRE</t>
  </si>
  <si>
    <t>DEHMEL</t>
  </si>
  <si>
    <t>RODIER</t>
  </si>
  <si>
    <t>JEAN PIERRE</t>
  </si>
  <si>
    <t>MARIOU</t>
  </si>
  <si>
    <t>SHIRLEY</t>
  </si>
  <si>
    <t>LIMASSET</t>
  </si>
  <si>
    <t>FABIEN</t>
  </si>
  <si>
    <t>GAUTHIER</t>
  </si>
  <si>
    <t>MONIQUE</t>
  </si>
  <si>
    <t>NAUDAN</t>
  </si>
  <si>
    <t>GIRARD</t>
  </si>
  <si>
    <t>ARNAUD</t>
  </si>
  <si>
    <t>ROQUE</t>
  </si>
  <si>
    <t>RAHMARI</t>
  </si>
  <si>
    <t>AGNES</t>
  </si>
  <si>
    <t>MARTCHILI</t>
  </si>
  <si>
    <t>MAGALI</t>
  </si>
  <si>
    <t>METIDJI</t>
  </si>
  <si>
    <t>CYRIL</t>
  </si>
  <si>
    <t>TOSOLINI</t>
  </si>
  <si>
    <t>ALETH</t>
  </si>
  <si>
    <t>ALABARDE</t>
  </si>
  <si>
    <t>ESTEBAN</t>
  </si>
  <si>
    <t>PUJOL</t>
  </si>
  <si>
    <t>J MICHEL</t>
  </si>
  <si>
    <t>PALOQUE</t>
  </si>
  <si>
    <t>RAYMOND</t>
  </si>
  <si>
    <t>BARDY</t>
  </si>
  <si>
    <t>NELLY</t>
  </si>
  <si>
    <t>DE PASTORS</t>
  </si>
  <si>
    <t>CATHALIFAUD</t>
  </si>
  <si>
    <t>Prénoms</t>
  </si>
  <si>
    <t>Noms</t>
  </si>
  <si>
    <t>Identité complète</t>
  </si>
  <si>
    <t>Identité complète Nom Majuscule</t>
  </si>
  <si>
    <t>Identité complète Prénom Majuscule</t>
  </si>
  <si>
    <t>Dawa</t>
  </si>
  <si>
    <t>Sherpa</t>
  </si>
  <si>
    <t>Lionel</t>
  </si>
  <si>
    <t>Trivel</t>
  </si>
  <si>
    <t>Jo</t>
  </si>
  <si>
    <t>Perez</t>
  </si>
  <si>
    <t>Christophe</t>
  </si>
  <si>
    <t>Le Saux</t>
  </si>
  <si>
    <t>Lorblanchet</t>
  </si>
  <si>
    <t>Philippe</t>
  </si>
  <si>
    <t>Verdier</t>
  </si>
  <si>
    <t>ELEVE</t>
  </si>
  <si>
    <t>1er trimestre</t>
  </si>
  <si>
    <t>Classe</t>
  </si>
  <si>
    <t>NOM DE L'ÉLÈVE</t>
  </si>
  <si>
    <t>Français</t>
  </si>
  <si>
    <t>Sciences</t>
  </si>
  <si>
    <t>T101</t>
  </si>
  <si>
    <t>DUPONT</t>
  </si>
  <si>
    <t>KANTIN</t>
  </si>
  <si>
    <t>Nathan</t>
  </si>
  <si>
    <t>POTIER</t>
  </si>
  <si>
    <t>Emma</t>
  </si>
  <si>
    <t>SANDRIN</t>
  </si>
  <si>
    <t>Victoire</t>
  </si>
  <si>
    <t>SOUBIRAN</t>
  </si>
  <si>
    <t>Julien</t>
  </si>
  <si>
    <t>T102</t>
  </si>
  <si>
    <t>ARDOIN</t>
  </si>
  <si>
    <t>ROLLIN</t>
  </si>
  <si>
    <t>Amélie</t>
  </si>
  <si>
    <t>T301</t>
  </si>
  <si>
    <t>PULLAN</t>
  </si>
  <si>
    <t>Pierrick</t>
  </si>
  <si>
    <t>T302</t>
  </si>
  <si>
    <t>BARNET</t>
  </si>
  <si>
    <t>Linda</t>
  </si>
  <si>
    <t>ECHARD</t>
  </si>
  <si>
    <t>Benjamin</t>
  </si>
  <si>
    <t>LILIAN</t>
  </si>
  <si>
    <t>Audrey</t>
  </si>
  <si>
    <t>NAULLON</t>
  </si>
  <si>
    <t>ROLLAIN</t>
  </si>
  <si>
    <t>Produit</t>
  </si>
  <si>
    <t>Pays d'origine</t>
  </si>
  <si>
    <t>Région</t>
  </si>
  <si>
    <t>Quantité commandée</t>
  </si>
  <si>
    <t>Quantité vendue</t>
  </si>
  <si>
    <t>Stock disponible</t>
  </si>
  <si>
    <t>Ananas</t>
  </si>
  <si>
    <t>Sénégal</t>
  </si>
  <si>
    <t>Afrique</t>
  </si>
  <si>
    <t>Bananes</t>
  </si>
  <si>
    <t>Angola</t>
  </si>
  <si>
    <t>Costa Rica</t>
  </si>
  <si>
    <t>Amérique Sud</t>
  </si>
  <si>
    <t>Mandarines</t>
  </si>
  <si>
    <t>Italie</t>
  </si>
  <si>
    <t>Europe</t>
  </si>
  <si>
    <t>Espagne</t>
  </si>
  <si>
    <t>Oranges</t>
  </si>
  <si>
    <t>Maroc</t>
  </si>
  <si>
    <t>Poires</t>
  </si>
  <si>
    <t>Suisse</t>
  </si>
  <si>
    <t>France</t>
  </si>
  <si>
    <t>Pommes</t>
  </si>
  <si>
    <t>Avant</t>
  </si>
  <si>
    <t xml:space="preserve">Après </t>
  </si>
  <si>
    <t>Fin</t>
  </si>
  <si>
    <t>Week-end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</si>
</sst>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4" formatCode="_ * #,##0.00_)\ &quot;€&quot;_ ;_ * \(#,##0.00\)\ &quot;€&quot;_ ;_ * &quot;-&quot;??_)\ &quot;€&quot;_ ;_ @_ 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-40C]d\ mmmm\ yyyy;@"/>
    <numFmt numFmtId="167" formatCode="d/mm/yy\ hh:mm:ss"/>
    <numFmt numFmtId="168" formatCode="dddd"/>
    <numFmt numFmtId="169" formatCode="mmmm"/>
    <numFmt numFmtId="170" formatCode="hh&quot;:&quot;mm&quot;:&quot;ss"/>
    <numFmt numFmtId="171" formatCode="#,##0.00&quot; &quot;[$€-40C];[Red]&quot;-&quot;#,##0.00&quot; &quot;[$€-40C]"/>
    <numFmt numFmtId="172" formatCode="0.000%"/>
    <numFmt numFmtId="173" formatCode="_-* #,##0\ [$€-1]_-;\-* #,##0\ [$€-1]_-;_-* &quot;-&quot;??\ [$€-1]_-"/>
    <numFmt numFmtId="174" formatCode="_-* #,##0\ _€_-;\-* #,##0\ _€_-;_-* &quot;-&quot;??\ _€_-;_-@_-"/>
    <numFmt numFmtId="175" formatCode="[$-F400]h:mm:ss\ AM/PM"/>
    <numFmt numFmtId="176" formatCode="_-* #,##0.00\ [$€]_-;\-* #,##0.00\ [$€]_-;_-* &quot;-&quot;??\ [$€]_-;_-@_-"/>
    <numFmt numFmtId="177" formatCode="_-[$$-409]* #,##0.00_ ;_-[$$-409]* \-#,##0.00\ ;_-[$$-409]* &quot;-&quot;??_ ;_-@_ "/>
    <numFmt numFmtId="178" formatCode="_-[$£-809]* #,##0.00_-;\-[$£-809]* #,##0.00_-;_-[$£-809]* &quot;-&quot;??_-;_-@_-"/>
    <numFmt numFmtId="179" formatCode="_-[$¥-411]* #,##0.00_-;\-[$¥-411]* #,##0.00_-;_-[$¥-411]* &quot;-&quot;??_-;_-@_-"/>
    <numFmt numFmtId="180" formatCode="_-* #,##0.00\ [$CHF-100C]_-;\-* #,##0.00\ [$CHF-100C]_-;_-* &quot;-&quot;??\ [$CHF-100C]_-;_-@_-"/>
    <numFmt numFmtId="181" formatCode="_-* #,##0.00\ [$€-1]_-;\-* #,##0.00\ [$€-1]_-;_-* &quot;-&quot;??\ [$€-1]_-"/>
    <numFmt numFmtId="182" formatCode="ddd\ dd\ mmm"/>
    <numFmt numFmtId="183" formatCode="#,##0&quot; km&quot;"/>
    <numFmt numFmtId="184" formatCode="0&quot; h&quot;"/>
    <numFmt numFmtId="185" formatCode="_-* #,##0.00\ [$€-1]_-;\-* #,##0.00\ [$€-1]_-;_-* &quot;-&quot;??\ [$€-1]_-;_-@_-"/>
    <numFmt numFmtId="186" formatCode="_-* #,##0\ [$€]_-;\-* #,##0\ [$€]_-;_-* &quot;-&quot;??\ [$€]_-;_-@_-"/>
    <numFmt numFmtId="187" formatCode="#,##0\ &quot;€&quot;"/>
    <numFmt numFmtId="188" formatCode="#,##0.00\ &quot;F&quot;;[Red]\-#,##0.00\ &quot;F&quot;"/>
    <numFmt numFmtId="189" formatCode="_-* #,##0.00\ [$€-40C]_-;\-* #,##0.00\ [$€-40C]_-;_-* &quot;-&quot;??\ [$€-40C]_-;_-@_-"/>
    <numFmt numFmtId="190" formatCode="_-* #,##0\ _F_-;\-* #,##0\ _F_-;_-* &quot;-&quot;??\ _F_-;_-@_-"/>
    <numFmt numFmtId="191" formatCode="\K\g\ * #,##0"/>
    <numFmt numFmtId="192" formatCode="_-* #,##0.0\ &quot;€&quot;_-;\-* #,##0.0\ &quot;€&quot;_-;_-* &quot;-&quot;??\ &quot;€&quot;_-;_-@_-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Wingdings"/>
      <charset val="2"/>
    </font>
    <font>
      <b/>
      <sz val="12"/>
      <name val="Wingdings 3"/>
      <family val="1"/>
      <charset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Verdana"/>
      <family val="2"/>
    </font>
    <font>
      <b/>
      <i/>
      <sz val="16"/>
      <color theme="1"/>
      <name val="Verdana"/>
      <family val="2"/>
    </font>
    <font>
      <b/>
      <i/>
      <u/>
      <sz val="11"/>
      <color theme="1"/>
      <name val="Verdana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sz val="10"/>
      <color theme="6" tint="-0.499984740745262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6"/>
      <color theme="6" tint="-0.499984740745262"/>
      <name val="Calibri Light"/>
      <family val="2"/>
      <scheme val="major"/>
    </font>
    <font>
      <sz val="12"/>
      <color indexed="20"/>
      <name val="Arial"/>
      <family val="2"/>
    </font>
    <font>
      <sz val="12"/>
      <color theme="6" tint="-0.499984740745262"/>
      <name val="Calibri"/>
      <family val="2"/>
    </font>
    <font>
      <sz val="12"/>
      <color theme="6" tint="-0.499984740745262"/>
      <name val="Calibri"/>
      <family val="2"/>
      <scheme val="minor"/>
    </font>
    <font>
      <sz val="12"/>
      <name val="Calibri"/>
      <family val="2"/>
      <scheme val="minor"/>
    </font>
    <font>
      <sz val="11"/>
      <name val="Calibri Light"/>
      <family val="2"/>
      <scheme val="major"/>
    </font>
    <font>
      <b/>
      <sz val="10"/>
      <name val="Calibri"/>
      <family val="2"/>
      <scheme val="minor"/>
    </font>
    <font>
      <sz val="10"/>
      <name val="Arial"/>
      <family val="2"/>
    </font>
    <font>
      <sz val="12"/>
      <name val="Wingdings"/>
      <charset val="2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charset val="2"/>
    </font>
    <font>
      <b/>
      <sz val="14"/>
      <name val="Calibri"/>
      <family val="2"/>
      <scheme val="minor"/>
    </font>
    <font>
      <sz val="8"/>
      <color indexed="81"/>
      <name val="Tahoma"/>
      <family val="2"/>
    </font>
    <font>
      <sz val="22"/>
      <color theme="4" tint="-0.249977111117893"/>
      <name val="Arial Rounded MT Bold"/>
      <family val="2"/>
    </font>
    <font>
      <sz val="10"/>
      <color indexed="18"/>
      <name val="Calibri"/>
      <family val="2"/>
      <scheme val="minor"/>
    </font>
    <font>
      <b/>
      <sz val="16"/>
      <name val="Calibri"/>
      <family val="2"/>
      <scheme val="minor"/>
    </font>
    <font>
      <sz val="9"/>
      <name val="Calibri"/>
      <family val="2"/>
      <scheme val="minor"/>
    </font>
    <font>
      <sz val="16"/>
      <color theme="4" tint="-0.249977111117893"/>
      <name val="Arial Rounded MT Bold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sz val="10"/>
      <color indexed="18"/>
      <name val="Century Gothic"/>
      <family val="2"/>
    </font>
    <font>
      <b/>
      <sz val="20"/>
      <color indexed="20"/>
      <name val="Comic Sans MS"/>
      <family val="4"/>
    </font>
    <font>
      <sz val="10"/>
      <name val="Comic Sans MS"/>
      <family val="4"/>
    </font>
    <font>
      <sz val="12"/>
      <color theme="6" tint="-0.499984740745262"/>
      <name val="Arial"/>
      <family val="2"/>
    </font>
    <font>
      <b/>
      <sz val="20"/>
      <name val="Comic Sans MS"/>
      <family val="4"/>
    </font>
    <font>
      <b/>
      <sz val="20"/>
      <name val="Calibri"/>
      <family val="2"/>
    </font>
    <font>
      <b/>
      <sz val="20"/>
      <color indexed="20"/>
      <name val="Calibri"/>
      <family val="2"/>
      <scheme val="minor"/>
    </font>
    <font>
      <b/>
      <sz val="20"/>
      <color indexed="20"/>
      <name val="Calibri"/>
      <family val="2"/>
    </font>
    <font>
      <sz val="11"/>
      <color indexed="2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20"/>
      <name val="Calibri"/>
      <family val="2"/>
      <scheme val="minor"/>
    </font>
    <font>
      <sz val="10"/>
      <color theme="6" tint="-0.499984740745262"/>
      <name val="Wingdings"/>
      <charset val="2"/>
    </font>
    <font>
      <sz val="12"/>
      <color indexed="2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i/>
      <sz val="10"/>
      <name val="Calibri"/>
      <family val="2"/>
    </font>
    <font>
      <b/>
      <sz val="14"/>
      <color theme="6" tint="-0.499984740745262"/>
      <name val="Calibri"/>
      <family val="2"/>
    </font>
    <font>
      <i/>
      <sz val="11"/>
      <color indexed="17"/>
      <name val="Arial"/>
      <family val="2"/>
    </font>
    <font>
      <sz val="11"/>
      <color indexed="17"/>
      <name val="Arial"/>
      <family val="2"/>
    </font>
    <font>
      <b/>
      <sz val="12"/>
      <color indexed="50"/>
      <name val="Calibri"/>
      <family val="2"/>
    </font>
    <font>
      <b/>
      <sz val="12"/>
      <color indexed="51"/>
      <name val="Calibri"/>
      <family val="2"/>
    </font>
    <font>
      <b/>
      <sz val="12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1"/>
      <color rgb="FF000000"/>
      <name val="Calibri"/>
      <family val="2"/>
    </font>
    <font>
      <b/>
      <i/>
      <sz val="16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 tint="0.14999847407452621"/>
      <name val="Calibri"/>
      <family val="2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4" tint="0.59999389629810485"/>
        <bgColor rgb="FF83CAFF"/>
      </patternFill>
    </fill>
    <fill>
      <patternFill patternType="solid">
        <fgColor theme="7" tint="0.79998168889431442"/>
        <bgColor rgb="FFFFFF99"/>
      </patternFill>
    </fill>
    <fill>
      <patternFill patternType="solid">
        <fgColor theme="9" tint="0.59999389629810485"/>
        <bgColor rgb="FFFF950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darkGray">
        <bgColor theme="6" tint="0.399945066682943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/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hair">
        <color indexed="23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theme="0" tint="-0.14996795556505021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0.3999450666829432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0.3999450666829432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dotted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dotted">
        <color theme="9" tint="-0.499984740745262"/>
      </top>
      <bottom style="dotted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dotted">
        <color theme="9" tint="-0.499984740745262"/>
      </top>
      <bottom style="thin">
        <color theme="9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indexed="64"/>
      </left>
      <right/>
      <top style="dotted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dotted">
        <color theme="0" tint="-0.34998626667073579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 style="medium">
        <color indexed="64"/>
      </left>
      <right style="thin">
        <color theme="4" tint="-0.24994659260841701"/>
      </right>
      <top style="medium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indexed="64"/>
      </top>
      <bottom/>
      <diagonal/>
    </border>
    <border>
      <left style="thin">
        <color theme="4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indexed="64"/>
      </right>
      <top style="thin">
        <color theme="4" tint="-0.24994659260841701"/>
      </top>
      <bottom/>
      <diagonal/>
    </border>
    <border>
      <left style="medium">
        <color indexed="64"/>
      </left>
      <right style="thin">
        <color theme="4" tint="-0.24994659260841701"/>
      </right>
      <top/>
      <bottom style="medium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medium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n">
        <color theme="4" tint="-0.24994659260841701"/>
      </left>
      <right style="medium">
        <color indexed="64"/>
      </right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slantDashDot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slantDashDot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slantDashDot">
        <color theme="1"/>
      </bottom>
      <diagonal/>
    </border>
    <border>
      <left style="double">
        <color theme="1"/>
      </left>
      <right style="thin">
        <color theme="1"/>
      </right>
      <top style="slantDashDot">
        <color theme="1"/>
      </top>
      <bottom style="slantDashDot">
        <color theme="1"/>
      </bottom>
      <diagonal/>
    </border>
    <border>
      <left style="thin">
        <color theme="1"/>
      </left>
      <right style="thin">
        <color theme="1"/>
      </right>
      <top style="slantDashDot">
        <color theme="1"/>
      </top>
      <bottom style="slantDashDot">
        <color theme="1"/>
      </bottom>
      <diagonal/>
    </border>
    <border diagonalUp="1">
      <left style="thin">
        <color theme="1"/>
      </left>
      <right style="double">
        <color theme="1"/>
      </right>
      <top style="slantDashDot">
        <color theme="1"/>
      </top>
      <bottom style="slantDashDot">
        <color theme="1"/>
      </bottom>
      <diagonal style="thin">
        <color indexed="64"/>
      </diagonal>
    </border>
    <border>
      <left style="thin">
        <color theme="1"/>
      </left>
      <right style="double">
        <color theme="1"/>
      </right>
      <top style="slantDashDot">
        <color theme="1"/>
      </top>
      <bottom style="slantDashDot">
        <color theme="1"/>
      </bottom>
      <diagonal/>
    </border>
    <border>
      <left style="double">
        <color theme="1"/>
      </left>
      <right style="thin">
        <color theme="1"/>
      </right>
      <top style="slantDashDot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slantDashDot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slantDashDot">
        <color theme="1"/>
      </top>
      <bottom style="double">
        <color theme="1"/>
      </bottom>
      <diagonal/>
    </border>
  </borders>
  <cellStyleXfs count="4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0" fontId="13" fillId="0" borderId="0"/>
    <xf numFmtId="0" fontId="14" fillId="0" borderId="0">
      <alignment horizontal="center"/>
    </xf>
    <xf numFmtId="0" fontId="14" fillId="0" borderId="0">
      <alignment horizontal="center" textRotation="90"/>
    </xf>
    <xf numFmtId="0" fontId="15" fillId="0" borderId="0"/>
    <xf numFmtId="171" fontId="15" fillId="0" borderId="0"/>
    <xf numFmtId="0" fontId="4" fillId="0" borderId="0"/>
    <xf numFmtId="0" fontId="4" fillId="0" borderId="0" applyFont="0" applyFill="0" applyBorder="0" applyAlignment="0" applyProtection="0"/>
    <xf numFmtId="0" fontId="20" fillId="0" borderId="0"/>
    <xf numFmtId="0" fontId="20" fillId="0" borderId="0"/>
    <xf numFmtId="9" fontId="1" fillId="0" borderId="0" applyFont="0" applyFill="0" applyBorder="0" applyAlignment="0" applyProtection="0"/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0" fillId="0" borderId="0"/>
    <xf numFmtId="0" fontId="20" fillId="0" borderId="0"/>
    <xf numFmtId="176" fontId="40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20" fillId="0" borderId="0"/>
    <xf numFmtId="0" fontId="81" fillId="0" borderId="0"/>
    <xf numFmtId="164" fontId="4" fillId="0" borderId="0" applyFont="0" applyFill="0" applyBorder="0" applyAlignment="0" applyProtection="0"/>
    <xf numFmtId="0" fontId="40" fillId="0" borderId="0"/>
    <xf numFmtId="176" fontId="4" fillId="0" borderId="0" applyFont="0" applyFill="0" applyBorder="0" applyAlignment="0" applyProtection="0"/>
    <xf numFmtId="0" fontId="81" fillId="0" borderId="0"/>
    <xf numFmtId="188" fontId="81" fillId="0" borderId="0" applyFont="0" applyFill="0" applyBorder="0" applyAlignment="0" applyProtection="0"/>
    <xf numFmtId="181" fontId="4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4" fillId="47" borderId="0" applyNumberFormat="0" applyBorder="0" applyAlignment="0" applyProtection="0"/>
    <xf numFmtId="0" fontId="94" fillId="48" borderId="0" applyNumberFormat="0" applyBorder="0" applyAlignment="0" applyProtection="0"/>
    <xf numFmtId="0" fontId="94" fillId="49" borderId="0" applyNumberFormat="0" applyBorder="0" applyAlignment="0" applyProtection="0"/>
    <xf numFmtId="0" fontId="94" fillId="50" borderId="0" applyNumberFormat="0" applyBorder="0" applyAlignment="0" applyProtection="0"/>
  </cellStyleXfs>
  <cellXfs count="6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0" fontId="6" fillId="0" borderId="2" xfId="3" applyFont="1" applyBorder="1" applyAlignment="1">
      <alignment vertical="center"/>
    </xf>
    <xf numFmtId="0" fontId="6" fillId="0" borderId="3" xfId="3" applyFont="1" applyBorder="1" applyAlignment="1">
      <alignment vertical="center"/>
    </xf>
    <xf numFmtId="0" fontId="6" fillId="0" borderId="4" xfId="3" applyFont="1" applyBorder="1" applyAlignment="1">
      <alignment vertical="center"/>
    </xf>
    <xf numFmtId="0" fontId="6" fillId="0" borderId="5" xfId="3" applyFont="1" applyBorder="1" applyAlignment="1">
      <alignment vertical="center"/>
    </xf>
    <xf numFmtId="0" fontId="6" fillId="0" borderId="6" xfId="3" applyFont="1" applyBorder="1" applyAlignment="1">
      <alignment vertical="center"/>
    </xf>
    <xf numFmtId="9" fontId="0" fillId="0" borderId="0" xfId="2" applyFont="1" applyFill="1" applyBorder="1" applyAlignment="1">
      <alignment horizontal="center" vertical="center"/>
    </xf>
    <xf numFmtId="166" fontId="0" fillId="6" borderId="0" xfId="0" applyNumberFormat="1" applyFill="1"/>
    <xf numFmtId="0" fontId="10" fillId="0" borderId="0" xfId="0" applyFont="1"/>
    <xf numFmtId="0" fontId="0" fillId="0" borderId="7" xfId="0" applyBorder="1"/>
    <xf numFmtId="166" fontId="0" fillId="0" borderId="7" xfId="0" applyNumberFormat="1" applyBorder="1"/>
    <xf numFmtId="1" fontId="0" fillId="6" borderId="7" xfId="0" applyNumberFormat="1" applyFill="1" applyBorder="1"/>
    <xf numFmtId="0" fontId="0" fillId="6" borderId="7" xfId="0" applyFill="1" applyBorder="1"/>
    <xf numFmtId="166" fontId="0" fillId="0" borderId="0" xfId="0" applyNumberFormat="1"/>
    <xf numFmtId="1" fontId="0" fillId="0" borderId="0" xfId="0" applyNumberFormat="1"/>
    <xf numFmtId="0" fontId="11" fillId="0" borderId="0" xfId="0" applyFont="1"/>
    <xf numFmtId="14" fontId="3" fillId="6" borderId="7" xfId="0" applyNumberFormat="1" applyFont="1" applyFill="1" applyBorder="1"/>
    <xf numFmtId="0" fontId="11" fillId="0" borderId="0" xfId="0" applyFont="1" applyAlignment="1">
      <alignment horizontal="right"/>
    </xf>
    <xf numFmtId="168" fontId="11" fillId="0" borderId="0" xfId="0" applyNumberFormat="1" applyFont="1" applyAlignment="1">
      <alignment horizontal="left"/>
    </xf>
    <xf numFmtId="168" fontId="11" fillId="0" borderId="0" xfId="0" applyNumberFormat="1" applyFont="1"/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right"/>
    </xf>
    <xf numFmtId="3" fontId="11" fillId="0" borderId="0" xfId="0" applyNumberFormat="1" applyFont="1"/>
    <xf numFmtId="169" fontId="11" fillId="0" borderId="0" xfId="0" applyNumberFormat="1" applyFont="1" applyAlignment="1">
      <alignment horizontal="left"/>
    </xf>
    <xf numFmtId="0" fontId="12" fillId="0" borderId="0" xfId="0" applyFont="1"/>
    <xf numFmtId="0" fontId="12" fillId="0" borderId="8" xfId="0" applyFont="1" applyBorder="1"/>
    <xf numFmtId="0" fontId="12" fillId="0" borderId="9" xfId="0" applyFont="1" applyBorder="1"/>
    <xf numFmtId="170" fontId="12" fillId="0" borderId="9" xfId="0" applyNumberFormat="1" applyFont="1" applyBorder="1"/>
    <xf numFmtId="0" fontId="12" fillId="0" borderId="10" xfId="0" applyFont="1" applyBorder="1"/>
    <xf numFmtId="0" fontId="12" fillId="0" borderId="11" xfId="0" applyFont="1" applyBorder="1"/>
    <xf numFmtId="170" fontId="12" fillId="0" borderId="0" xfId="0" applyNumberFormat="1" applyFont="1"/>
    <xf numFmtId="170" fontId="12" fillId="0" borderId="12" xfId="0" applyNumberFormat="1" applyFont="1" applyBorder="1"/>
    <xf numFmtId="170" fontId="12" fillId="0" borderId="11" xfId="0" applyNumberFormat="1" applyFont="1" applyBorder="1"/>
    <xf numFmtId="170" fontId="12" fillId="0" borderId="13" xfId="0" applyNumberFormat="1" applyFont="1" applyBorder="1"/>
    <xf numFmtId="170" fontId="12" fillId="0" borderId="14" xfId="0" applyNumberFormat="1" applyFont="1" applyBorder="1"/>
    <xf numFmtId="0" fontId="12" fillId="0" borderId="14" xfId="0" applyFont="1" applyBorder="1"/>
    <xf numFmtId="0" fontId="12" fillId="0" borderId="15" xfId="0" applyFont="1" applyBorder="1"/>
    <xf numFmtId="0" fontId="12" fillId="3" borderId="7" xfId="0" applyFont="1" applyFill="1" applyBorder="1" applyAlignment="1">
      <alignment horizontal="left"/>
    </xf>
    <xf numFmtId="0" fontId="12" fillId="3" borderId="18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12" fillId="3" borderId="17" xfId="0" applyFont="1" applyFill="1" applyBorder="1" applyAlignment="1">
      <alignment horizontal="left"/>
    </xf>
    <xf numFmtId="0" fontId="12" fillId="0" borderId="0" xfId="5" applyFont="1"/>
    <xf numFmtId="0" fontId="12" fillId="7" borderId="0" xfId="5" applyFont="1" applyFill="1"/>
    <xf numFmtId="0" fontId="12" fillId="0" borderId="19" xfId="5" applyFont="1" applyBorder="1"/>
    <xf numFmtId="0" fontId="16" fillId="0" borderId="19" xfId="5" applyFont="1" applyBorder="1"/>
    <xf numFmtId="0" fontId="12" fillId="0" borderId="19" xfId="5" applyFont="1" applyBorder="1" applyAlignment="1">
      <alignment vertical="center"/>
    </xf>
    <xf numFmtId="0" fontId="12" fillId="0" borderId="20" xfId="5" applyFont="1" applyBorder="1" applyAlignment="1">
      <alignment vertical="center"/>
    </xf>
    <xf numFmtId="2" fontId="12" fillId="9" borderId="19" xfId="5" applyNumberFormat="1" applyFont="1" applyFill="1" applyBorder="1"/>
    <xf numFmtId="0" fontId="13" fillId="0" borderId="0" xfId="5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5" applyFont="1" applyAlignment="1">
      <alignment horizontal="center"/>
    </xf>
    <xf numFmtId="2" fontId="12" fillId="11" borderId="19" xfId="5" applyNumberFormat="1" applyFont="1" applyFill="1" applyBorder="1"/>
    <xf numFmtId="2" fontId="12" fillId="12" borderId="19" xfId="5" applyNumberFormat="1" applyFont="1" applyFill="1" applyBorder="1"/>
    <xf numFmtId="0" fontId="12" fillId="13" borderId="19" xfId="5" applyFont="1" applyFill="1" applyBorder="1"/>
    <xf numFmtId="166" fontId="12" fillId="0" borderId="0" xfId="0" applyNumberFormat="1" applyFont="1"/>
    <xf numFmtId="1" fontId="12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66" fontId="0" fillId="0" borderId="1" xfId="0" applyNumberFormat="1" applyBorder="1"/>
    <xf numFmtId="1" fontId="0" fillId="14" borderId="1" xfId="0" applyNumberFormat="1" applyFill="1" applyBorder="1"/>
    <xf numFmtId="0" fontId="0" fillId="16" borderId="1" xfId="0" applyFill="1" applyBorder="1"/>
    <xf numFmtId="0" fontId="0" fillId="14" borderId="1" xfId="0" applyFill="1" applyBorder="1"/>
    <xf numFmtId="0" fontId="17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17" borderId="24" xfId="10" applyFont="1" applyFill="1" applyBorder="1" applyAlignment="1">
      <alignment horizontal="center" vertical="center" wrapText="1"/>
    </xf>
    <xf numFmtId="0" fontId="19" fillId="0" borderId="0" xfId="10" applyFont="1" applyAlignment="1">
      <alignment vertical="center"/>
    </xf>
    <xf numFmtId="0" fontId="19" fillId="0" borderId="24" xfId="10" applyFont="1" applyBorder="1" applyAlignment="1">
      <alignment horizontal="left" vertical="center"/>
    </xf>
    <xf numFmtId="0" fontId="19" fillId="0" borderId="24" xfId="11" applyFont="1" applyBorder="1" applyAlignment="1">
      <alignment horizontal="center" vertical="center"/>
    </xf>
    <xf numFmtId="1" fontId="19" fillId="0" borderId="24" xfId="11" applyNumberFormat="1" applyFont="1" applyBorder="1" applyAlignment="1">
      <alignment horizontal="center" vertical="center"/>
    </xf>
    <xf numFmtId="0" fontId="18" fillId="0" borderId="24" xfId="10" applyFont="1" applyBorder="1" applyAlignment="1">
      <alignment horizontal="left" vertical="center"/>
    </xf>
    <xf numFmtId="0" fontId="19" fillId="18" borderId="24" xfId="4" applyNumberFormat="1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7" fillId="0" borderId="25" xfId="12" applyFont="1" applyBorder="1"/>
    <xf numFmtId="0" fontId="20" fillId="0" borderId="25" xfId="12" applyBorder="1"/>
    <xf numFmtId="0" fontId="4" fillId="0" borderId="0" xfId="10" applyAlignment="1">
      <alignment vertical="center"/>
    </xf>
    <xf numFmtId="0" fontId="17" fillId="0" borderId="0" xfId="0" applyFont="1"/>
    <xf numFmtId="0" fontId="17" fillId="0" borderId="26" xfId="0" applyFont="1" applyBorder="1"/>
    <xf numFmtId="0" fontId="21" fillId="20" borderId="35" xfId="0" applyFont="1" applyFill="1" applyBorder="1" applyAlignment="1">
      <alignment horizontal="center" vertical="center"/>
    </xf>
    <xf numFmtId="0" fontId="21" fillId="20" borderId="36" xfId="0" applyFont="1" applyFill="1" applyBorder="1" applyAlignment="1">
      <alignment horizontal="center" vertical="center"/>
    </xf>
    <xf numFmtId="0" fontId="21" fillId="20" borderId="36" xfId="0" applyFont="1" applyFill="1" applyBorder="1" applyAlignment="1">
      <alignment horizontal="center" vertical="center" wrapText="1"/>
    </xf>
    <xf numFmtId="0" fontId="21" fillId="20" borderId="37" xfId="0" applyFont="1" applyFill="1" applyBorder="1" applyAlignment="1">
      <alignment horizontal="center" vertical="center"/>
    </xf>
    <xf numFmtId="0" fontId="4" fillId="0" borderId="38" xfId="0" applyFont="1" applyBorder="1" applyAlignment="1">
      <alignment vertical="center"/>
    </xf>
    <xf numFmtId="0" fontId="4" fillId="18" borderId="38" xfId="1" applyNumberFormat="1" applyFont="1" applyFill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vertical="center"/>
    </xf>
    <xf numFmtId="0" fontId="4" fillId="0" borderId="40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3" fillId="19" borderId="31" xfId="0" applyFont="1" applyFill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165" fontId="4" fillId="0" borderId="32" xfId="4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165" fontId="4" fillId="0" borderId="33" xfId="4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165" fontId="4" fillId="0" borderId="34" xfId="4" applyFont="1" applyBorder="1" applyAlignment="1">
      <alignment vertical="center"/>
    </xf>
    <xf numFmtId="0" fontId="13" fillId="0" borderId="0" xfId="5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13" applyFont="1" applyAlignment="1">
      <alignment vertical="top" wrapText="1"/>
    </xf>
    <xf numFmtId="0" fontId="4" fillId="0" borderId="0" xfId="13" applyFont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3" fillId="0" borderId="1" xfId="5" applyBorder="1" applyAlignment="1">
      <alignment vertical="center"/>
    </xf>
    <xf numFmtId="172" fontId="13" fillId="0" borderId="1" xfId="5" applyNumberFormat="1" applyBorder="1" applyAlignment="1">
      <alignment vertical="center"/>
    </xf>
    <xf numFmtId="9" fontId="1" fillId="0" borderId="1" xfId="14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7" fillId="17" borderId="41" xfId="0" applyFont="1" applyFill="1" applyBorder="1"/>
    <xf numFmtId="0" fontId="27" fillId="0" borderId="42" xfId="0" applyFont="1" applyBorder="1"/>
    <xf numFmtId="0" fontId="27" fillId="17" borderId="43" xfId="0" applyFont="1" applyFill="1" applyBorder="1"/>
    <xf numFmtId="0" fontId="27" fillId="0" borderId="44" xfId="0" applyFont="1" applyBorder="1"/>
    <xf numFmtId="0" fontId="27" fillId="17" borderId="45" xfId="0" applyFont="1" applyFill="1" applyBorder="1"/>
    <xf numFmtId="0" fontId="27" fillId="0" borderId="46" xfId="0" applyFont="1" applyBorder="1"/>
    <xf numFmtId="0" fontId="27" fillId="22" borderId="41" xfId="0" applyFont="1" applyFill="1" applyBorder="1"/>
    <xf numFmtId="0" fontId="26" fillId="22" borderId="47" xfId="0" applyFont="1" applyFill="1" applyBorder="1" applyAlignment="1">
      <alignment horizontal="center"/>
    </xf>
    <xf numFmtId="0" fontId="26" fillId="22" borderId="48" xfId="0" applyFont="1" applyFill="1" applyBorder="1" applyAlignment="1">
      <alignment horizontal="center"/>
    </xf>
    <xf numFmtId="0" fontId="26" fillId="0" borderId="49" xfId="0" applyFont="1" applyBorder="1"/>
    <xf numFmtId="173" fontId="27" fillId="0" borderId="1" xfId="15" applyNumberFormat="1" applyFont="1" applyBorder="1"/>
    <xf numFmtId="0" fontId="26" fillId="0" borderId="50" xfId="0" applyFont="1" applyBorder="1"/>
    <xf numFmtId="0" fontId="27" fillId="0" borderId="50" xfId="0" applyFont="1" applyBorder="1"/>
    <xf numFmtId="0" fontId="27" fillId="0" borderId="1" xfId="0" applyFont="1" applyBorder="1"/>
    <xf numFmtId="0" fontId="26" fillId="0" borderId="51" xfId="0" applyFont="1" applyBorder="1"/>
    <xf numFmtId="173" fontId="26" fillId="0" borderId="47" xfId="15" applyNumberFormat="1" applyFont="1" applyBorder="1"/>
    <xf numFmtId="173" fontId="26" fillId="0" borderId="48" xfId="15" applyNumberFormat="1" applyFont="1" applyBorder="1"/>
    <xf numFmtId="0" fontId="28" fillId="12" borderId="47" xfId="0" applyFont="1" applyFill="1" applyBorder="1" applyAlignment="1">
      <alignment horizontal="center" wrapText="1"/>
    </xf>
    <xf numFmtId="0" fontId="26" fillId="12" borderId="52" xfId="0" applyFont="1" applyFill="1" applyBorder="1" applyAlignment="1">
      <alignment horizontal="center" wrapText="1"/>
    </xf>
    <xf numFmtId="0" fontId="27" fillId="0" borderId="43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41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29" fillId="0" borderId="48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29" fillId="22" borderId="49" xfId="0" applyFont="1" applyFill="1" applyBorder="1"/>
    <xf numFmtId="173" fontId="30" fillId="22" borderId="1" xfId="15" applyNumberFormat="1" applyFont="1" applyFill="1" applyBorder="1"/>
    <xf numFmtId="173" fontId="30" fillId="22" borderId="44" xfId="15" applyNumberFormat="1" applyFont="1" applyFill="1" applyBorder="1"/>
    <xf numFmtId="0" fontId="29" fillId="23" borderId="50" xfId="0" applyFont="1" applyFill="1" applyBorder="1"/>
    <xf numFmtId="173" fontId="30" fillId="23" borderId="1" xfId="15" applyNumberFormat="1" applyFont="1" applyFill="1" applyBorder="1"/>
    <xf numFmtId="173" fontId="30" fillId="23" borderId="44" xfId="15" applyNumberFormat="1" applyFont="1" applyFill="1" applyBorder="1"/>
    <xf numFmtId="0" fontId="29" fillId="24" borderId="50" xfId="0" applyFont="1" applyFill="1" applyBorder="1"/>
    <xf numFmtId="173" fontId="30" fillId="24" borderId="1" xfId="15" applyNumberFormat="1" applyFont="1" applyFill="1" applyBorder="1"/>
    <xf numFmtId="173" fontId="30" fillId="24" borderId="44" xfId="15" applyNumberFormat="1" applyFont="1" applyFill="1" applyBorder="1"/>
    <xf numFmtId="0" fontId="29" fillId="18" borderId="51" xfId="0" applyFont="1" applyFill="1" applyBorder="1"/>
    <xf numFmtId="173" fontId="30" fillId="18" borderId="53" xfId="15" applyNumberFormat="1" applyFont="1" applyFill="1" applyBorder="1"/>
    <xf numFmtId="173" fontId="30" fillId="18" borderId="46" xfId="15" applyNumberFormat="1" applyFont="1" applyFill="1" applyBorder="1"/>
    <xf numFmtId="0" fontId="2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73" fontId="27" fillId="0" borderId="0" xfId="15" applyNumberFormat="1" applyFont="1" applyFill="1" applyBorder="1"/>
    <xf numFmtId="173" fontId="26" fillId="0" borderId="0" xfId="15" applyNumberFormat="1" applyFont="1" applyFill="1" applyBorder="1"/>
    <xf numFmtId="0" fontId="28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173" fontId="30" fillId="0" borderId="0" xfId="15" applyNumberFormat="1" applyFont="1" applyFill="1" applyBorder="1"/>
    <xf numFmtId="0" fontId="18" fillId="6" borderId="1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vertical="center"/>
    </xf>
    <xf numFmtId="174" fontId="19" fillId="0" borderId="16" xfId="16" applyNumberFormat="1" applyFont="1" applyBorder="1" applyAlignment="1">
      <alignment vertical="center"/>
    </xf>
    <xf numFmtId="0" fontId="19" fillId="0" borderId="16" xfId="0" applyFont="1" applyBorder="1" applyAlignment="1">
      <alignment horizontal="center" vertical="center"/>
    </xf>
    <xf numFmtId="0" fontId="18" fillId="11" borderId="11" xfId="0" applyFont="1" applyFill="1" applyBorder="1" applyAlignment="1">
      <alignment vertical="center"/>
    </xf>
    <xf numFmtId="0" fontId="18" fillId="11" borderId="13" xfId="0" applyFont="1" applyFill="1" applyBorder="1" applyAlignment="1">
      <alignment vertical="center"/>
    </xf>
    <xf numFmtId="174" fontId="19" fillId="0" borderId="31" xfId="16" applyNumberFormat="1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22" fillId="0" borderId="0" xfId="3" applyFont="1"/>
    <xf numFmtId="0" fontId="31" fillId="6" borderId="1" xfId="3" applyFont="1" applyFill="1" applyBorder="1" applyAlignment="1">
      <alignment horizontal="center" vertical="center"/>
    </xf>
    <xf numFmtId="0" fontId="31" fillId="6" borderId="23" xfId="3" applyFont="1" applyFill="1" applyBorder="1" applyAlignment="1">
      <alignment horizontal="center" vertical="center"/>
    </xf>
    <xf numFmtId="0" fontId="32" fillId="0" borderId="18" xfId="3" applyFont="1" applyBorder="1" applyAlignment="1">
      <alignment horizontal="center" vertical="center"/>
    </xf>
    <xf numFmtId="0" fontId="22" fillId="0" borderId="16" xfId="17" applyFont="1" applyBorder="1" applyAlignment="1">
      <alignment horizontal="center" vertical="center"/>
    </xf>
    <xf numFmtId="0" fontId="22" fillId="0" borderId="12" xfId="17" applyFont="1" applyBorder="1" applyAlignment="1">
      <alignment horizontal="center" vertical="center"/>
    </xf>
    <xf numFmtId="0" fontId="32" fillId="0" borderId="16" xfId="3" applyFont="1" applyBorder="1" applyAlignment="1">
      <alignment horizontal="center" vertical="center"/>
    </xf>
    <xf numFmtId="0" fontId="32" fillId="0" borderId="31" xfId="3" applyFont="1" applyBorder="1" applyAlignment="1">
      <alignment horizontal="center" vertical="center"/>
    </xf>
    <xf numFmtId="0" fontId="22" fillId="0" borderId="31" xfId="17" applyFont="1" applyBorder="1" applyAlignment="1">
      <alignment horizontal="center" vertical="center"/>
    </xf>
    <xf numFmtId="0" fontId="22" fillId="0" borderId="15" xfId="17" applyFont="1" applyBorder="1" applyAlignment="1">
      <alignment horizontal="center" vertical="center"/>
    </xf>
    <xf numFmtId="0" fontId="4" fillId="0" borderId="0" xfId="3" applyAlignment="1">
      <alignment horizontal="left" vertical="center"/>
    </xf>
    <xf numFmtId="0" fontId="4" fillId="0" borderId="0" xfId="3" applyAlignment="1">
      <alignment horizontal="left" vertical="center" indent="1"/>
    </xf>
    <xf numFmtId="175" fontId="0" fillId="0" borderId="0" xfId="0" applyNumberFormat="1" applyAlignment="1">
      <alignment horizontal="center"/>
    </xf>
    <xf numFmtId="175" fontId="12" fillId="0" borderId="0" xfId="0" applyNumberFormat="1" applyFont="1" applyProtection="1">
      <protection locked="0"/>
    </xf>
    <xf numFmtId="0" fontId="12" fillId="0" borderId="54" xfId="5" applyFont="1" applyBorder="1"/>
    <xf numFmtId="167" fontId="11" fillId="24" borderId="0" xfId="0" applyNumberFormat="1" applyFont="1" applyFill="1" applyAlignment="1">
      <alignment horizontal="left"/>
    </xf>
    <xf numFmtId="0" fontId="4" fillId="0" borderId="0" xfId="0" applyFont="1"/>
    <xf numFmtId="2" fontId="0" fillId="0" borderId="0" xfId="0" applyNumberFormat="1" applyAlignment="1">
      <alignment horizontal="center" vertical="center"/>
    </xf>
    <xf numFmtId="1" fontId="19" fillId="18" borderId="24" xfId="4" applyNumberFormat="1" applyFont="1" applyFill="1" applyBorder="1" applyAlignment="1">
      <alignment vertical="center"/>
    </xf>
    <xf numFmtId="165" fontId="4" fillId="0" borderId="55" xfId="4" applyFont="1" applyBorder="1" applyAlignment="1">
      <alignment vertical="center"/>
    </xf>
    <xf numFmtId="165" fontId="4" fillId="0" borderId="56" xfId="4" applyFont="1" applyBorder="1" applyAlignment="1">
      <alignment vertical="center"/>
    </xf>
    <xf numFmtId="165" fontId="4" fillId="0" borderId="57" xfId="4" applyFont="1" applyBorder="1" applyAlignment="1">
      <alignment vertical="center"/>
    </xf>
    <xf numFmtId="165" fontId="4" fillId="18" borderId="0" xfId="4" applyFont="1" applyFill="1" applyBorder="1" applyAlignment="1">
      <alignment vertical="center"/>
    </xf>
    <xf numFmtId="165" fontId="4" fillId="18" borderId="9" xfId="4" applyFont="1" applyFill="1" applyBorder="1" applyAlignment="1">
      <alignment vertical="center"/>
    </xf>
    <xf numFmtId="165" fontId="4" fillId="18" borderId="14" xfId="4" applyFont="1" applyFill="1" applyBorder="1" applyAlignment="1">
      <alignment vertical="center"/>
    </xf>
    <xf numFmtId="0" fontId="4" fillId="18" borderId="18" xfId="0" applyFont="1" applyFill="1" applyBorder="1" applyAlignment="1">
      <alignment vertical="center"/>
    </xf>
    <xf numFmtId="0" fontId="4" fillId="18" borderId="16" xfId="0" applyFont="1" applyFill="1" applyBorder="1" applyAlignment="1">
      <alignment vertical="center"/>
    </xf>
    <xf numFmtId="0" fontId="4" fillId="18" borderId="31" xfId="0" applyFont="1" applyFill="1" applyBorder="1" applyAlignment="1">
      <alignment vertical="center"/>
    </xf>
    <xf numFmtId="165" fontId="12" fillId="0" borderId="0" xfId="0" applyNumberFormat="1" applyFont="1"/>
    <xf numFmtId="20" fontId="0" fillId="0" borderId="0" xfId="0" applyNumberFormat="1"/>
    <xf numFmtId="0" fontId="33" fillId="0" borderId="0" xfId="18" applyFont="1" applyAlignment="1">
      <alignment vertical="center"/>
    </xf>
    <xf numFmtId="0" fontId="34" fillId="0" borderId="0" xfId="19" applyFont="1"/>
    <xf numFmtId="0" fontId="20" fillId="0" borderId="0" xfId="19"/>
    <xf numFmtId="0" fontId="36" fillId="0" borderId="0" xfId="19" applyFont="1" applyAlignment="1">
      <alignment vertical="top" wrapText="1"/>
    </xf>
    <xf numFmtId="0" fontId="37" fillId="0" borderId="0" xfId="19" applyFont="1"/>
    <xf numFmtId="0" fontId="6" fillId="0" borderId="0" xfId="0" applyFont="1" applyAlignment="1">
      <alignment vertical="center"/>
    </xf>
    <xf numFmtId="0" fontId="38" fillId="25" borderId="1" xfId="0" applyFont="1" applyFill="1" applyBorder="1" applyAlignment="1">
      <alignment vertical="center"/>
    </xf>
    <xf numFmtId="9" fontId="39" fillId="26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8" fillId="2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74" fontId="6" fillId="0" borderId="1" xfId="4" applyNumberFormat="1" applyFont="1" applyBorder="1" applyAlignment="1">
      <alignment horizontal="center" vertical="center"/>
    </xf>
    <xf numFmtId="176" fontId="6" fillId="0" borderId="1" xfId="20" applyFont="1" applyBorder="1" applyAlignment="1">
      <alignment vertical="center"/>
    </xf>
    <xf numFmtId="174" fontId="6" fillId="0" borderId="0" xfId="4" applyNumberFormat="1" applyFont="1" applyAlignment="1">
      <alignment vertical="center"/>
    </xf>
    <xf numFmtId="176" fontId="38" fillId="27" borderId="1" xfId="0" applyNumberFormat="1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6" fillId="0" borderId="0" xfId="21" applyFont="1" applyAlignment="1">
      <alignment vertical="center"/>
    </xf>
    <xf numFmtId="0" fontId="6" fillId="4" borderId="59" xfId="21" applyFont="1" applyFill="1" applyBorder="1" applyAlignment="1">
      <alignment horizontal="center" vertical="center"/>
    </xf>
    <xf numFmtId="173" fontId="6" fillId="0" borderId="0" xfId="21" applyNumberFormat="1" applyFont="1" applyAlignment="1">
      <alignment vertical="center"/>
    </xf>
    <xf numFmtId="0" fontId="5" fillId="0" borderId="60" xfId="22" applyFont="1" applyBorder="1" applyAlignment="1">
      <alignment horizontal="center" vertical="center"/>
    </xf>
    <xf numFmtId="0" fontId="5" fillId="0" borderId="60" xfId="21" applyFont="1" applyBorder="1" applyAlignment="1">
      <alignment horizontal="center" vertical="center"/>
    </xf>
    <xf numFmtId="0" fontId="42" fillId="30" borderId="1" xfId="21" applyFont="1" applyFill="1" applyBorder="1" applyAlignment="1">
      <alignment horizontal="center" vertical="center" wrapText="1"/>
    </xf>
    <xf numFmtId="0" fontId="43" fillId="0" borderId="61" xfId="21" applyFont="1" applyBorder="1" applyAlignment="1">
      <alignment vertical="center"/>
    </xf>
    <xf numFmtId="164" fontId="39" fillId="0" borderId="16" xfId="1" applyFont="1" applyFill="1" applyBorder="1" applyAlignment="1">
      <alignment horizontal="center" vertical="center"/>
    </xf>
    <xf numFmtId="177" fontId="44" fillId="18" borderId="62" xfId="4" applyNumberFormat="1" applyFont="1" applyFill="1" applyBorder="1" applyAlignment="1">
      <alignment horizontal="left" vertical="center"/>
    </xf>
    <xf numFmtId="178" fontId="44" fillId="18" borderId="62" xfId="4" applyNumberFormat="1" applyFont="1" applyFill="1" applyBorder="1" applyAlignment="1">
      <alignment vertical="center"/>
    </xf>
    <xf numFmtId="179" fontId="44" fillId="18" borderId="62" xfId="4" applyNumberFormat="1" applyFont="1" applyFill="1" applyBorder="1" applyAlignment="1">
      <alignment vertical="center"/>
    </xf>
    <xf numFmtId="180" fontId="44" fillId="18" borderId="62" xfId="4" applyNumberFormat="1" applyFont="1" applyFill="1" applyBorder="1" applyAlignment="1">
      <alignment vertical="center"/>
    </xf>
    <xf numFmtId="0" fontId="43" fillId="0" borderId="11" xfId="21" applyFont="1" applyBorder="1" applyAlignment="1">
      <alignment vertical="center"/>
    </xf>
    <xf numFmtId="0" fontId="43" fillId="0" borderId="13" xfId="21" applyFont="1" applyBorder="1" applyAlignment="1">
      <alignment vertical="center"/>
    </xf>
    <xf numFmtId="164" fontId="39" fillId="0" borderId="31" xfId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9" fillId="0" borderId="0" xfId="3" applyFont="1" applyAlignment="1">
      <alignment vertical="center"/>
    </xf>
    <xf numFmtId="0" fontId="6" fillId="0" borderId="66" xfId="3" applyFont="1" applyBorder="1" applyAlignment="1">
      <alignment vertical="center"/>
    </xf>
    <xf numFmtId="181" fontId="39" fillId="0" borderId="66" xfId="24" applyFont="1" applyBorder="1" applyAlignment="1">
      <alignment vertical="center"/>
    </xf>
    <xf numFmtId="0" fontId="6" fillId="0" borderId="0" xfId="3" applyFont="1" applyAlignment="1">
      <alignment vertical="center"/>
    </xf>
    <xf numFmtId="0" fontId="6" fillId="0" borderId="67" xfId="3" applyFont="1" applyBorder="1" applyAlignment="1">
      <alignment vertical="center"/>
    </xf>
    <xf numFmtId="181" fontId="39" fillId="0" borderId="67" xfId="24" applyFont="1" applyBorder="1" applyAlignment="1">
      <alignment vertical="center"/>
    </xf>
    <xf numFmtId="0" fontId="51" fillId="32" borderId="66" xfId="3" applyFont="1" applyFill="1" applyBorder="1" applyAlignment="1">
      <alignment horizontal="center" vertical="center"/>
    </xf>
    <xf numFmtId="0" fontId="51" fillId="33" borderId="66" xfId="3" applyFont="1" applyFill="1" applyBorder="1" applyAlignment="1">
      <alignment horizontal="center" vertical="center"/>
    </xf>
    <xf numFmtId="0" fontId="51" fillId="21" borderId="66" xfId="3" applyFont="1" applyFill="1" applyBorder="1" applyAlignment="1">
      <alignment horizontal="center" vertical="center"/>
    </xf>
    <xf numFmtId="0" fontId="6" fillId="34" borderId="66" xfId="3" applyFont="1" applyFill="1" applyBorder="1" applyAlignment="1">
      <alignment vertical="center"/>
    </xf>
    <xf numFmtId="1" fontId="6" fillId="0" borderId="68" xfId="25" applyNumberFormat="1" applyFont="1" applyBorder="1" applyAlignment="1">
      <alignment horizontal="center" vertical="center"/>
    </xf>
    <xf numFmtId="0" fontId="27" fillId="0" borderId="0" xfId="3" applyFont="1" applyAlignment="1">
      <alignment vertical="center"/>
    </xf>
    <xf numFmtId="0" fontId="39" fillId="0" borderId="66" xfId="3" applyFont="1" applyBorder="1" applyAlignment="1">
      <alignment horizontal="center" vertical="center"/>
    </xf>
    <xf numFmtId="0" fontId="7" fillId="0" borderId="25" xfId="12" applyFont="1" applyBorder="1" applyAlignment="1">
      <alignment vertical="center"/>
    </xf>
    <xf numFmtId="0" fontId="20" fillId="0" borderId="25" xfId="12" applyBorder="1" applyAlignment="1">
      <alignment vertical="center"/>
    </xf>
    <xf numFmtId="0" fontId="54" fillId="31" borderId="66" xfId="3" applyFont="1" applyFill="1" applyBorder="1" applyAlignment="1">
      <alignment vertical="center"/>
    </xf>
    <xf numFmtId="0" fontId="54" fillId="31" borderId="68" xfId="3" applyFont="1" applyFill="1" applyBorder="1" applyAlignment="1">
      <alignment vertical="center"/>
    </xf>
    <xf numFmtId="0" fontId="54" fillId="31" borderId="67" xfId="3" applyFont="1" applyFill="1" applyBorder="1" applyAlignment="1">
      <alignment vertical="center"/>
    </xf>
    <xf numFmtId="0" fontId="54" fillId="0" borderId="0" xfId="3" applyFont="1" applyAlignment="1">
      <alignment vertical="center"/>
    </xf>
    <xf numFmtId="0" fontId="6" fillId="0" borderId="0" xfId="24" applyNumberFormat="1" applyFont="1" applyFill="1" applyBorder="1" applyAlignment="1">
      <alignment vertical="center"/>
    </xf>
    <xf numFmtId="0" fontId="55" fillId="0" borderId="0" xfId="3" applyFont="1" applyAlignment="1">
      <alignment vertical="center"/>
    </xf>
    <xf numFmtId="0" fontId="34" fillId="0" borderId="0" xfId="13" applyFont="1"/>
    <xf numFmtId="0" fontId="56" fillId="0" borderId="0" xfId="0" applyFont="1" applyAlignment="1">
      <alignment horizontal="center"/>
    </xf>
    <xf numFmtId="0" fontId="57" fillId="0" borderId="0" xfId="0" applyFont="1"/>
    <xf numFmtId="0" fontId="48" fillId="0" borderId="0" xfId="13" applyFont="1" applyAlignment="1">
      <alignment vertical="center"/>
    </xf>
    <xf numFmtId="0" fontId="58" fillId="0" borderId="0" xfId="13" applyFont="1" applyAlignment="1">
      <alignment horizontal="left" vertical="center" indent="4"/>
    </xf>
    <xf numFmtId="0" fontId="59" fillId="0" borderId="0" xfId="0" applyFont="1" applyAlignment="1">
      <alignment horizontal="center" vertical="center"/>
    </xf>
    <xf numFmtId="0" fontId="46" fillId="0" borderId="0" xfId="3" applyFont="1" applyAlignment="1">
      <alignment vertical="center"/>
    </xf>
    <xf numFmtId="0" fontId="39" fillId="0" borderId="0" xfId="3" applyFont="1" applyAlignment="1">
      <alignment vertical="center"/>
    </xf>
    <xf numFmtId="0" fontId="51" fillId="0" borderId="0" xfId="3" applyFont="1" applyAlignment="1">
      <alignment horizontal="center" vertical="center"/>
    </xf>
    <xf numFmtId="1" fontId="6" fillId="0" borderId="0" xfId="25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vertical="center"/>
    </xf>
    <xf numFmtId="0" fontId="19" fillId="0" borderId="0" xfId="0" applyFont="1"/>
    <xf numFmtId="0" fontId="25" fillId="29" borderId="1" xfId="0" applyFont="1" applyFill="1" applyBorder="1" applyAlignment="1">
      <alignment horizontal="center" vertical="center"/>
    </xf>
    <xf numFmtId="0" fontId="25" fillId="29" borderId="1" xfId="0" applyFont="1" applyFill="1" applyBorder="1" applyAlignment="1">
      <alignment horizontal="center" vertical="center" wrapText="1"/>
    </xf>
    <xf numFmtId="0" fontId="25" fillId="29" borderId="62" xfId="0" applyFont="1" applyFill="1" applyBorder="1" applyAlignment="1">
      <alignment horizontal="center" vertical="center"/>
    </xf>
    <xf numFmtId="0" fontId="24" fillId="0" borderId="69" xfId="0" applyFont="1" applyBorder="1" applyAlignment="1">
      <alignment vertical="center"/>
    </xf>
    <xf numFmtId="174" fontId="24" fillId="0" borderId="70" xfId="4" applyNumberFormat="1" applyFont="1" applyBorder="1" applyAlignment="1">
      <alignment vertical="center"/>
    </xf>
    <xf numFmtId="164" fontId="37" fillId="18" borderId="8" xfId="1" applyFont="1" applyFill="1" applyBorder="1" applyAlignment="1">
      <alignment horizontal="right" vertical="center"/>
    </xf>
    <xf numFmtId="164" fontId="37" fillId="18" borderId="62" xfId="1" applyFont="1" applyFill="1" applyBorder="1" applyAlignment="1">
      <alignment vertical="center"/>
    </xf>
    <xf numFmtId="164" fontId="6" fillId="0" borderId="0" xfId="1" applyFont="1" applyFill="1" applyBorder="1" applyAlignment="1">
      <alignment vertical="center"/>
    </xf>
    <xf numFmtId="0" fontId="24" fillId="0" borderId="71" xfId="0" applyFont="1" applyBorder="1" applyAlignment="1">
      <alignment vertical="center"/>
    </xf>
    <xf numFmtId="174" fontId="24" fillId="0" borderId="72" xfId="4" applyNumberFormat="1" applyFont="1" applyBorder="1" applyAlignment="1">
      <alignment vertical="center"/>
    </xf>
    <xf numFmtId="0" fontId="52" fillId="0" borderId="0" xfId="13" applyFont="1" applyAlignment="1">
      <alignment vertical="center"/>
    </xf>
    <xf numFmtId="0" fontId="24" fillId="0" borderId="73" xfId="0" applyFont="1" applyBorder="1" applyAlignment="1">
      <alignment vertical="center"/>
    </xf>
    <xf numFmtId="174" fontId="24" fillId="0" borderId="74" xfId="4" applyNumberFormat="1" applyFont="1" applyBorder="1" applyAlignment="1">
      <alignment vertical="center"/>
    </xf>
    <xf numFmtId="0" fontId="7" fillId="0" borderId="0" xfId="12" applyFont="1" applyAlignment="1">
      <alignment vertical="center"/>
    </xf>
    <xf numFmtId="0" fontId="20" fillId="0" borderId="0" xfId="12" applyAlignment="1">
      <alignment vertical="center"/>
    </xf>
    <xf numFmtId="0" fontId="25" fillId="0" borderId="0" xfId="0" applyFont="1" applyAlignment="1">
      <alignment horizontal="center" vertical="center"/>
    </xf>
    <xf numFmtId="164" fontId="25" fillId="18" borderId="31" xfId="1" applyFont="1" applyFill="1" applyBorder="1" applyAlignment="1">
      <alignment vertical="center"/>
    </xf>
    <xf numFmtId="0" fontId="39" fillId="0" borderId="0" xfId="3" applyFont="1" applyAlignment="1">
      <alignment horizontal="center" vertical="center"/>
    </xf>
    <xf numFmtId="0" fontId="57" fillId="28" borderId="0" xfId="0" applyFont="1" applyFill="1"/>
    <xf numFmtId="0" fontId="60" fillId="28" borderId="0" xfId="0" applyFont="1" applyFill="1" applyAlignment="1">
      <alignment horizontal="center" vertical="center"/>
    </xf>
    <xf numFmtId="0" fontId="24" fillId="28" borderId="0" xfId="13" applyFont="1" applyFill="1" applyAlignment="1">
      <alignment horizontal="left" vertical="center" indent="4"/>
    </xf>
    <xf numFmtId="0" fontId="59" fillId="28" borderId="0" xfId="0" applyFont="1" applyFill="1" applyAlignment="1">
      <alignment horizontal="center"/>
    </xf>
    <xf numFmtId="0" fontId="24" fillId="28" borderId="0" xfId="0" quotePrefix="1" applyFont="1" applyFill="1" applyAlignment="1">
      <alignment horizontal="left" vertical="center" indent="4"/>
    </xf>
    <xf numFmtId="0" fontId="44" fillId="28" borderId="0" xfId="0" applyFont="1" applyFill="1"/>
    <xf numFmtId="0" fontId="61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36" fillId="0" borderId="0" xfId="13" applyFont="1" applyAlignment="1">
      <alignment horizontal="center" vertical="center"/>
    </xf>
    <xf numFmtId="0" fontId="36" fillId="0" borderId="0" xfId="13" applyFont="1" applyAlignment="1">
      <alignment horizontal="left" vertical="center"/>
    </xf>
    <xf numFmtId="0" fontId="19" fillId="0" borderId="0" xfId="26" applyFont="1"/>
    <xf numFmtId="0" fontId="6" fillId="0" borderId="0" xfId="26" applyFont="1"/>
    <xf numFmtId="0" fontId="63" fillId="0" borderId="0" xfId="0" applyFont="1" applyAlignment="1">
      <alignment horizontal="left" wrapText="1"/>
    </xf>
    <xf numFmtId="0" fontId="4" fillId="0" borderId="0" xfId="26"/>
    <xf numFmtId="0" fontId="64" fillId="30" borderId="1" xfId="26" applyFont="1" applyFill="1" applyBorder="1" applyAlignment="1">
      <alignment horizontal="center" vertical="center" wrapText="1"/>
    </xf>
    <xf numFmtId="0" fontId="4" fillId="0" borderId="0" xfId="26" applyAlignment="1">
      <alignment vertical="center"/>
    </xf>
    <xf numFmtId="0" fontId="4" fillId="0" borderId="69" xfId="26" applyBorder="1" applyAlignment="1">
      <alignment vertical="center"/>
    </xf>
    <xf numFmtId="0" fontId="65" fillId="0" borderId="69" xfId="26" applyFont="1" applyBorder="1" applyAlignment="1">
      <alignment horizontal="center" vertical="center"/>
    </xf>
    <xf numFmtId="0" fontId="65" fillId="18" borderId="69" xfId="26" applyFont="1" applyFill="1" applyBorder="1" applyAlignment="1">
      <alignment vertical="center"/>
    </xf>
    <xf numFmtId="0" fontId="19" fillId="0" borderId="0" xfId="26" applyFont="1" applyAlignment="1">
      <alignment vertical="center"/>
    </xf>
    <xf numFmtId="0" fontId="4" fillId="0" borderId="71" xfId="26" applyBorder="1" applyAlignment="1">
      <alignment vertical="center"/>
    </xf>
    <xf numFmtId="0" fontId="65" fillId="0" borderId="71" xfId="26" applyFont="1" applyBorder="1" applyAlignment="1">
      <alignment horizontal="center" vertical="center"/>
    </xf>
    <xf numFmtId="0" fontId="4" fillId="0" borderId="73" xfId="26" applyBorder="1" applyAlignment="1">
      <alignment vertical="center"/>
    </xf>
    <xf numFmtId="0" fontId="65" fillId="0" borderId="73" xfId="26" applyFont="1" applyBorder="1" applyAlignment="1">
      <alignment horizontal="center" vertical="center"/>
    </xf>
    <xf numFmtId="0" fontId="46" fillId="28" borderId="0" xfId="3" applyFont="1" applyFill="1" applyAlignment="1">
      <alignment vertical="center"/>
    </xf>
    <xf numFmtId="0" fontId="39" fillId="28" borderId="0" xfId="3" applyFont="1" applyFill="1" applyAlignment="1">
      <alignment vertical="center"/>
    </xf>
    <xf numFmtId="0" fontId="51" fillId="28" borderId="0" xfId="3" applyFont="1" applyFill="1" applyAlignment="1">
      <alignment horizontal="center" vertical="center"/>
    </xf>
    <xf numFmtId="1" fontId="6" fillId="28" borderId="0" xfId="25" applyNumberFormat="1" applyFont="1" applyFill="1" applyBorder="1" applyAlignment="1">
      <alignment horizontal="center" vertical="center"/>
    </xf>
    <xf numFmtId="0" fontId="6" fillId="28" borderId="0" xfId="3" applyFont="1" applyFill="1" applyAlignment="1">
      <alignment vertical="center"/>
    </xf>
    <xf numFmtId="0" fontId="6" fillId="28" borderId="0" xfId="24" applyNumberFormat="1" applyFont="1" applyFill="1" applyBorder="1" applyAlignment="1">
      <alignment vertical="center"/>
    </xf>
    <xf numFmtId="0" fontId="41" fillId="28" borderId="0" xfId="13" applyFont="1" applyFill="1" applyAlignment="1">
      <alignment horizontal="center" vertical="center"/>
    </xf>
    <xf numFmtId="0" fontId="24" fillId="28" borderId="0" xfId="13" applyFont="1" applyFill="1" applyAlignment="1">
      <alignment horizontal="left" vertical="center"/>
    </xf>
    <xf numFmtId="0" fontId="66" fillId="28" borderId="0" xfId="0" applyFont="1" applyFill="1" applyAlignment="1">
      <alignment horizontal="center"/>
    </xf>
    <xf numFmtId="0" fontId="60" fillId="28" borderId="0" xfId="0" applyFont="1" applyFill="1" applyAlignment="1">
      <alignment horizontal="center"/>
    </xf>
    <xf numFmtId="0" fontId="19" fillId="28" borderId="0" xfId="26" applyFont="1" applyFill="1"/>
    <xf numFmtId="0" fontId="65" fillId="28" borderId="0" xfId="0" applyFont="1" applyFill="1" applyAlignment="1">
      <alignment wrapText="1"/>
    </xf>
    <xf numFmtId="0" fontId="65" fillId="28" borderId="0" xfId="0" applyFont="1" applyFill="1" applyAlignment="1">
      <alignment horizontal="left" wrapText="1"/>
    </xf>
    <xf numFmtId="0" fontId="57" fillId="0" borderId="0" xfId="0" applyFont="1" applyAlignment="1">
      <alignment vertical="center"/>
    </xf>
    <xf numFmtId="0" fontId="34" fillId="0" borderId="0" xfId="13" applyFont="1" applyAlignment="1">
      <alignment vertical="center"/>
    </xf>
    <xf numFmtId="0" fontId="5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35" fillId="0" borderId="0" xfId="13" applyFont="1" applyAlignment="1">
      <alignment vertical="center"/>
    </xf>
    <xf numFmtId="0" fontId="62" fillId="0" borderId="0" xfId="0" applyFont="1" applyAlignment="1">
      <alignment horizontal="center" vertical="center"/>
    </xf>
    <xf numFmtId="0" fontId="24" fillId="0" borderId="0" xfId="27" applyFont="1" applyAlignment="1">
      <alignment vertical="center"/>
    </xf>
    <xf numFmtId="0" fontId="20" fillId="0" borderId="0" xfId="27" applyAlignment="1">
      <alignment vertical="center"/>
    </xf>
    <xf numFmtId="0" fontId="68" fillId="0" borderId="0" xfId="13" applyFont="1" applyAlignment="1">
      <alignment vertical="center"/>
    </xf>
    <xf numFmtId="0" fontId="64" fillId="0" borderId="47" xfId="26" applyFont="1" applyBorder="1" applyAlignment="1">
      <alignment horizontal="center" vertical="center"/>
    </xf>
    <xf numFmtId="0" fontId="64" fillId="0" borderId="48" xfId="26" applyFont="1" applyBorder="1" applyAlignment="1">
      <alignment horizontal="center" vertical="center"/>
    </xf>
    <xf numFmtId="0" fontId="64" fillId="0" borderId="52" xfId="26" applyFont="1" applyBorder="1" applyAlignment="1">
      <alignment horizontal="center" vertical="center"/>
    </xf>
    <xf numFmtId="0" fontId="19" fillId="0" borderId="0" xfId="26" applyFont="1" applyAlignment="1">
      <alignment horizontal="center" vertical="center"/>
    </xf>
    <xf numFmtId="182" fontId="70" fillId="0" borderId="41" xfId="26" applyNumberFormat="1" applyFont="1" applyBorder="1" applyAlignment="1">
      <alignment horizontal="center" vertical="center"/>
    </xf>
    <xf numFmtId="0" fontId="70" fillId="0" borderId="76" xfId="26" applyFont="1" applyBorder="1" applyAlignment="1">
      <alignment horizontal="center" vertical="center"/>
    </xf>
    <xf numFmtId="183" fontId="4" fillId="0" borderId="76" xfId="26" applyNumberFormat="1" applyBorder="1" applyAlignment="1">
      <alignment horizontal="right" vertical="center" indent="1"/>
    </xf>
    <xf numFmtId="184" fontId="4" fillId="0" borderId="76" xfId="17" applyNumberFormat="1" applyBorder="1" applyAlignment="1">
      <alignment horizontal="right" vertical="center" indent="1"/>
    </xf>
    <xf numFmtId="0" fontId="4" fillId="18" borderId="76" xfId="17" applyFill="1" applyBorder="1" applyAlignment="1">
      <alignment vertical="center"/>
    </xf>
    <xf numFmtId="0" fontId="4" fillId="18" borderId="42" xfId="26" applyFill="1" applyBorder="1" applyAlignment="1">
      <alignment vertical="center"/>
    </xf>
    <xf numFmtId="182" fontId="70" fillId="0" borderId="43" xfId="26" applyNumberFormat="1" applyFont="1" applyBorder="1" applyAlignment="1">
      <alignment horizontal="center" vertical="center"/>
    </xf>
    <xf numFmtId="0" fontId="70" fillId="0" borderId="1" xfId="26" applyFont="1" applyBorder="1" applyAlignment="1">
      <alignment horizontal="center" vertical="center"/>
    </xf>
    <xf numFmtId="183" fontId="4" fillId="0" borderId="1" xfId="26" applyNumberFormat="1" applyBorder="1" applyAlignment="1">
      <alignment horizontal="right" vertical="center" indent="1"/>
    </xf>
    <xf numFmtId="184" fontId="4" fillId="0" borderId="1" xfId="17" applyNumberFormat="1" applyBorder="1" applyAlignment="1">
      <alignment horizontal="right" vertical="center" indent="1"/>
    </xf>
    <xf numFmtId="0" fontId="4" fillId="18" borderId="1" xfId="17" applyFill="1" applyBorder="1" applyAlignment="1">
      <alignment vertical="center"/>
    </xf>
    <xf numFmtId="0" fontId="4" fillId="18" borderId="44" xfId="26" applyFill="1" applyBorder="1" applyAlignment="1">
      <alignment vertical="center"/>
    </xf>
    <xf numFmtId="182" fontId="70" fillId="0" borderId="45" xfId="26" applyNumberFormat="1" applyFont="1" applyBorder="1" applyAlignment="1">
      <alignment horizontal="center" vertical="center"/>
    </xf>
    <xf numFmtId="0" fontId="70" fillId="0" borderId="53" xfId="26" applyFont="1" applyBorder="1" applyAlignment="1">
      <alignment horizontal="center" vertical="center"/>
    </xf>
    <xf numFmtId="183" fontId="4" fillId="0" borderId="53" xfId="26" applyNumberFormat="1" applyBorder="1" applyAlignment="1">
      <alignment horizontal="right" vertical="center" indent="1"/>
    </xf>
    <xf numFmtId="184" fontId="4" fillId="0" borderId="53" xfId="17" applyNumberFormat="1" applyBorder="1" applyAlignment="1">
      <alignment horizontal="right" vertical="center" indent="1"/>
    </xf>
    <xf numFmtId="0" fontId="4" fillId="18" borderId="53" xfId="17" applyFill="1" applyBorder="1" applyAlignment="1">
      <alignment vertical="center"/>
    </xf>
    <xf numFmtId="0" fontId="4" fillId="18" borderId="46" xfId="26" applyFill="1" applyBorder="1" applyAlignment="1">
      <alignment vertical="center"/>
    </xf>
    <xf numFmtId="0" fontId="19" fillId="0" borderId="0" xfId="17" applyFont="1" applyAlignment="1">
      <alignment vertical="center"/>
    </xf>
    <xf numFmtId="0" fontId="3" fillId="18" borderId="42" xfId="26" applyFont="1" applyFill="1" applyBorder="1" applyAlignment="1">
      <alignment vertical="center"/>
    </xf>
    <xf numFmtId="0" fontId="3" fillId="18" borderId="44" xfId="26" applyFont="1" applyFill="1" applyBorder="1" applyAlignment="1">
      <alignment vertical="center"/>
    </xf>
    <xf numFmtId="0" fontId="3" fillId="18" borderId="46" xfId="17" applyFont="1" applyFill="1" applyBorder="1" applyAlignment="1">
      <alignment vertical="center"/>
    </xf>
    <xf numFmtId="0" fontId="23" fillId="0" borderId="0" xfId="26" applyFont="1" applyAlignment="1">
      <alignment vertical="center"/>
    </xf>
    <xf numFmtId="0" fontId="72" fillId="0" borderId="0" xfId="13" applyFont="1" applyAlignment="1">
      <alignment vertical="center"/>
    </xf>
    <xf numFmtId="0" fontId="35" fillId="0" borderId="0" xfId="13" quotePrefix="1" applyFont="1" applyAlignment="1">
      <alignment vertical="center"/>
    </xf>
    <xf numFmtId="0" fontId="19" fillId="28" borderId="0" xfId="0" applyFont="1" applyFill="1" applyAlignment="1">
      <alignment vertical="center"/>
    </xf>
    <xf numFmtId="0" fontId="24" fillId="28" borderId="0" xfId="27" applyFont="1" applyFill="1" applyAlignment="1">
      <alignment vertical="center"/>
    </xf>
    <xf numFmtId="0" fontId="24" fillId="28" borderId="0" xfId="13" applyFont="1" applyFill="1" applyAlignment="1">
      <alignment vertical="center"/>
    </xf>
    <xf numFmtId="0" fontId="0" fillId="35" borderId="1" xfId="0" applyFill="1" applyBorder="1" applyAlignment="1">
      <alignment horizontal="center"/>
    </xf>
    <xf numFmtId="14" fontId="0" fillId="0" borderId="0" xfId="0" applyNumberFormat="1"/>
    <xf numFmtId="0" fontId="78" fillId="35" borderId="1" xfId="0" applyFont="1" applyFill="1" applyBorder="1" applyAlignment="1">
      <alignment horizontal="left"/>
    </xf>
    <xf numFmtId="0" fontId="79" fillId="35" borderId="61" xfId="0" applyFont="1" applyFill="1" applyBorder="1" applyAlignment="1">
      <alignment horizontal="center"/>
    </xf>
    <xf numFmtId="0" fontId="79" fillId="35" borderId="61" xfId="0" applyFont="1" applyFill="1" applyBorder="1"/>
    <xf numFmtId="0" fontId="79" fillId="35" borderId="62" xfId="0" applyFont="1" applyFill="1" applyBorder="1"/>
    <xf numFmtId="0" fontId="78" fillId="35" borderId="61" xfId="0" applyFont="1" applyFill="1" applyBorder="1" applyAlignment="1">
      <alignment horizontal="left"/>
    </xf>
    <xf numFmtId="0" fontId="78" fillId="35" borderId="63" xfId="0" applyFont="1" applyFill="1" applyBorder="1" applyAlignment="1">
      <alignment horizontal="left"/>
    </xf>
    <xf numFmtId="0" fontId="78" fillId="5" borderId="61" xfId="0" applyFont="1" applyFill="1" applyBorder="1"/>
    <xf numFmtId="0" fontId="78" fillId="5" borderId="62" xfId="0" applyFont="1" applyFill="1" applyBorder="1"/>
    <xf numFmtId="0" fontId="0" fillId="37" borderId="61" xfId="0" applyFill="1" applyBorder="1"/>
    <xf numFmtId="0" fontId="0" fillId="37" borderId="62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 applyAlignment="1">
      <alignment vertical="center"/>
    </xf>
    <xf numFmtId="0" fontId="0" fillId="0" borderId="1" xfId="2" applyNumberFormat="1" applyFont="1" applyFill="1" applyBorder="1" applyAlignment="1">
      <alignment horizontal="center" vertical="center"/>
    </xf>
    <xf numFmtId="174" fontId="6" fillId="18" borderId="1" xfId="4" applyNumberFormat="1" applyFont="1" applyFill="1" applyBorder="1" applyAlignment="1">
      <alignment vertical="center"/>
    </xf>
    <xf numFmtId="2" fontId="19" fillId="18" borderId="24" xfId="4" applyNumberFormat="1" applyFont="1" applyFill="1" applyBorder="1" applyAlignment="1">
      <alignment vertical="center"/>
    </xf>
    <xf numFmtId="175" fontId="11" fillId="38" borderId="0" xfId="0" applyNumberFormat="1" applyFont="1" applyFill="1"/>
    <xf numFmtId="175" fontId="0" fillId="38" borderId="0" xfId="0" applyNumberFormat="1" applyFill="1" applyAlignment="1">
      <alignment horizontal="center"/>
    </xf>
    <xf numFmtId="166" fontId="0" fillId="11" borderId="0" xfId="0" applyNumberFormat="1" applyFill="1"/>
    <xf numFmtId="0" fontId="5" fillId="0" borderId="0" xfId="3" applyFont="1" applyAlignment="1">
      <alignment horizontal="center"/>
    </xf>
    <xf numFmtId="14" fontId="37" fillId="0" borderId="0" xfId="3" applyNumberFormat="1" applyFont="1"/>
    <xf numFmtId="0" fontId="37" fillId="0" borderId="0" xfId="3" applyFont="1"/>
    <xf numFmtId="0" fontId="37" fillId="0" borderId="0" xfId="3" applyFont="1" applyAlignment="1">
      <alignment horizontal="center"/>
    </xf>
    <xf numFmtId="0" fontId="80" fillId="0" borderId="0" xfId="3" applyFont="1" applyAlignment="1">
      <alignment horizontal="center"/>
    </xf>
    <xf numFmtId="0" fontId="78" fillId="0" borderId="0" xfId="0" applyFont="1"/>
    <xf numFmtId="0" fontId="78" fillId="32" borderId="0" xfId="0" applyFont="1" applyFill="1"/>
    <xf numFmtId="1" fontId="6" fillId="34" borderId="66" xfId="3" applyNumberFormat="1" applyFont="1" applyFill="1" applyBorder="1" applyAlignment="1">
      <alignment vertical="center"/>
    </xf>
    <xf numFmtId="1" fontId="6" fillId="34" borderId="68" xfId="3" applyNumberFormat="1" applyFont="1" applyFill="1" applyBorder="1" applyAlignment="1">
      <alignment vertical="center"/>
    </xf>
    <xf numFmtId="185" fontId="6" fillId="34" borderId="68" xfId="24" applyNumberFormat="1" applyFont="1" applyFill="1" applyBorder="1" applyAlignment="1">
      <alignment vertical="center"/>
    </xf>
    <xf numFmtId="185" fontId="6" fillId="34" borderId="67" xfId="24" applyNumberFormat="1" applyFont="1" applyFill="1" applyBorder="1" applyAlignment="1">
      <alignment vertical="center"/>
    </xf>
    <xf numFmtId="164" fontId="6" fillId="34" borderId="68" xfId="24" applyNumberFormat="1" applyFont="1" applyFill="1" applyBorder="1" applyAlignment="1">
      <alignment vertical="center"/>
    </xf>
    <xf numFmtId="164" fontId="6" fillId="34" borderId="67" xfId="24" applyNumberFormat="1" applyFont="1" applyFill="1" applyBorder="1" applyAlignment="1">
      <alignment vertical="center"/>
    </xf>
    <xf numFmtId="1" fontId="6" fillId="34" borderId="67" xfId="3" applyNumberFormat="1" applyFont="1" applyFill="1" applyBorder="1" applyAlignment="1">
      <alignment vertical="center"/>
    </xf>
    <xf numFmtId="0" fontId="82" fillId="39" borderId="1" xfId="28" applyFont="1" applyFill="1" applyBorder="1" applyAlignment="1">
      <alignment vertical="center"/>
    </xf>
    <xf numFmtId="0" fontId="82" fillId="39" borderId="1" xfId="28" applyFont="1" applyFill="1" applyBorder="1" applyAlignment="1">
      <alignment horizontal="center" vertical="center"/>
    </xf>
    <xf numFmtId="0" fontId="82" fillId="39" borderId="64" xfId="28" applyFont="1" applyFill="1" applyBorder="1" applyAlignment="1">
      <alignment horizontal="center" vertical="center"/>
    </xf>
    <xf numFmtId="0" fontId="81" fillId="0" borderId="0" xfId="28" applyAlignment="1">
      <alignment vertical="center"/>
    </xf>
    <xf numFmtId="0" fontId="82" fillId="0" borderId="0" xfId="28" applyFont="1" applyAlignment="1">
      <alignment vertical="center"/>
    </xf>
    <xf numFmtId="0" fontId="81" fillId="0" borderId="0" xfId="29" applyNumberFormat="1" applyFont="1" applyFill="1" applyBorder="1" applyAlignment="1">
      <alignment vertical="center"/>
    </xf>
    <xf numFmtId="0" fontId="81" fillId="39" borderId="16" xfId="28" applyFill="1" applyBorder="1" applyAlignment="1">
      <alignment vertical="center"/>
    </xf>
    <xf numFmtId="9" fontId="81" fillId="40" borderId="16" xfId="28" applyNumberFormat="1" applyFill="1" applyBorder="1" applyAlignment="1">
      <alignment horizontal="center" vertical="center"/>
    </xf>
    <xf numFmtId="164" fontId="81" fillId="40" borderId="12" xfId="29" applyFont="1" applyFill="1" applyBorder="1" applyAlignment="1">
      <alignment vertical="center"/>
    </xf>
    <xf numFmtId="0" fontId="81" fillId="39" borderId="31" xfId="28" applyFill="1" applyBorder="1" applyAlignment="1">
      <alignment vertical="center"/>
    </xf>
    <xf numFmtId="9" fontId="81" fillId="40" borderId="31" xfId="28" applyNumberFormat="1" applyFill="1" applyBorder="1" applyAlignment="1">
      <alignment horizontal="center" vertical="center"/>
    </xf>
    <xf numFmtId="164" fontId="81" fillId="40" borderId="15" xfId="29" applyFont="1" applyFill="1" applyBorder="1" applyAlignment="1">
      <alignment vertical="center"/>
    </xf>
    <xf numFmtId="9" fontId="81" fillId="0" borderId="0" xfId="28" applyNumberFormat="1" applyAlignment="1">
      <alignment vertical="center"/>
    </xf>
    <xf numFmtId="0" fontId="81" fillId="0" borderId="16" xfId="28" applyBorder="1" applyAlignment="1">
      <alignment vertical="center"/>
    </xf>
    <xf numFmtId="0" fontId="81" fillId="0" borderId="12" xfId="28" applyBorder="1" applyAlignment="1">
      <alignment vertical="center"/>
    </xf>
    <xf numFmtId="164" fontId="81" fillId="0" borderId="12" xfId="29" applyFont="1" applyBorder="1" applyAlignment="1">
      <alignment vertical="center"/>
    </xf>
    <xf numFmtId="164" fontId="81" fillId="41" borderId="62" xfId="29" applyFont="1" applyFill="1" applyBorder="1" applyAlignment="1">
      <alignment vertical="center"/>
    </xf>
    <xf numFmtId="164" fontId="81" fillId="41" borderId="10" xfId="29" applyFont="1" applyFill="1" applyBorder="1" applyAlignment="1">
      <alignment vertical="center"/>
    </xf>
    <xf numFmtId="164" fontId="81" fillId="41" borderId="12" xfId="29" applyFont="1" applyFill="1" applyBorder="1" applyAlignment="1">
      <alignment vertical="center"/>
    </xf>
    <xf numFmtId="0" fontId="81" fillId="0" borderId="31" xfId="28" applyBorder="1" applyAlignment="1">
      <alignment vertical="center"/>
    </xf>
    <xf numFmtId="0" fontId="81" fillId="0" borderId="15" xfId="28" applyBorder="1" applyAlignment="1">
      <alignment vertical="center"/>
    </xf>
    <xf numFmtId="164" fontId="81" fillId="0" borderId="15" xfId="29" applyFont="1" applyBorder="1" applyAlignment="1">
      <alignment vertical="center"/>
    </xf>
    <xf numFmtId="0" fontId="82" fillId="39" borderId="1" xfId="28" applyFont="1" applyFill="1" applyBorder="1" applyAlignment="1">
      <alignment horizontal="center" vertical="center" wrapText="1"/>
    </xf>
    <xf numFmtId="164" fontId="81" fillId="41" borderId="64" xfId="29" applyFont="1" applyFill="1" applyBorder="1" applyAlignment="1">
      <alignment vertical="center"/>
    </xf>
    <xf numFmtId="0" fontId="81" fillId="0" borderId="0" xfId="28"/>
    <xf numFmtId="0" fontId="53" fillId="42" borderId="61" xfId="30" applyFont="1" applyFill="1" applyBorder="1" applyAlignment="1">
      <alignment vertical="center"/>
    </xf>
    <xf numFmtId="0" fontId="20" fillId="42" borderId="10" xfId="30" applyFont="1" applyFill="1" applyBorder="1" applyAlignment="1">
      <alignment vertical="center"/>
    </xf>
    <xf numFmtId="0" fontId="20" fillId="0" borderId="0" xfId="30" applyFont="1" applyAlignment="1">
      <alignment vertical="center"/>
    </xf>
    <xf numFmtId="0" fontId="20" fillId="42" borderId="11" xfId="30" applyFont="1" applyFill="1" applyBorder="1" applyAlignment="1">
      <alignment horizontal="left" vertical="center"/>
    </xf>
    <xf numFmtId="0" fontId="20" fillId="41" borderId="12" xfId="30" applyFont="1" applyFill="1" applyBorder="1" applyAlignment="1">
      <alignment horizontal="center" vertical="center"/>
    </xf>
    <xf numFmtId="0" fontId="53" fillId="41" borderId="12" xfId="30" applyFont="1" applyFill="1" applyBorder="1" applyAlignment="1">
      <alignment vertical="center"/>
    </xf>
    <xf numFmtId="0" fontId="53" fillId="0" borderId="0" xfId="30" applyFont="1" applyAlignment="1">
      <alignment vertical="center"/>
    </xf>
    <xf numFmtId="0" fontId="20" fillId="42" borderId="13" xfId="30" applyFont="1" applyFill="1" applyBorder="1" applyAlignment="1">
      <alignment horizontal="left" vertical="center"/>
    </xf>
    <xf numFmtId="0" fontId="53" fillId="41" borderId="15" xfId="30" applyFont="1" applyFill="1" applyBorder="1" applyAlignment="1">
      <alignment vertical="center"/>
    </xf>
    <xf numFmtId="0" fontId="53" fillId="0" borderId="1" xfId="3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30" applyFont="1" applyBorder="1" applyAlignment="1">
      <alignment vertical="center"/>
    </xf>
    <xf numFmtId="0" fontId="20" fillId="0" borderId="1" xfId="30" applyFont="1" applyBorder="1" applyAlignment="1">
      <alignment horizontal="center" vertical="center"/>
    </xf>
    <xf numFmtId="0" fontId="84" fillId="43" borderId="1" xfId="3" applyFont="1" applyFill="1" applyBorder="1" applyAlignment="1">
      <alignment horizontal="center" vertical="center"/>
    </xf>
    <xf numFmtId="0" fontId="84" fillId="43" borderId="1" xfId="3" applyFont="1" applyFill="1" applyBorder="1" applyAlignment="1">
      <alignment horizontal="center" vertical="center" wrapText="1"/>
    </xf>
    <xf numFmtId="0" fontId="4" fillId="0" borderId="0" xfId="3" applyAlignment="1">
      <alignment vertical="center"/>
    </xf>
    <xf numFmtId="0" fontId="4" fillId="0" borderId="1" xfId="3" applyBorder="1" applyAlignment="1">
      <alignment vertical="center"/>
    </xf>
    <xf numFmtId="186" fontId="85" fillId="0" borderId="1" xfId="31" applyNumberFormat="1" applyFont="1" applyBorder="1" applyAlignment="1">
      <alignment vertical="center"/>
    </xf>
    <xf numFmtId="9" fontId="4" fillId="41" borderId="1" xfId="23" applyFont="1" applyFill="1" applyBorder="1" applyAlignment="1">
      <alignment horizontal="center" vertical="center"/>
    </xf>
    <xf numFmtId="187" fontId="85" fillId="0" borderId="1" xfId="31" applyNumberFormat="1" applyFont="1" applyBorder="1" applyAlignment="1">
      <alignment vertical="center"/>
    </xf>
    <xf numFmtId="9" fontId="4" fillId="0" borderId="1" xfId="3" applyNumberFormat="1" applyBorder="1" applyAlignment="1">
      <alignment horizontal="center" vertical="center"/>
    </xf>
    <xf numFmtId="0" fontId="7" fillId="0" borderId="0" xfId="12" applyFont="1" applyAlignment="1">
      <alignment horizontal="left" indent="1"/>
    </xf>
    <xf numFmtId="0" fontId="20" fillId="0" borderId="0" xfId="12"/>
    <xf numFmtId="0" fontId="81" fillId="0" borderId="0" xfId="32"/>
    <xf numFmtId="0" fontId="3" fillId="44" borderId="1" xfId="32" applyFont="1" applyFill="1" applyBorder="1" applyAlignment="1">
      <alignment horizontal="left" vertical="center" wrapText="1"/>
    </xf>
    <xf numFmtId="0" fontId="3" fillId="0" borderId="1" xfId="32" applyFont="1" applyBorder="1" applyAlignment="1">
      <alignment horizontal="center" vertical="center"/>
    </xf>
    <xf numFmtId="0" fontId="3" fillId="0" borderId="1" xfId="32" applyFont="1" applyBorder="1" applyAlignment="1">
      <alignment horizontal="center" vertical="center" wrapText="1"/>
    </xf>
    <xf numFmtId="0" fontId="4" fillId="0" borderId="1" xfId="32" applyFont="1" applyBorder="1"/>
    <xf numFmtId="0" fontId="4" fillId="0" borderId="1" xfId="33" applyNumberFormat="1" applyFont="1" applyBorder="1"/>
    <xf numFmtId="181" fontId="4" fillId="0" borderId="1" xfId="34" applyFont="1" applyBorder="1"/>
    <xf numFmtId="181" fontId="4" fillId="45" borderId="1" xfId="34" applyFont="1" applyFill="1" applyBorder="1"/>
    <xf numFmtId="189" fontId="4" fillId="45" borderId="1" xfId="32" applyNumberFormat="1" applyFont="1" applyFill="1" applyBorder="1"/>
    <xf numFmtId="0" fontId="86" fillId="46" borderId="1" xfId="0" applyFont="1" applyFill="1" applyBorder="1" applyAlignment="1">
      <alignment horizontal="center" vertical="center" wrapText="1"/>
    </xf>
    <xf numFmtId="0" fontId="86" fillId="46" borderId="1" xfId="0" applyFont="1" applyFill="1" applyBorder="1" applyAlignment="1">
      <alignment horizontal="center" vertical="center" wrapText="1" shrinkToFit="1"/>
    </xf>
    <xf numFmtId="190" fontId="0" fillId="0" borderId="1" xfId="4" applyNumberFormat="1" applyFont="1" applyBorder="1" applyAlignment="1">
      <alignment horizontal="center"/>
    </xf>
    <xf numFmtId="0" fontId="87" fillId="0" borderId="0" xfId="0" applyFont="1"/>
    <xf numFmtId="164" fontId="12" fillId="0" borderId="20" xfId="1" applyFont="1" applyBorder="1"/>
    <xf numFmtId="164" fontId="12" fillId="0" borderId="19" xfId="1" applyFont="1" applyBorder="1"/>
    <xf numFmtId="164" fontId="12" fillId="0" borderId="0" xfId="1" applyFont="1"/>
    <xf numFmtId="164" fontId="12" fillId="0" borderId="21" xfId="1" applyFont="1" applyBorder="1"/>
    <xf numFmtId="0" fontId="12" fillId="0" borderId="81" xfId="5" applyFont="1" applyBorder="1"/>
    <xf numFmtId="164" fontId="12" fillId="0" borderId="54" xfId="1" applyFont="1" applyBorder="1"/>
    <xf numFmtId="0" fontId="16" fillId="0" borderId="1" xfId="5" applyFont="1" applyBorder="1"/>
    <xf numFmtId="0" fontId="16" fillId="0" borderId="63" xfId="5" applyFont="1" applyBorder="1"/>
    <xf numFmtId="165" fontId="4" fillId="18" borderId="62" xfId="4" applyFont="1" applyFill="1" applyBorder="1" applyAlignment="1">
      <alignment vertical="center"/>
    </xf>
    <xf numFmtId="165" fontId="4" fillId="18" borderId="16" xfId="4" applyFont="1" applyFill="1" applyBorder="1" applyAlignment="1">
      <alignment vertical="center"/>
    </xf>
    <xf numFmtId="165" fontId="4" fillId="18" borderId="31" xfId="4" applyFont="1" applyFill="1" applyBorder="1" applyAlignment="1">
      <alignment vertical="center"/>
    </xf>
    <xf numFmtId="0" fontId="88" fillId="0" borderId="1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 wrapText="1"/>
    </xf>
    <xf numFmtId="0" fontId="0" fillId="32" borderId="1" xfId="0" applyFill="1" applyBorder="1" applyAlignment="1">
      <alignment horizontal="center"/>
    </xf>
    <xf numFmtId="0" fontId="37" fillId="0" borderId="0" xfId="0" applyFont="1"/>
    <xf numFmtId="0" fontId="5" fillId="2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26" borderId="1" xfId="0" applyFont="1" applyFill="1" applyBorder="1"/>
    <xf numFmtId="14" fontId="37" fillId="26" borderId="1" xfId="0" applyNumberFormat="1" applyFont="1" applyFill="1" applyBorder="1" applyAlignment="1">
      <alignment horizontal="center"/>
    </xf>
    <xf numFmtId="0" fontId="37" fillId="26" borderId="1" xfId="0" applyFont="1" applyFill="1" applyBorder="1" applyAlignment="1">
      <alignment horizontal="center"/>
    </xf>
    <xf numFmtId="49" fontId="37" fillId="26" borderId="1" xfId="0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49" fontId="37" fillId="0" borderId="1" xfId="0" applyNumberFormat="1" applyFont="1" applyBorder="1"/>
    <xf numFmtId="0" fontId="37" fillId="32" borderId="1" xfId="0" quotePrefix="1" applyFont="1" applyFill="1" applyBorder="1"/>
    <xf numFmtId="0" fontId="78" fillId="0" borderId="1" xfId="0" applyFont="1" applyBorder="1"/>
    <xf numFmtId="0" fontId="0" fillId="32" borderId="1" xfId="0" applyFill="1" applyBorder="1"/>
    <xf numFmtId="0" fontId="78" fillId="0" borderId="1" xfId="0" applyFont="1" applyBorder="1" applyAlignment="1">
      <alignment horizontal="center"/>
    </xf>
    <xf numFmtId="0" fontId="91" fillId="0" borderId="61" xfId="0" applyFont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9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4" fillId="0" borderId="0" xfId="3"/>
    <xf numFmtId="191" fontId="92" fillId="0" borderId="0" xfId="3" applyNumberFormat="1" applyFont="1"/>
    <xf numFmtId="0" fontId="92" fillId="0" borderId="1" xfId="3" applyFont="1" applyBorder="1"/>
    <xf numFmtId="191" fontId="92" fillId="0" borderId="1" xfId="3" applyNumberFormat="1" applyFont="1" applyBorder="1"/>
    <xf numFmtId="0" fontId="92" fillId="0" borderId="1" xfId="3" applyFont="1" applyBorder="1" applyAlignment="1">
      <alignment horizontal="center" vertical="center" wrapText="1"/>
    </xf>
    <xf numFmtId="164" fontId="6" fillId="18" borderId="1" xfId="1" applyFont="1" applyFill="1" applyBorder="1" applyAlignment="1">
      <alignment vertical="center"/>
    </xf>
    <xf numFmtId="164" fontId="6" fillId="0" borderId="0" xfId="1" applyFont="1" applyAlignment="1">
      <alignment vertical="center"/>
    </xf>
    <xf numFmtId="164" fontId="12" fillId="8" borderId="82" xfId="5" applyNumberFormat="1" applyFont="1" applyFill="1" applyBorder="1"/>
    <xf numFmtId="164" fontId="12" fillId="10" borderId="19" xfId="5" applyNumberFormat="1" applyFont="1" applyFill="1" applyBorder="1"/>
    <xf numFmtId="164" fontId="12" fillId="11" borderId="1" xfId="5" applyNumberFormat="1" applyFont="1" applyFill="1" applyBorder="1"/>
    <xf numFmtId="0" fontId="6" fillId="31" borderId="83" xfId="3" applyFont="1" applyFill="1" applyBorder="1" applyAlignment="1">
      <alignment horizontal="left" vertical="center" indent="2"/>
    </xf>
    <xf numFmtId="0" fontId="6" fillId="31" borderId="84" xfId="3" applyFont="1" applyFill="1" applyBorder="1" applyAlignment="1">
      <alignment horizontal="left" vertical="center" indent="2"/>
    </xf>
    <xf numFmtId="0" fontId="6" fillId="31" borderId="85" xfId="3" applyFont="1" applyFill="1" applyBorder="1" applyAlignment="1">
      <alignment horizontal="left" vertical="center" indent="2"/>
    </xf>
    <xf numFmtId="1" fontId="6" fillId="0" borderId="86" xfId="25" applyNumberFormat="1" applyFont="1" applyBorder="1" applyAlignment="1">
      <alignment horizontal="center" vertical="center"/>
    </xf>
    <xf numFmtId="1" fontId="6" fillId="0" borderId="87" xfId="25" applyNumberFormat="1" applyFont="1" applyBorder="1" applyAlignment="1">
      <alignment horizontal="center" vertical="center"/>
    </xf>
    <xf numFmtId="1" fontId="6" fillId="34" borderId="87" xfId="3" applyNumberFormat="1" applyFont="1" applyFill="1" applyBorder="1" applyAlignment="1">
      <alignment vertical="center"/>
    </xf>
    <xf numFmtId="185" fontId="6" fillId="34" borderId="87" xfId="24" applyNumberFormat="1" applyFont="1" applyFill="1" applyBorder="1" applyAlignment="1">
      <alignment vertical="center"/>
    </xf>
    <xf numFmtId="164" fontId="6" fillId="34" borderId="87" xfId="1" applyFont="1" applyFill="1" applyBorder="1" applyAlignment="1">
      <alignment vertical="center"/>
    </xf>
    <xf numFmtId="0" fontId="6" fillId="34" borderId="87" xfId="3" applyFont="1" applyFill="1" applyBorder="1" applyAlignment="1">
      <alignment vertical="center"/>
    </xf>
    <xf numFmtId="0" fontId="6" fillId="34" borderId="88" xfId="3" applyFont="1" applyFill="1" applyBorder="1" applyAlignment="1">
      <alignment vertical="center"/>
    </xf>
    <xf numFmtId="1" fontId="6" fillId="0" borderId="89" xfId="25" applyNumberFormat="1" applyFont="1" applyBorder="1" applyAlignment="1">
      <alignment horizontal="center" vertical="center"/>
    </xf>
    <xf numFmtId="0" fontId="6" fillId="34" borderId="90" xfId="3" applyFont="1" applyFill="1" applyBorder="1" applyAlignment="1">
      <alignment vertical="center"/>
    </xf>
    <xf numFmtId="1" fontId="6" fillId="0" borderId="91" xfId="25" applyNumberFormat="1" applyFont="1" applyBorder="1" applyAlignment="1">
      <alignment horizontal="center" vertical="center"/>
    </xf>
    <xf numFmtId="1" fontId="6" fillId="0" borderId="92" xfId="25" applyNumberFormat="1" applyFont="1" applyBorder="1" applyAlignment="1">
      <alignment horizontal="center" vertical="center"/>
    </xf>
    <xf numFmtId="0" fontId="6" fillId="34" borderId="93" xfId="3" applyFont="1" applyFill="1" applyBorder="1" applyAlignment="1">
      <alignment vertical="center"/>
    </xf>
    <xf numFmtId="0" fontId="6" fillId="34" borderId="94" xfId="3" applyFont="1" applyFill="1" applyBorder="1" applyAlignment="1">
      <alignment vertical="center"/>
    </xf>
    <xf numFmtId="0" fontId="6" fillId="0" borderId="95" xfId="3" applyFont="1" applyBorder="1" applyAlignment="1">
      <alignment vertical="center"/>
    </xf>
    <xf numFmtId="0" fontId="6" fillId="0" borderId="96" xfId="3" applyFont="1" applyBorder="1" applyAlignment="1">
      <alignment vertical="center"/>
    </xf>
    <xf numFmtId="0" fontId="78" fillId="0" borderId="98" xfId="0" applyFont="1" applyBorder="1"/>
    <xf numFmtId="0" fontId="78" fillId="0" borderId="101" xfId="0" applyFont="1" applyBorder="1"/>
    <xf numFmtId="0" fontId="78" fillId="0" borderId="101" xfId="0" applyFont="1" applyBorder="1" applyAlignment="1">
      <alignment horizontal="center"/>
    </xf>
    <xf numFmtId="0" fontId="78" fillId="0" borderId="98" xfId="0" applyFont="1" applyBorder="1" applyAlignment="1">
      <alignment horizontal="center"/>
    </xf>
    <xf numFmtId="0" fontId="78" fillId="0" borderId="99" xfId="0" applyFont="1" applyBorder="1" applyAlignment="1">
      <alignment horizontal="center"/>
    </xf>
    <xf numFmtId="0" fontId="78" fillId="0" borderId="97" xfId="0" applyFont="1" applyBorder="1"/>
    <xf numFmtId="0" fontId="21" fillId="48" borderId="101" xfId="37" applyFont="1" applyBorder="1"/>
    <xf numFmtId="0" fontId="21" fillId="47" borderId="101" xfId="36" applyFont="1" applyBorder="1"/>
    <xf numFmtId="0" fontId="21" fillId="50" borderId="101" xfId="39" applyFont="1" applyBorder="1"/>
    <xf numFmtId="0" fontId="21" fillId="49" borderId="101" xfId="38" applyFont="1" applyBorder="1"/>
    <xf numFmtId="0" fontId="9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78" fillId="0" borderId="102" xfId="0" applyFont="1" applyBorder="1" applyAlignment="1">
      <alignment horizontal="center"/>
    </xf>
    <xf numFmtId="175" fontId="78" fillId="0" borderId="100" xfId="0" applyNumberFormat="1" applyFont="1" applyBorder="1" applyAlignment="1">
      <alignment horizontal="center" vertical="center"/>
    </xf>
    <xf numFmtId="175" fontId="78" fillId="0" borderId="104" xfId="0" applyNumberFormat="1" applyFont="1" applyBorder="1" applyAlignment="1">
      <alignment horizontal="center" vertical="center"/>
    </xf>
    <xf numFmtId="0" fontId="78" fillId="0" borderId="101" xfId="0" applyFont="1" applyBorder="1" applyAlignment="1">
      <alignment horizontal="center" vertical="center"/>
    </xf>
    <xf numFmtId="0" fontId="78" fillId="0" borderId="103" xfId="0" applyFont="1" applyBorder="1" applyAlignment="1">
      <alignment horizontal="center" vertical="center"/>
    </xf>
    <xf numFmtId="0" fontId="78" fillId="0" borderId="105" xfId="0" applyFont="1" applyBorder="1" applyAlignment="1">
      <alignment horizontal="center" vertical="center"/>
    </xf>
    <xf numFmtId="0" fontId="78" fillId="0" borderId="106" xfId="0" applyFont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35" borderId="63" xfId="0" applyFill="1" applyBorder="1" applyAlignment="1">
      <alignment horizontal="left"/>
    </xf>
    <xf numFmtId="0" fontId="0" fillId="35" borderId="64" xfId="0" applyFill="1" applyBorder="1" applyAlignment="1">
      <alignment horizontal="left"/>
    </xf>
    <xf numFmtId="0" fontId="24" fillId="28" borderId="0" xfId="19" applyFont="1" applyFill="1" applyAlignment="1">
      <alignment horizontal="center" vertical="top"/>
    </xf>
    <xf numFmtId="0" fontId="5" fillId="30" borderId="17" xfId="21" applyFont="1" applyFill="1" applyBorder="1" applyAlignment="1">
      <alignment horizontal="center" vertical="center"/>
    </xf>
    <xf numFmtId="0" fontId="5" fillId="30" borderId="22" xfId="21" applyFont="1" applyFill="1" applyBorder="1" applyAlignment="1">
      <alignment horizontal="center" vertical="center"/>
    </xf>
    <xf numFmtId="0" fontId="5" fillId="30" borderId="23" xfId="21" applyFont="1" applyFill="1" applyBorder="1" applyAlignment="1">
      <alignment horizontal="center" vertical="center"/>
    </xf>
    <xf numFmtId="0" fontId="24" fillId="28" borderId="0" xfId="0" applyFont="1" applyFill="1" applyAlignment="1">
      <alignment horizontal="left"/>
    </xf>
    <xf numFmtId="0" fontId="45" fillId="28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9" fillId="32" borderId="65" xfId="3" applyFont="1" applyFill="1" applyBorder="1" applyAlignment="1">
      <alignment horizontal="center" vertical="center"/>
    </xf>
    <xf numFmtId="0" fontId="52" fillId="0" borderId="0" xfId="13" applyFont="1" applyAlignment="1">
      <alignment horizontal="center" vertical="center"/>
    </xf>
    <xf numFmtId="0" fontId="48" fillId="0" borderId="0" xfId="13" applyFont="1" applyAlignment="1">
      <alignment horizontal="center" vertical="center"/>
    </xf>
    <xf numFmtId="0" fontId="50" fillId="31" borderId="65" xfId="3" applyFont="1" applyFill="1" applyBorder="1" applyAlignment="1">
      <alignment horizontal="left" vertical="center"/>
    </xf>
    <xf numFmtId="0" fontId="46" fillId="32" borderId="65" xfId="3" applyFont="1" applyFill="1" applyBorder="1" applyAlignment="1">
      <alignment horizontal="center" vertical="center"/>
    </xf>
    <xf numFmtId="0" fontId="46" fillId="33" borderId="65" xfId="3" applyFont="1" applyFill="1" applyBorder="1" applyAlignment="1">
      <alignment horizontal="center" vertical="center"/>
    </xf>
    <xf numFmtId="0" fontId="46" fillId="21" borderId="65" xfId="3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7" xfId="0" applyBorder="1" applyAlignment="1">
      <alignment horizontal="left"/>
    </xf>
    <xf numFmtId="0" fontId="12" fillId="0" borderId="19" xfId="5" applyFont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18" fillId="17" borderId="27" xfId="10" applyFont="1" applyFill="1" applyBorder="1" applyAlignment="1">
      <alignment horizontal="center" vertical="center" wrapText="1"/>
    </xf>
    <xf numFmtId="0" fontId="18" fillId="17" borderId="28" xfId="10" applyFont="1" applyFill="1" applyBorder="1" applyAlignment="1">
      <alignment horizontal="center" vertical="center" wrapText="1"/>
    </xf>
    <xf numFmtId="0" fontId="17" fillId="15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7" xfId="0" applyBorder="1" applyAlignment="1">
      <alignment horizontal="right" wrapText="1"/>
    </xf>
    <xf numFmtId="0" fontId="0" fillId="0" borderId="22" xfId="0" applyBorder="1" applyAlignment="1">
      <alignment horizontal="right" wrapText="1"/>
    </xf>
    <xf numFmtId="0" fontId="0" fillId="0" borderId="23" xfId="0" applyBorder="1" applyAlignment="1">
      <alignment horizontal="right" wrapText="1"/>
    </xf>
    <xf numFmtId="0" fontId="4" fillId="5" borderId="0" xfId="13" applyFont="1" applyFill="1" applyAlignment="1">
      <alignment horizontal="left" vertical="center" wrapText="1"/>
    </xf>
    <xf numFmtId="0" fontId="4" fillId="5" borderId="0" xfId="13" applyFont="1" applyFill="1" applyAlignment="1">
      <alignment horizontal="left" vertical="top" wrapText="1"/>
    </xf>
    <xf numFmtId="0" fontId="24" fillId="28" borderId="0" xfId="13" applyFont="1" applyFill="1" applyAlignment="1">
      <alignment horizontal="left" vertical="center" wrapText="1"/>
    </xf>
    <xf numFmtId="0" fontId="35" fillId="0" borderId="0" xfId="13" applyFont="1" applyAlignment="1">
      <alignment horizontal="left" vertical="center" wrapText="1"/>
    </xf>
    <xf numFmtId="0" fontId="69" fillId="0" borderId="75" xfId="26" applyFont="1" applyBorder="1" applyAlignment="1">
      <alignment horizontal="center" vertical="center" textRotation="90"/>
    </xf>
    <xf numFmtId="0" fontId="69" fillId="0" borderId="77" xfId="26" applyFont="1" applyBorder="1" applyAlignment="1">
      <alignment horizontal="center" vertical="center" textRotation="90"/>
    </xf>
    <xf numFmtId="0" fontId="69" fillId="0" borderId="78" xfId="26" applyFont="1" applyBorder="1" applyAlignment="1">
      <alignment horizontal="center" vertical="center" textRotation="90"/>
    </xf>
    <xf numFmtId="0" fontId="71" fillId="19" borderId="75" xfId="26" applyFont="1" applyFill="1" applyBorder="1" applyAlignment="1">
      <alignment horizontal="right" vertical="center"/>
    </xf>
    <xf numFmtId="0" fontId="71" fillId="19" borderId="79" xfId="26" applyFont="1" applyFill="1" applyBorder="1" applyAlignment="1">
      <alignment horizontal="right" vertical="center"/>
    </xf>
    <xf numFmtId="0" fontId="71" fillId="19" borderId="77" xfId="26" applyFont="1" applyFill="1" applyBorder="1" applyAlignment="1">
      <alignment horizontal="right" vertical="center"/>
    </xf>
    <xf numFmtId="0" fontId="71" fillId="19" borderId="64" xfId="26" applyFont="1" applyFill="1" applyBorder="1" applyAlignment="1">
      <alignment horizontal="right" vertical="center"/>
    </xf>
    <xf numFmtId="0" fontId="71" fillId="19" borderId="78" xfId="26" applyFont="1" applyFill="1" applyBorder="1" applyAlignment="1">
      <alignment horizontal="right" vertical="center"/>
    </xf>
    <xf numFmtId="0" fontId="71" fillId="19" borderId="80" xfId="26" applyFont="1" applyFill="1" applyBorder="1" applyAlignment="1">
      <alignment horizontal="right" vertical="center"/>
    </xf>
    <xf numFmtId="0" fontId="81" fillId="0" borderId="0" xfId="32" applyAlignment="1">
      <alignment horizontal="left" vertical="top" wrapText="1"/>
    </xf>
    <xf numFmtId="0" fontId="89" fillId="0" borderId="14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84" fillId="43" borderId="63" xfId="3" applyFont="1" applyFill="1" applyBorder="1" applyAlignment="1">
      <alignment horizontal="center" vertical="center" wrapText="1"/>
    </xf>
    <xf numFmtId="0" fontId="84" fillId="43" borderId="64" xfId="3" applyFont="1" applyFill="1" applyBorder="1" applyAlignment="1">
      <alignment horizontal="center" vertical="center" wrapText="1"/>
    </xf>
    <xf numFmtId="0" fontId="24" fillId="5" borderId="0" xfId="13" applyFont="1" applyFill="1" applyAlignment="1">
      <alignment horizontal="left" vertical="center"/>
    </xf>
    <xf numFmtId="0" fontId="17" fillId="21" borderId="1" xfId="5" applyFont="1" applyFill="1" applyBorder="1" applyAlignment="1">
      <alignment horizontal="center"/>
    </xf>
    <xf numFmtId="0" fontId="4" fillId="5" borderId="0" xfId="0" applyFont="1" applyFill="1" applyAlignment="1">
      <alignment horizontal="justify" vertical="center" wrapText="1"/>
    </xf>
    <xf numFmtId="0" fontId="3" fillId="19" borderId="29" xfId="0" applyFont="1" applyFill="1" applyBorder="1" applyAlignment="1">
      <alignment horizontal="center" vertical="center"/>
    </xf>
    <xf numFmtId="0" fontId="3" fillId="19" borderId="58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9" xfId="0" applyFont="1" applyFill="1" applyBorder="1" applyAlignment="1">
      <alignment horizontal="center" vertical="center" wrapText="1"/>
    </xf>
    <xf numFmtId="0" fontId="3" fillId="19" borderId="58" xfId="0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4" fillId="0" borderId="0" xfId="3" applyAlignment="1">
      <alignment horizontal="left" vertical="center" wrapText="1" indent="1"/>
    </xf>
    <xf numFmtId="0" fontId="0" fillId="32" borderId="0" xfId="0" applyFill="1" applyAlignment="1">
      <alignment horizontal="left"/>
    </xf>
    <xf numFmtId="192" fontId="0" fillId="36" borderId="63" xfId="1" applyNumberFormat="1" applyFont="1" applyFill="1" applyBorder="1" applyAlignment="1">
      <alignment horizontal="center" vertical="center"/>
    </xf>
    <xf numFmtId="2" fontId="0" fillId="36" borderId="64" xfId="1" applyNumberFormat="1" applyFont="1" applyFill="1" applyBorder="1" applyAlignment="1">
      <alignment horizontal="center" vertical="center"/>
    </xf>
    <xf numFmtId="192" fontId="0" fillId="35" borderId="63" xfId="1" applyNumberFormat="1" applyFont="1" applyFill="1" applyBorder="1" applyAlignment="1">
      <alignment horizontal="center" vertical="center"/>
    </xf>
    <xf numFmtId="2" fontId="0" fillId="35" borderId="64" xfId="1" applyNumberFormat="1" applyFont="1" applyFill="1" applyBorder="1" applyAlignment="1">
      <alignment horizontal="center" vertical="center"/>
    </xf>
    <xf numFmtId="164" fontId="0" fillId="35" borderId="1" xfId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4" fontId="6" fillId="18" borderId="1" xfId="1" applyNumberFormat="1" applyFont="1" applyFill="1" applyBorder="1" applyAlignment="1">
      <alignment vertical="center"/>
    </xf>
    <xf numFmtId="189" fontId="4" fillId="18" borderId="38" xfId="1" applyNumberFormat="1" applyFont="1" applyFill="1" applyBorder="1" applyAlignment="1">
      <alignment vertical="center"/>
    </xf>
  </cellXfs>
  <cellStyles count="40">
    <cellStyle name="Accent2" xfId="36" builtinId="33"/>
    <cellStyle name="Accent4" xfId="37" builtinId="41"/>
    <cellStyle name="Accent5" xfId="38" builtinId="45"/>
    <cellStyle name="Accent6" xfId="39" builtinId="49"/>
    <cellStyle name="Euro" xfId="34" xr:uid="{88FFC606-58DA-4EC0-9B89-DD71FC3A776A}"/>
    <cellStyle name="Euro 2" xfId="35" xr:uid="{F500E562-BD08-475E-91AB-2AF81A2EE408}"/>
    <cellStyle name="Euro 2_Exercices à intégrer" xfId="24" xr:uid="{CB2A84BF-3A9B-49AF-99EC-04E49B7B8569}"/>
    <cellStyle name="Euro_Exercices à intégrer" xfId="31" xr:uid="{B7DDCC55-F900-465B-BACC-4B4D914CE8D2}"/>
    <cellStyle name="Euro_Remise" xfId="20" xr:uid="{7845C04B-79E6-4DFB-9D8F-253D5EB99758}"/>
    <cellStyle name="Heading" xfId="6" xr:uid="{D99AC620-017B-467C-B313-2B8C389D378F}"/>
    <cellStyle name="Heading1" xfId="7" xr:uid="{5A0AAB82-1D7C-41BD-9051-D777716F10C4}"/>
    <cellStyle name="Milliers" xfId="4" builtinId="3"/>
    <cellStyle name="Milliers 2_Exercices à intégrer" xfId="17" xr:uid="{63571933-C7F1-44C4-9604-6F093603B878}"/>
    <cellStyle name="Milliers 3" xfId="25" xr:uid="{4E892145-888E-4FC9-ACEB-6296E2A1C0A5}"/>
    <cellStyle name="Milliers_6 - Graphiques simples" xfId="16" xr:uid="{A65E1C4A-3C8E-4485-A1D0-451B74764486}"/>
    <cellStyle name="Milliers_ATP - Cahier d'exercices EXCEL V6Perf - Stagiaire" xfId="11" xr:uid="{64CC0B6F-FFC4-4EDC-B940-75549C7FC09A}"/>
    <cellStyle name="Milliers_Nouveaux exos" xfId="22" xr:uid="{66382365-9AEC-4B7C-A1C6-28E5224B5E14}"/>
    <cellStyle name="Monétaire" xfId="1" builtinId="4"/>
    <cellStyle name="Monétaire 3" xfId="29" xr:uid="{1308812D-B8CB-4ED8-9347-7246CEBC1FFC}"/>
    <cellStyle name="Monétaire_Analyse graphique" xfId="15" xr:uid="{D7E7BFC6-6C62-49E2-9C19-BBC4749DC008}"/>
    <cellStyle name="Monétaire_SIMUL2" xfId="33" xr:uid="{779532B0-6148-4547-8AE0-026017FCC448}"/>
    <cellStyle name="Normal" xfId="0" builtinId="0"/>
    <cellStyle name="Normal 2" xfId="3" xr:uid="{9EEAC0C3-7D86-4876-9F70-9908B3F7C897}"/>
    <cellStyle name="Normal 2_Exercices à intégrer" xfId="26" xr:uid="{C188F4BC-7280-46CF-90EE-6F75629B1F58}"/>
    <cellStyle name="Normal 3" xfId="5" xr:uid="{BF5C13B3-CD50-455D-87E3-FE85FB457593}"/>
    <cellStyle name="Normal_1 - Saisie de données_Cahier d'exercices EXCEL V6 - Init stagiaire 2" xfId="18" xr:uid="{49F9997E-DC65-4C71-A76C-5FBF35DFD56E}"/>
    <cellStyle name="Normal_3 - Calculs 2" xfId="12" xr:uid="{2A29C6BF-F252-45D1-B0CA-17BE0C591092}"/>
    <cellStyle name="Normal_4 - Calculs 3" xfId="19" xr:uid="{718590C3-E4DB-4A30-A1C0-EB44BD40712A}"/>
    <cellStyle name="Normal_5 - Calculs 4" xfId="13" xr:uid="{9B2DDED3-4F0C-4836-8385-9569ED97C272}"/>
    <cellStyle name="Normal_Budget" xfId="27" xr:uid="{0957114A-BDBD-4F7A-A282-4B502BE6414E}"/>
    <cellStyle name="Normal_Classeur2" xfId="30" xr:uid="{3AF929C0-5FE5-4E44-A879-8376B7D2FB34}"/>
    <cellStyle name="Normal_Commerciaux" xfId="28" xr:uid="{7192FCA9-F9F6-41E6-92CC-0AB4F8F11E1B}"/>
    <cellStyle name="Normal_Devis" xfId="10" xr:uid="{39D42B0B-81F3-4787-B66F-404CDCA45B4A}"/>
    <cellStyle name="Normal_Excel_Calculs2" xfId="21" xr:uid="{B92DD7D2-6B89-460B-966F-A4FDE7193278}"/>
    <cellStyle name="Normal_SIMUL2" xfId="32" xr:uid="{5320462A-9FF3-4345-961E-5A42CEFB7C09}"/>
    <cellStyle name="Pourcentage" xfId="2" builtinId="5"/>
    <cellStyle name="Pourcentage 2" xfId="23" xr:uid="{65E57D58-8CDF-4821-B121-8C00BEA43505}"/>
    <cellStyle name="Pourcentage 4" xfId="14" xr:uid="{1F853470-4A09-48F9-8FD2-0C1A47676D66}"/>
    <cellStyle name="Result" xfId="8" xr:uid="{D0F780D9-0849-4B98-901E-4A980BEA3D1F}"/>
    <cellStyle name="Result2" xfId="9" xr:uid="{2EF49193-5A8C-4AD6-94A2-FE2C7D7D7B08}"/>
  </cellStyles>
  <dxfs count="1"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29</xdr:row>
      <xdr:rowOff>38100</xdr:rowOff>
    </xdr:from>
    <xdr:to>
      <xdr:col>8</xdr:col>
      <xdr:colOff>0</xdr:colOff>
      <xdr:row>40</xdr:row>
      <xdr:rowOff>133350</xdr:rowOff>
    </xdr:to>
    <xdr:grpSp>
      <xdr:nvGrpSpPr>
        <xdr:cNvPr id="2" name="Group 20">
          <a:extLst>
            <a:ext uri="{FF2B5EF4-FFF2-40B4-BE49-F238E27FC236}">
              <a16:creationId xmlns:a16="http://schemas.microsoft.com/office/drawing/2014/main" id="{5F97BC58-86EA-4F6D-B884-BC7B138D505A}"/>
            </a:ext>
          </a:extLst>
        </xdr:cNvPr>
        <xdr:cNvGrpSpPr>
          <a:grpSpLocks/>
        </xdr:cNvGrpSpPr>
      </xdr:nvGrpSpPr>
      <xdr:grpSpPr bwMode="auto">
        <a:xfrm>
          <a:off x="4332124" y="6103240"/>
          <a:ext cx="3560867" cy="2261372"/>
          <a:chOff x="74" y="557"/>
          <a:chExt cx="438" cy="197"/>
        </a:xfrm>
      </xdr:grpSpPr>
      <xdr:sp macro="" textlink="">
        <xdr:nvSpPr>
          <xdr:cNvPr id="3" name="AutoShape 4">
            <a:extLst>
              <a:ext uri="{FF2B5EF4-FFF2-40B4-BE49-F238E27FC236}">
                <a16:creationId xmlns:a16="http://schemas.microsoft.com/office/drawing/2014/main" id="{46B87D75-63E2-46FC-97C7-5E8D342F6951}"/>
              </a:ext>
            </a:extLst>
          </xdr:cNvPr>
          <xdr:cNvSpPr>
            <a:spLocks noChangeArrowheads="1"/>
          </xdr:cNvSpPr>
        </xdr:nvSpPr>
        <xdr:spPr bwMode="auto">
          <a:xfrm>
            <a:off x="192" y="580"/>
            <a:ext cx="265" cy="57"/>
          </a:xfrm>
          <a:prstGeom prst="foldedCorner">
            <a:avLst>
              <a:gd name="adj" fmla="val 24454"/>
            </a:avLst>
          </a:prstGeom>
          <a:ln w="12700">
            <a:headEnd/>
            <a:tailEnd/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wrap="square" lIns="27432" tIns="22860" rIns="72000" bIns="7200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fr-FR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 commentaire est affecté suivant le barême et les codes couleurs suivants : </a:t>
            </a:r>
          </a:p>
        </xdr:txBody>
      </xdr:sp>
      <xdr:sp macro="" textlink="">
        <xdr:nvSpPr>
          <xdr:cNvPr id="4" name="Line 5">
            <a:extLst>
              <a:ext uri="{FF2B5EF4-FFF2-40B4-BE49-F238E27FC236}">
                <a16:creationId xmlns:a16="http://schemas.microsoft.com/office/drawing/2014/main" id="{CE0745D5-4FA3-4B5F-B134-F27ED8E4BE0B}"/>
              </a:ext>
            </a:extLst>
          </xdr:cNvPr>
          <xdr:cNvSpPr>
            <a:spLocks noChangeShapeType="1"/>
          </xdr:cNvSpPr>
        </xdr:nvSpPr>
        <xdr:spPr bwMode="auto">
          <a:xfrm>
            <a:off x="192" y="675"/>
            <a:ext cx="26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6">
            <a:extLst>
              <a:ext uri="{FF2B5EF4-FFF2-40B4-BE49-F238E27FC236}">
                <a16:creationId xmlns:a16="http://schemas.microsoft.com/office/drawing/2014/main" id="{EAF029B0-0E40-4307-98F3-42A0FE322B55}"/>
              </a:ext>
            </a:extLst>
          </xdr:cNvPr>
          <xdr:cNvSpPr>
            <a:spLocks noChangeShapeType="1"/>
          </xdr:cNvSpPr>
        </xdr:nvSpPr>
        <xdr:spPr bwMode="auto">
          <a:xfrm>
            <a:off x="292" y="669"/>
            <a:ext cx="0" cy="32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7">
            <a:extLst>
              <a:ext uri="{FF2B5EF4-FFF2-40B4-BE49-F238E27FC236}">
                <a16:creationId xmlns:a16="http://schemas.microsoft.com/office/drawing/2014/main" id="{AB6C3B74-F909-432D-8D08-36C2A4E8C85B}"/>
              </a:ext>
            </a:extLst>
          </xdr:cNvPr>
          <xdr:cNvSpPr>
            <a:spLocks noChangeShapeType="1"/>
          </xdr:cNvSpPr>
        </xdr:nvSpPr>
        <xdr:spPr bwMode="auto">
          <a:xfrm>
            <a:off x="194" y="693"/>
            <a:ext cx="9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8">
            <a:extLst>
              <a:ext uri="{FF2B5EF4-FFF2-40B4-BE49-F238E27FC236}">
                <a16:creationId xmlns:a16="http://schemas.microsoft.com/office/drawing/2014/main" id="{EA77A91D-A98F-4A91-A0BA-160810D7C46D}"/>
              </a:ext>
            </a:extLst>
          </xdr:cNvPr>
          <xdr:cNvSpPr>
            <a:spLocks noChangeShapeType="1"/>
          </xdr:cNvSpPr>
        </xdr:nvSpPr>
        <xdr:spPr bwMode="auto">
          <a:xfrm>
            <a:off x="292" y="693"/>
            <a:ext cx="8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9">
            <a:extLst>
              <a:ext uri="{FF2B5EF4-FFF2-40B4-BE49-F238E27FC236}">
                <a16:creationId xmlns:a16="http://schemas.microsoft.com/office/drawing/2014/main" id="{C36EECA1-463A-43E3-A32A-FA589E0C71D5}"/>
              </a:ext>
            </a:extLst>
          </xdr:cNvPr>
          <xdr:cNvSpPr>
            <a:spLocks noChangeShapeType="1"/>
          </xdr:cNvSpPr>
        </xdr:nvSpPr>
        <xdr:spPr bwMode="auto">
          <a:xfrm>
            <a:off x="379" y="693"/>
            <a:ext cx="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Text Box 10">
            <a:extLst>
              <a:ext uri="{FF2B5EF4-FFF2-40B4-BE49-F238E27FC236}">
                <a16:creationId xmlns:a16="http://schemas.microsoft.com/office/drawing/2014/main" id="{56EACAC6-BB52-421E-8AC7-74A69B4B46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3" y="648"/>
            <a:ext cx="78" cy="2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22860" rIns="0" bIns="22860" anchor="ctr" upright="1"/>
          <a:lstStyle/>
          <a:p>
            <a:pPr algn="l" rtl="0">
              <a:defRPr sz="1000"/>
            </a:pPr>
            <a:r>
              <a:rPr lang="fr-FR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&lt;=110 km/h</a:t>
            </a:r>
          </a:p>
        </xdr:txBody>
      </xdr:sp>
      <xdr:sp macro="" textlink="">
        <xdr:nvSpPr>
          <xdr:cNvPr id="10" name="Text Box 11">
            <a:extLst>
              <a:ext uri="{FF2B5EF4-FFF2-40B4-BE49-F238E27FC236}">
                <a16:creationId xmlns:a16="http://schemas.microsoft.com/office/drawing/2014/main" id="{2038E3B0-E8B4-460D-B911-1083BA2759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1" y="649"/>
            <a:ext cx="78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22860" rIns="0" bIns="22860" anchor="ctr" upright="1"/>
          <a:lstStyle/>
          <a:p>
            <a:pPr algn="l" rtl="0">
              <a:defRPr sz="1000"/>
            </a:pPr>
            <a:r>
              <a:rPr lang="fr-FR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&lt;=130 km/h</a:t>
            </a:r>
          </a:p>
        </xdr:txBody>
      </xdr:sp>
      <xdr:sp macro="" textlink="">
        <xdr:nvSpPr>
          <xdr:cNvPr id="11" name="Line 12">
            <a:extLst>
              <a:ext uri="{FF2B5EF4-FFF2-40B4-BE49-F238E27FC236}">
                <a16:creationId xmlns:a16="http://schemas.microsoft.com/office/drawing/2014/main" id="{3D651DDF-471D-4925-AADA-231B6002F812}"/>
              </a:ext>
            </a:extLst>
          </xdr:cNvPr>
          <xdr:cNvSpPr>
            <a:spLocks noChangeShapeType="1"/>
          </xdr:cNvSpPr>
        </xdr:nvSpPr>
        <xdr:spPr bwMode="auto">
          <a:xfrm>
            <a:off x="379" y="669"/>
            <a:ext cx="0" cy="32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Text Box 13">
            <a:extLst>
              <a:ext uri="{FF2B5EF4-FFF2-40B4-BE49-F238E27FC236}">
                <a16:creationId xmlns:a16="http://schemas.microsoft.com/office/drawing/2014/main" id="{AEA4181E-A485-4AE9-A16A-689E54A596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1" y="697"/>
            <a:ext cx="66" cy="33"/>
          </a:xfrm>
          <a:prstGeom prst="rect">
            <a:avLst/>
          </a:prstGeom>
          <a:solidFill>
            <a:srgbClr val="92D05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fr-FR" sz="9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Arial"/>
              </a:rPr>
              <a:t>Vitesse</a:t>
            </a:r>
          </a:p>
          <a:p>
            <a:pPr algn="ctr" rtl="0">
              <a:defRPr sz="1000"/>
            </a:pPr>
            <a:r>
              <a:rPr lang="fr-FR" sz="9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Arial"/>
              </a:rPr>
              <a:t>Correcte</a:t>
            </a:r>
          </a:p>
        </xdr:txBody>
      </xdr:sp>
      <xdr:sp macro="" textlink="">
        <xdr:nvSpPr>
          <xdr:cNvPr id="13" name="Text Box 14">
            <a:extLst>
              <a:ext uri="{FF2B5EF4-FFF2-40B4-BE49-F238E27FC236}">
                <a16:creationId xmlns:a16="http://schemas.microsoft.com/office/drawing/2014/main" id="{F9C18761-694B-4305-8EFB-42ADC523092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2" y="697"/>
            <a:ext cx="66" cy="33"/>
          </a:xfrm>
          <a:prstGeom prst="rect">
            <a:avLst/>
          </a:prstGeom>
          <a:solidFill>
            <a:srgbClr val="FFC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fr-FR" sz="9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Arial"/>
              </a:rPr>
              <a:t>Vitesse</a:t>
            </a:r>
          </a:p>
          <a:p>
            <a:pPr algn="ctr" rtl="0">
              <a:defRPr sz="1000"/>
            </a:pPr>
            <a:r>
              <a:rPr lang="fr-FR" sz="9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Arial"/>
              </a:rPr>
              <a:t>rapide</a:t>
            </a:r>
          </a:p>
        </xdr:txBody>
      </xdr:sp>
      <xdr:sp macro="" textlink="">
        <xdr:nvSpPr>
          <xdr:cNvPr id="14" name="Text Box 15">
            <a:extLst>
              <a:ext uri="{FF2B5EF4-FFF2-40B4-BE49-F238E27FC236}">
                <a16:creationId xmlns:a16="http://schemas.microsoft.com/office/drawing/2014/main" id="{005801B3-6B44-4C49-84A9-413CA572BA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8" y="698"/>
            <a:ext cx="66" cy="33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fr-FR" sz="9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Arial"/>
              </a:rPr>
              <a:t>Vitesse</a:t>
            </a:r>
          </a:p>
          <a:p>
            <a:pPr algn="ctr" rtl="0">
              <a:defRPr sz="1000"/>
            </a:pPr>
            <a:r>
              <a:rPr lang="fr-FR" sz="9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Arial"/>
              </a:rPr>
              <a:t>Excessive</a:t>
            </a:r>
          </a:p>
        </xdr:txBody>
      </xdr:sp>
      <xdr:sp macro="" textlink="">
        <xdr:nvSpPr>
          <xdr:cNvPr id="15" name="Text Box 16">
            <a:extLst>
              <a:ext uri="{FF2B5EF4-FFF2-40B4-BE49-F238E27FC236}">
                <a16:creationId xmlns:a16="http://schemas.microsoft.com/office/drawing/2014/main" id="{5BCC1411-F013-4B6D-9012-C936ED7459F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5" y="651"/>
            <a:ext cx="78" cy="17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22860" rIns="27432" bIns="0" anchor="t" upright="1"/>
          <a:lstStyle/>
          <a:p>
            <a:pPr algn="r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Vitesse :</a:t>
            </a:r>
          </a:p>
        </xdr:txBody>
      </xdr:sp>
      <xdr:sp macro="" textlink="">
        <xdr:nvSpPr>
          <xdr:cNvPr id="16" name="Text Box 17">
            <a:extLst>
              <a:ext uri="{FF2B5EF4-FFF2-40B4-BE49-F238E27FC236}">
                <a16:creationId xmlns:a16="http://schemas.microsoft.com/office/drawing/2014/main" id="{9A7A3A57-656E-4DB3-8524-88D217835E8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" y="692"/>
            <a:ext cx="115" cy="1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0" tIns="22860" rIns="27432" bIns="0" anchor="t" upright="1"/>
          <a:lstStyle/>
          <a:p>
            <a:pPr algn="r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Commentaire :</a:t>
            </a:r>
          </a:p>
        </xdr:txBody>
      </xdr:sp>
      <xdr:sp macro="" textlink="">
        <xdr:nvSpPr>
          <xdr:cNvPr id="17" name="Rectangle 18">
            <a:extLst>
              <a:ext uri="{FF2B5EF4-FFF2-40B4-BE49-F238E27FC236}">
                <a16:creationId xmlns:a16="http://schemas.microsoft.com/office/drawing/2014/main" id="{652EB211-B6D3-4DB1-8364-3F51085CDC18}"/>
              </a:ext>
            </a:extLst>
          </xdr:cNvPr>
          <xdr:cNvSpPr>
            <a:spLocks noChangeArrowheads="1"/>
          </xdr:cNvSpPr>
        </xdr:nvSpPr>
        <xdr:spPr bwMode="auto">
          <a:xfrm>
            <a:off x="83" y="557"/>
            <a:ext cx="429" cy="19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</xdr:col>
      <xdr:colOff>990600</xdr:colOff>
      <xdr:row>5</xdr:row>
      <xdr:rowOff>76200</xdr:rowOff>
    </xdr:from>
    <xdr:to>
      <xdr:col>1</xdr:col>
      <xdr:colOff>990600</xdr:colOff>
      <xdr:row>5</xdr:row>
      <xdr:rowOff>171450</xdr:rowOff>
    </xdr:to>
    <xdr:pic>
      <xdr:nvPicPr>
        <xdr:cNvPr id="18" name="Picture 3">
          <a:extLst>
            <a:ext uri="{FF2B5EF4-FFF2-40B4-BE49-F238E27FC236}">
              <a16:creationId xmlns:a16="http://schemas.microsoft.com/office/drawing/2014/main" id="{D764270B-CF03-4097-9D87-4FA1BDD9B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238250"/>
          <a:ext cx="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190501</xdr:colOff>
      <xdr:row>2</xdr:row>
      <xdr:rowOff>171450</xdr:rowOff>
    </xdr:from>
    <xdr:to>
      <xdr:col>9</xdr:col>
      <xdr:colOff>533400</xdr:colOff>
      <xdr:row>5</xdr:row>
      <xdr:rowOff>85725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FE2359E-74D5-4EB6-8DB2-42B683C5DE39}"/>
            </a:ext>
          </a:extLst>
        </xdr:cNvPr>
        <xdr:cNvSpPr txBox="1"/>
      </xdr:nvSpPr>
      <xdr:spPr>
        <a:xfrm>
          <a:off x="5689601" y="539750"/>
          <a:ext cx="3390899" cy="466725"/>
        </a:xfrm>
        <a:prstGeom prst="rect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Colonne</a:t>
          </a:r>
          <a:r>
            <a:rPr lang="fr-FR" sz="1100" baseline="0"/>
            <a:t> C vous rapatriez les noms en minuscule</a:t>
          </a:r>
        </a:p>
        <a:p>
          <a:r>
            <a:rPr lang="fr-FR" sz="1100" baseline="0"/>
            <a:t>Colonne D vous rapatriez les prénoms en minuscule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38100</xdr:rowOff>
    </xdr:from>
    <xdr:to>
      <xdr:col>3</xdr:col>
      <xdr:colOff>457200</xdr:colOff>
      <xdr:row>16</xdr:row>
      <xdr:rowOff>38100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261C59E-5621-4A62-B2C4-A55AC1CE0BDF}"/>
            </a:ext>
          </a:extLst>
        </xdr:cNvPr>
        <xdr:cNvSpPr txBox="1"/>
      </xdr:nvSpPr>
      <xdr:spPr>
        <a:xfrm>
          <a:off x="133350" y="2247900"/>
          <a:ext cx="3790950" cy="7366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Les cellules C2-C11 sont à trouver avec la fonction CONCATENER, les cellules D2-D11 et E2-E11 avec les fonctions CONCATENER et MAJUSCULE combinées.</a:t>
          </a:r>
        </a:p>
        <a:p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19050</xdr:rowOff>
    </xdr:from>
    <xdr:to>
      <xdr:col>9</xdr:col>
      <xdr:colOff>57150</xdr:colOff>
      <xdr:row>7</xdr:row>
      <xdr:rowOff>19050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C62F6CF-1BD9-4DB3-A051-504F593B19E7}"/>
            </a:ext>
          </a:extLst>
        </xdr:cNvPr>
        <xdr:cNvSpPr txBox="1"/>
      </xdr:nvSpPr>
      <xdr:spPr>
        <a:xfrm>
          <a:off x="6607175" y="939800"/>
          <a:ext cx="2136775" cy="736600"/>
        </a:xfrm>
        <a:prstGeom prst="rect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Vous déployez</a:t>
          </a:r>
          <a:r>
            <a:rPr lang="fr-FR" sz="1100" baseline="0"/>
            <a:t> les formules qui correspondent aux consignes de la première ligne</a:t>
          </a:r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66675</xdr:rowOff>
    </xdr:from>
    <xdr:to>
      <xdr:col>8</xdr:col>
      <xdr:colOff>352425</xdr:colOff>
      <xdr:row>11</xdr:row>
      <xdr:rowOff>161925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F1FAB18-7C7E-4807-96A3-44A99A769261}"/>
            </a:ext>
          </a:extLst>
        </xdr:cNvPr>
        <xdr:cNvSpPr txBox="1"/>
      </xdr:nvSpPr>
      <xdr:spPr>
        <a:xfrm>
          <a:off x="342900" y="1698625"/>
          <a:ext cx="7077075" cy="882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/>
            <a:t>Dans la colonne L trouvez le code permanent à l'aide le la fonction CONCATENER et des consignes suivantes: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3 premières lettre du nom de famille,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tout en majuscules.</a:t>
          </a:r>
          <a:endParaRPr lang="fr-FR" sz="1100"/>
        </a:p>
        <a:p>
          <a:r>
            <a:rPr lang="fr-FR" sz="1100"/>
            <a:t>la première lettre du prénom, tout en majuscules.</a:t>
          </a:r>
        </a:p>
        <a:p>
          <a:r>
            <a:rPr lang="fr-FR" sz="1100"/>
            <a:t>Ensuite vient la date de naissance (jour, mois, année(2 derniers chiffres)) et le code terminal.</a:t>
          </a:r>
        </a:p>
        <a:p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15</xdr:row>
      <xdr:rowOff>38101</xdr:rowOff>
    </xdr:from>
    <xdr:to>
      <xdr:col>7</xdr:col>
      <xdr:colOff>228600</xdr:colOff>
      <xdr:row>21</xdr:row>
      <xdr:rowOff>38101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B28D6FA-CD64-4C37-95C7-EE2AA44833B7}"/>
            </a:ext>
          </a:extLst>
        </xdr:cNvPr>
        <xdr:cNvSpPr txBox="1">
          <a:spLocks noChangeArrowheads="1"/>
        </xdr:cNvSpPr>
      </xdr:nvSpPr>
      <xdr:spPr bwMode="auto">
        <a:xfrm>
          <a:off x="66675" y="3000376"/>
          <a:ext cx="54959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Dans la colonne F, affectez un taux de remise en fonction du montant de commande :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- &lt;1000 : 0%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- entre 1000 et 2000 : 1%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- entre 2000 et 3000 : 2%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- entre 3000 et 4000 : 3%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- &gt;4000 : 4%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6A7D-08FF-4D5B-A7C7-CF3370A3A382}">
  <sheetPr codeName="Feuil1">
    <tabColor theme="4" tint="0.79998168889431442"/>
  </sheetPr>
  <dimension ref="A1:F79"/>
  <sheetViews>
    <sheetView zoomScale="139" workbookViewId="0">
      <selection sqref="A1:C2"/>
    </sheetView>
  </sheetViews>
  <sheetFormatPr baseColWidth="10" defaultRowHeight="15"/>
  <cols>
    <col min="1" max="1" width="33.33203125" bestFit="1" customWidth="1"/>
    <col min="2" max="2" width="50.6640625" bestFit="1" customWidth="1"/>
  </cols>
  <sheetData>
    <row r="1" spans="1:6" ht="15" customHeight="1">
      <c r="A1" s="543" t="s">
        <v>182</v>
      </c>
      <c r="B1" s="543"/>
      <c r="C1" s="543"/>
    </row>
    <row r="2" spans="1:6" ht="15" customHeight="1">
      <c r="A2" s="543"/>
      <c r="B2" s="543"/>
      <c r="C2" s="543"/>
    </row>
    <row r="5" spans="1:6" ht="16">
      <c r="A5" s="13" t="s">
        <v>36</v>
      </c>
      <c r="B5" s="14" t="s">
        <v>37</v>
      </c>
      <c r="C5" s="531"/>
    </row>
    <row r="6" spans="1:6" ht="16">
      <c r="A6" s="13" t="s">
        <v>38</v>
      </c>
      <c r="B6" s="15" t="s">
        <v>39</v>
      </c>
      <c r="C6" s="532"/>
    </row>
    <row r="7" spans="1:6" ht="16">
      <c r="A7" s="13" t="s">
        <v>40</v>
      </c>
      <c r="B7" s="15" t="s">
        <v>41</v>
      </c>
      <c r="C7" s="16"/>
    </row>
    <row r="8" spans="1:6" ht="16">
      <c r="A8" s="13" t="s">
        <v>42</v>
      </c>
      <c r="B8" s="15" t="s">
        <v>43</v>
      </c>
      <c r="C8" s="16"/>
    </row>
    <row r="9" spans="1:6" ht="16">
      <c r="A9" s="13" t="s">
        <v>44</v>
      </c>
      <c r="B9" s="15" t="s">
        <v>45</v>
      </c>
      <c r="C9" s="16"/>
      <c r="F9" s="212"/>
    </row>
    <row r="10" spans="1:6" ht="16">
      <c r="A10" s="13" t="s">
        <v>46</v>
      </c>
      <c r="B10" s="15" t="s">
        <v>47</v>
      </c>
      <c r="C10" s="16"/>
    </row>
    <row r="11" spans="1:6" ht="16">
      <c r="A11" s="13" t="s">
        <v>48</v>
      </c>
      <c r="B11" s="15" t="s">
        <v>49</v>
      </c>
      <c r="C11" s="16"/>
    </row>
    <row r="12" spans="1:6" ht="16">
      <c r="A12" s="13" t="s">
        <v>50</v>
      </c>
      <c r="B12" s="15" t="s">
        <v>51</v>
      </c>
      <c r="C12" s="16"/>
    </row>
    <row r="13" spans="1:6" ht="16">
      <c r="A13" s="13" t="s">
        <v>52</v>
      </c>
      <c r="B13" s="15" t="s">
        <v>53</v>
      </c>
      <c r="C13" s="16"/>
    </row>
    <row r="14" spans="1:6" ht="16">
      <c r="A14" s="13" t="s">
        <v>54</v>
      </c>
      <c r="B14" s="15" t="s">
        <v>55</v>
      </c>
      <c r="C14" s="16"/>
    </row>
    <row r="15" spans="1:6" ht="16">
      <c r="A15" s="13" t="s">
        <v>56</v>
      </c>
      <c r="B15" s="15" t="s">
        <v>57</v>
      </c>
      <c r="C15" s="16"/>
    </row>
    <row r="16" spans="1:6" ht="16">
      <c r="A16" s="13" t="s">
        <v>58</v>
      </c>
      <c r="B16" s="15" t="s">
        <v>59</v>
      </c>
      <c r="C16" s="16"/>
    </row>
    <row r="17" spans="1:3" ht="16">
      <c r="A17" s="13" t="s">
        <v>60</v>
      </c>
      <c r="B17" s="15" t="s">
        <v>61</v>
      </c>
      <c r="C17" s="16"/>
    </row>
    <row r="18" spans="1:3" ht="16">
      <c r="A18" s="13" t="s">
        <v>62</v>
      </c>
      <c r="B18" s="15" t="s">
        <v>63</v>
      </c>
      <c r="C18" s="16"/>
    </row>
    <row r="19" spans="1:3" ht="16">
      <c r="A19" s="13" t="s">
        <v>64</v>
      </c>
      <c r="B19" s="15" t="s">
        <v>65</v>
      </c>
      <c r="C19" s="16"/>
    </row>
    <row r="20" spans="1:3" ht="16">
      <c r="A20" s="13" t="s">
        <v>66</v>
      </c>
      <c r="B20" s="15" t="s">
        <v>67</v>
      </c>
      <c r="C20" s="16"/>
    </row>
    <row r="21" spans="1:3" ht="16">
      <c r="A21" s="13" t="s">
        <v>68</v>
      </c>
      <c r="B21" s="15" t="s">
        <v>69</v>
      </c>
      <c r="C21" s="16"/>
    </row>
    <row r="22" spans="1:3" ht="16">
      <c r="A22" s="13" t="s">
        <v>70</v>
      </c>
      <c r="B22" s="15" t="s">
        <v>71</v>
      </c>
      <c r="C22" s="16"/>
    </row>
    <row r="23" spans="1:3" ht="16">
      <c r="A23" s="13" t="s">
        <v>72</v>
      </c>
      <c r="B23" s="15" t="s">
        <v>73</v>
      </c>
      <c r="C23" s="16"/>
    </row>
    <row r="24" spans="1:3" ht="16">
      <c r="A24" s="13" t="s">
        <v>74</v>
      </c>
      <c r="B24" s="15" t="s">
        <v>75</v>
      </c>
      <c r="C24" s="16"/>
    </row>
    <row r="25" spans="1:3" ht="16">
      <c r="A25" s="13" t="s">
        <v>76</v>
      </c>
      <c r="B25" s="15" t="s">
        <v>77</v>
      </c>
      <c r="C25" s="16"/>
    </row>
    <row r="26" spans="1:3" ht="16">
      <c r="A26" s="13" t="s">
        <v>78</v>
      </c>
      <c r="B26" s="15" t="s">
        <v>79</v>
      </c>
      <c r="C26" s="16"/>
    </row>
    <row r="27" spans="1:3" ht="16">
      <c r="A27" s="13" t="s">
        <v>80</v>
      </c>
      <c r="B27" s="15" t="s">
        <v>81</v>
      </c>
      <c r="C27" s="16"/>
    </row>
    <row r="28" spans="1:3" ht="16">
      <c r="A28" s="13" t="s">
        <v>82</v>
      </c>
      <c r="B28" s="15" t="s">
        <v>83</v>
      </c>
      <c r="C28" s="16"/>
    </row>
    <row r="29" spans="1:3" ht="16">
      <c r="A29" s="13" t="s">
        <v>84</v>
      </c>
      <c r="B29" s="15" t="s">
        <v>85</v>
      </c>
      <c r="C29" s="16"/>
    </row>
    <row r="30" spans="1:3" ht="16">
      <c r="A30" s="13" t="s">
        <v>86</v>
      </c>
      <c r="B30" s="15" t="s">
        <v>87</v>
      </c>
      <c r="C30" s="16"/>
    </row>
    <row r="31" spans="1:3" ht="16">
      <c r="A31" s="13" t="s">
        <v>88</v>
      </c>
      <c r="B31" s="15" t="s">
        <v>89</v>
      </c>
      <c r="C31" s="16"/>
    </row>
    <row r="32" spans="1:3" ht="16">
      <c r="A32" s="13" t="s">
        <v>90</v>
      </c>
      <c r="B32" s="15" t="s">
        <v>91</v>
      </c>
      <c r="C32" s="16"/>
    </row>
    <row r="33" spans="1:3" ht="16">
      <c r="A33" s="13" t="s">
        <v>92</v>
      </c>
      <c r="B33" s="15" t="s">
        <v>93</v>
      </c>
      <c r="C33" s="16"/>
    </row>
    <row r="34" spans="1:3" ht="16">
      <c r="A34" s="13" t="s">
        <v>94</v>
      </c>
      <c r="B34" s="15" t="s">
        <v>95</v>
      </c>
      <c r="C34" s="16"/>
    </row>
    <row r="35" spans="1:3" ht="16">
      <c r="A35" s="13" t="s">
        <v>96</v>
      </c>
      <c r="B35" s="15" t="s">
        <v>97</v>
      </c>
      <c r="C35" s="16"/>
    </row>
    <row r="36" spans="1:3" ht="16">
      <c r="A36" s="13" t="s">
        <v>98</v>
      </c>
      <c r="B36" s="15" t="s">
        <v>99</v>
      </c>
      <c r="C36" s="16"/>
    </row>
    <row r="37" spans="1:3" ht="16">
      <c r="A37" s="13" t="s">
        <v>100</v>
      </c>
      <c r="B37" s="15" t="s">
        <v>101</v>
      </c>
      <c r="C37" s="16"/>
    </row>
    <row r="38" spans="1:3" ht="16">
      <c r="A38" s="13" t="s">
        <v>102</v>
      </c>
      <c r="B38" s="15" t="s">
        <v>103</v>
      </c>
      <c r="C38" s="16"/>
    </row>
    <row r="39" spans="1:3" ht="16">
      <c r="A39" s="13" t="s">
        <v>104</v>
      </c>
      <c r="B39" s="15" t="s">
        <v>105</v>
      </c>
      <c r="C39" s="16"/>
    </row>
    <row r="40" spans="1:3" ht="16">
      <c r="A40" s="13" t="s">
        <v>106</v>
      </c>
      <c r="B40" s="15" t="s">
        <v>107</v>
      </c>
      <c r="C40" s="16"/>
    </row>
    <row r="41" spans="1:3" ht="16">
      <c r="A41" s="13" t="s">
        <v>108</v>
      </c>
      <c r="B41" s="15" t="s">
        <v>109</v>
      </c>
      <c r="C41" s="16"/>
    </row>
    <row r="42" spans="1:3" ht="16">
      <c r="A42" s="13" t="s">
        <v>110</v>
      </c>
      <c r="B42" s="15" t="s">
        <v>111</v>
      </c>
      <c r="C42" s="16"/>
    </row>
    <row r="43" spans="1:3" ht="16">
      <c r="A43" s="13" t="s">
        <v>112</v>
      </c>
      <c r="B43" s="15" t="s">
        <v>113</v>
      </c>
      <c r="C43" s="16"/>
    </row>
    <row r="44" spans="1:3" ht="16">
      <c r="A44" s="13" t="s">
        <v>114</v>
      </c>
      <c r="B44" s="15" t="s">
        <v>115</v>
      </c>
      <c r="C44" s="16"/>
    </row>
    <row r="45" spans="1:3" ht="16">
      <c r="A45" s="13" t="s">
        <v>116</v>
      </c>
      <c r="B45" s="15" t="s">
        <v>117</v>
      </c>
      <c r="C45" s="16"/>
    </row>
    <row r="46" spans="1:3" ht="16">
      <c r="A46" s="13" t="s">
        <v>118</v>
      </c>
      <c r="B46" s="15" t="s">
        <v>119</v>
      </c>
      <c r="C46" s="16"/>
    </row>
    <row r="47" spans="1:3" ht="16">
      <c r="A47" s="13" t="s">
        <v>120</v>
      </c>
      <c r="B47" s="15" t="s">
        <v>121</v>
      </c>
      <c r="C47" s="16"/>
    </row>
    <row r="48" spans="1:3" ht="16">
      <c r="A48" s="13" t="s">
        <v>122</v>
      </c>
      <c r="B48" s="15" t="s">
        <v>123</v>
      </c>
      <c r="C48" s="16"/>
    </row>
    <row r="49" spans="1:3" ht="16">
      <c r="A49" s="13" t="s">
        <v>124</v>
      </c>
      <c r="B49" s="15" t="s">
        <v>89</v>
      </c>
      <c r="C49" s="16"/>
    </row>
    <row r="50" spans="1:3" ht="16">
      <c r="A50" s="13" t="s">
        <v>125</v>
      </c>
      <c r="B50" s="15" t="s">
        <v>126</v>
      </c>
      <c r="C50" s="16"/>
    </row>
    <row r="51" spans="1:3" ht="16">
      <c r="A51" s="13" t="s">
        <v>127</v>
      </c>
      <c r="B51" s="15" t="s">
        <v>128</v>
      </c>
      <c r="C51" s="16"/>
    </row>
    <row r="52" spans="1:3" ht="16">
      <c r="A52" s="13" t="s">
        <v>129</v>
      </c>
      <c r="B52" s="15" t="s">
        <v>130</v>
      </c>
      <c r="C52" s="16"/>
    </row>
    <row r="53" spans="1:3" ht="16">
      <c r="A53" s="13" t="s">
        <v>131</v>
      </c>
      <c r="B53" s="15" t="s">
        <v>132</v>
      </c>
      <c r="C53" s="16"/>
    </row>
    <row r="54" spans="1:3" ht="16">
      <c r="A54" s="13" t="s">
        <v>133</v>
      </c>
      <c r="B54" s="15" t="s">
        <v>134</v>
      </c>
      <c r="C54" s="16"/>
    </row>
    <row r="55" spans="1:3" ht="16">
      <c r="A55" s="13" t="s">
        <v>135</v>
      </c>
      <c r="B55" s="15" t="s">
        <v>136</v>
      </c>
      <c r="C55" s="16"/>
    </row>
    <row r="56" spans="1:3" ht="16">
      <c r="A56" s="13" t="s">
        <v>137</v>
      </c>
      <c r="B56" s="15" t="s">
        <v>138</v>
      </c>
      <c r="C56" s="16"/>
    </row>
    <row r="57" spans="1:3" ht="16">
      <c r="A57" s="13" t="s">
        <v>139</v>
      </c>
      <c r="B57" s="15" t="s">
        <v>140</v>
      </c>
      <c r="C57" s="16"/>
    </row>
    <row r="58" spans="1:3" ht="16">
      <c r="A58" s="13" t="s">
        <v>141</v>
      </c>
      <c r="B58" s="15" t="s">
        <v>142</v>
      </c>
      <c r="C58" s="16"/>
    </row>
    <row r="59" spans="1:3" ht="16">
      <c r="A59" s="13" t="s">
        <v>143</v>
      </c>
      <c r="B59" s="15" t="s">
        <v>144</v>
      </c>
      <c r="C59" s="16"/>
    </row>
    <row r="60" spans="1:3" ht="16">
      <c r="A60" s="13" t="s">
        <v>145</v>
      </c>
      <c r="B60" s="15" t="s">
        <v>146</v>
      </c>
      <c r="C60" s="16"/>
    </row>
    <row r="61" spans="1:3" ht="16">
      <c r="A61" s="13" t="s">
        <v>147</v>
      </c>
      <c r="B61" s="15" t="s">
        <v>97</v>
      </c>
      <c r="C61" s="16"/>
    </row>
    <row r="62" spans="1:3" ht="16">
      <c r="A62" s="13" t="s">
        <v>148</v>
      </c>
      <c r="B62" s="15" t="s">
        <v>149</v>
      </c>
      <c r="C62" s="16"/>
    </row>
    <row r="63" spans="1:3" ht="16">
      <c r="A63" s="13" t="s">
        <v>150</v>
      </c>
      <c r="B63" s="15" t="s">
        <v>151</v>
      </c>
      <c r="C63" s="16"/>
    </row>
    <row r="64" spans="1:3" ht="16">
      <c r="A64" s="13" t="s">
        <v>152</v>
      </c>
      <c r="B64" s="15" t="s">
        <v>153</v>
      </c>
      <c r="C64" s="16"/>
    </row>
    <row r="65" spans="1:3" ht="16">
      <c r="A65" s="13" t="s">
        <v>154</v>
      </c>
      <c r="B65" s="15" t="s">
        <v>155</v>
      </c>
      <c r="C65" s="16"/>
    </row>
    <row r="66" spans="1:3" ht="16">
      <c r="A66" s="13" t="s">
        <v>156</v>
      </c>
      <c r="B66" s="15" t="s">
        <v>157</v>
      </c>
      <c r="C66" s="16"/>
    </row>
    <row r="67" spans="1:3" ht="16">
      <c r="A67" s="13" t="s">
        <v>158</v>
      </c>
      <c r="B67" s="15" t="s">
        <v>159</v>
      </c>
      <c r="C67" s="16"/>
    </row>
    <row r="68" spans="1:3" ht="16">
      <c r="A68" s="13" t="s">
        <v>160</v>
      </c>
      <c r="B68" s="15" t="s">
        <v>161</v>
      </c>
      <c r="C68" s="16"/>
    </row>
    <row r="69" spans="1:3" ht="16">
      <c r="A69" s="13" t="s">
        <v>162</v>
      </c>
      <c r="B69" s="15" t="s">
        <v>163</v>
      </c>
      <c r="C69" s="16"/>
    </row>
    <row r="70" spans="1:3" ht="16">
      <c r="A70" s="13" t="s">
        <v>164</v>
      </c>
      <c r="B70" s="15" t="s">
        <v>165</v>
      </c>
      <c r="C70" s="16"/>
    </row>
    <row r="71" spans="1:3" ht="16">
      <c r="A71" s="13" t="s">
        <v>166</v>
      </c>
      <c r="B71" s="15" t="s">
        <v>167</v>
      </c>
      <c r="C71" s="16"/>
    </row>
    <row r="72" spans="1:3" ht="16">
      <c r="A72" s="13" t="s">
        <v>168</v>
      </c>
      <c r="B72" s="15" t="s">
        <v>169</v>
      </c>
      <c r="C72" s="16"/>
    </row>
    <row r="73" spans="1:3" ht="16">
      <c r="A73" s="13" t="s">
        <v>170</v>
      </c>
      <c r="B73" s="15" t="s">
        <v>171</v>
      </c>
      <c r="C73" s="16"/>
    </row>
    <row r="74" spans="1:3" ht="16">
      <c r="A74" s="13" t="s">
        <v>172</v>
      </c>
      <c r="B74" s="15" t="s">
        <v>173</v>
      </c>
      <c r="C74" s="16"/>
    </row>
    <row r="75" spans="1:3" ht="16">
      <c r="A75" s="13" t="s">
        <v>174</v>
      </c>
      <c r="B75" s="15" t="s">
        <v>175</v>
      </c>
      <c r="C75" s="16"/>
    </row>
    <row r="76" spans="1:3" ht="16">
      <c r="A76" s="13" t="s">
        <v>176</v>
      </c>
      <c r="B76" s="15" t="s">
        <v>177</v>
      </c>
      <c r="C76" s="16"/>
    </row>
    <row r="77" spans="1:3" ht="16">
      <c r="A77" s="13" t="s">
        <v>178</v>
      </c>
      <c r="B77" s="15" t="s">
        <v>179</v>
      </c>
      <c r="C77" s="16"/>
    </row>
    <row r="78" spans="1:3" ht="16">
      <c r="A78" s="13" t="s">
        <v>180</v>
      </c>
      <c r="B78" s="15" t="s">
        <v>47</v>
      </c>
      <c r="C78" s="16"/>
    </row>
    <row r="79" spans="1:3" ht="16">
      <c r="A79" s="13" t="s">
        <v>181</v>
      </c>
      <c r="B79" s="17" t="s">
        <v>95</v>
      </c>
      <c r="C79" s="18"/>
    </row>
  </sheetData>
  <mergeCells count="1">
    <mergeCell ref="A1:C2"/>
  </mergeCells>
  <phoneticPr fontId="93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C91F-3595-45FC-A53B-80BE597EA85D}">
  <sheetPr>
    <tabColor theme="9" tint="0.39997558519241921"/>
  </sheetPr>
  <dimension ref="A1:H26"/>
  <sheetViews>
    <sheetView zoomScale="125" zoomScaleNormal="100" workbookViewId="0">
      <selection activeCell="H14" sqref="H14"/>
    </sheetView>
  </sheetViews>
  <sheetFormatPr baseColWidth="10" defaultColWidth="9.1640625" defaultRowHeight="15"/>
  <cols>
    <col min="1" max="1" width="18" customWidth="1"/>
    <col min="2" max="2" width="23.33203125" bestFit="1" customWidth="1"/>
    <col min="3" max="3" width="11.33203125" bestFit="1" customWidth="1"/>
    <col min="4" max="4" width="12" bestFit="1" customWidth="1"/>
    <col min="5" max="5" width="11" bestFit="1" customWidth="1"/>
    <col min="6" max="6" width="14.6640625" bestFit="1" customWidth="1"/>
    <col min="7" max="7" width="14.33203125" bestFit="1" customWidth="1"/>
  </cols>
  <sheetData>
    <row r="1" spans="1:8">
      <c r="A1" s="544" t="s">
        <v>30</v>
      </c>
      <c r="B1" s="544"/>
      <c r="C1" s="544"/>
      <c r="D1" s="544"/>
    </row>
    <row r="2" spans="1:8">
      <c r="A2" s="544"/>
      <c r="B2" s="544"/>
      <c r="C2" s="544"/>
      <c r="D2" s="544"/>
    </row>
    <row r="3" spans="1:8">
      <c r="A3" s="544"/>
      <c r="B3" s="544"/>
      <c r="C3" s="544"/>
      <c r="D3" s="544"/>
    </row>
    <row r="5" spans="1:8" ht="21">
      <c r="A5" s="213" t="s">
        <v>465</v>
      </c>
      <c r="H5" s="215"/>
    </row>
    <row r="6" spans="1:8" ht="16">
      <c r="A6" s="559" t="s">
        <v>505</v>
      </c>
      <c r="B6" s="560"/>
      <c r="C6" s="560"/>
      <c r="D6" s="560"/>
      <c r="E6" s="245"/>
      <c r="F6" s="245"/>
      <c r="G6" s="245"/>
      <c r="H6" s="217"/>
    </row>
    <row r="7" spans="1:8" ht="16">
      <c r="A7" s="559" t="s">
        <v>504</v>
      </c>
      <c r="B7" s="559"/>
      <c r="C7" s="559"/>
      <c r="D7" s="559"/>
      <c r="E7" s="559"/>
      <c r="F7" s="559"/>
      <c r="G7" s="559"/>
      <c r="H7" s="218"/>
    </row>
    <row r="8" spans="1:8">
      <c r="A8" s="230"/>
      <c r="B8" s="230"/>
      <c r="C8" s="230"/>
      <c r="D8" s="230"/>
      <c r="E8" s="230"/>
      <c r="F8" s="230"/>
      <c r="G8" s="230"/>
      <c r="H8" s="218"/>
    </row>
    <row r="9" spans="1:8" ht="16">
      <c r="A9" s="230"/>
      <c r="B9" s="230"/>
      <c r="C9" s="230"/>
      <c r="D9" s="556" t="s">
        <v>481</v>
      </c>
      <c r="E9" s="557"/>
      <c r="F9" s="557"/>
      <c r="G9" s="558"/>
      <c r="H9" s="218"/>
    </row>
    <row r="10" spans="1:8">
      <c r="A10" s="230"/>
      <c r="B10" s="230"/>
      <c r="C10" s="230"/>
      <c r="D10" s="231" t="s">
        <v>482</v>
      </c>
      <c r="E10" s="231" t="s">
        <v>483</v>
      </c>
      <c r="F10" s="231" t="s">
        <v>484</v>
      </c>
      <c r="G10" s="231" t="s">
        <v>485</v>
      </c>
      <c r="H10" s="221"/>
    </row>
    <row r="11" spans="1:8" ht="16">
      <c r="A11" s="230"/>
      <c r="B11" s="230"/>
      <c r="C11" s="232"/>
      <c r="D11" s="233">
        <v>1.34</v>
      </c>
      <c r="E11" s="233">
        <v>0.84</v>
      </c>
      <c r="F11" s="234">
        <v>137.69999999999999</v>
      </c>
      <c r="G11" s="234">
        <v>1.22</v>
      </c>
      <c r="H11" s="229"/>
    </row>
    <row r="12" spans="1:8">
      <c r="A12" s="230"/>
      <c r="B12" s="230"/>
      <c r="C12" s="230"/>
      <c r="D12" s="230"/>
      <c r="E12" s="230"/>
      <c r="F12" s="230"/>
      <c r="G12" s="230"/>
      <c r="H12" s="218"/>
    </row>
    <row r="13" spans="1:8" ht="32">
      <c r="A13" s="230"/>
      <c r="B13" s="230"/>
      <c r="C13" s="235" t="s">
        <v>486</v>
      </c>
      <c r="D13" s="235" t="s">
        <v>487</v>
      </c>
      <c r="E13" s="235" t="s">
        <v>488</v>
      </c>
      <c r="F13" s="235" t="s">
        <v>489</v>
      </c>
      <c r="G13" s="235" t="s">
        <v>490</v>
      </c>
      <c r="H13" s="218"/>
    </row>
    <row r="14" spans="1:8">
      <c r="A14" s="230"/>
      <c r="B14" s="236" t="s">
        <v>491</v>
      </c>
      <c r="C14" s="237">
        <v>1</v>
      </c>
      <c r="D14" s="238">
        <f>C14*D11</f>
        <v>1.34</v>
      </c>
      <c r="E14" s="239">
        <f>C14*E11</f>
        <v>0.84</v>
      </c>
      <c r="F14" s="240">
        <f>C14*F11</f>
        <v>137.69999999999999</v>
      </c>
      <c r="G14" s="241">
        <f>C14*G11</f>
        <v>1.22</v>
      </c>
      <c r="H14" s="218"/>
    </row>
    <row r="15" spans="1:8">
      <c r="A15" s="230"/>
      <c r="B15" s="242" t="s">
        <v>492</v>
      </c>
      <c r="C15" s="237">
        <v>0.5</v>
      </c>
      <c r="D15" s="238">
        <f>C15*D11</f>
        <v>0.67</v>
      </c>
      <c r="E15" s="239">
        <f>C15*E11</f>
        <v>0.42</v>
      </c>
      <c r="F15" s="240">
        <f>C15*F11</f>
        <v>68.849999999999994</v>
      </c>
      <c r="G15" s="241">
        <f>C15*G11</f>
        <v>0.61</v>
      </c>
      <c r="H15" s="218"/>
    </row>
    <row r="16" spans="1:8">
      <c r="A16" s="230"/>
      <c r="B16" s="242" t="s">
        <v>493</v>
      </c>
      <c r="C16" s="237">
        <v>1.5</v>
      </c>
      <c r="D16" s="238">
        <f>C16*D11</f>
        <v>2.0100000000000002</v>
      </c>
      <c r="E16" s="239">
        <f>C16*E11</f>
        <v>1.26</v>
      </c>
      <c r="F16" s="240">
        <f>C16*F11</f>
        <v>206.54999999999998</v>
      </c>
      <c r="G16" s="241">
        <f>C16*G11</f>
        <v>1.83</v>
      </c>
      <c r="H16" s="218"/>
    </row>
    <row r="17" spans="1:8">
      <c r="A17" s="230"/>
      <c r="B17" s="242" t="s">
        <v>494</v>
      </c>
      <c r="C17" s="237">
        <v>0.9</v>
      </c>
      <c r="D17" s="238">
        <f>C17*D11</f>
        <v>1.2060000000000002</v>
      </c>
      <c r="E17" s="239">
        <f>C17*E11</f>
        <v>0.75600000000000001</v>
      </c>
      <c r="F17" s="240">
        <f>C17*F11</f>
        <v>123.92999999999999</v>
      </c>
      <c r="G17" s="241">
        <f>C17*G11</f>
        <v>1.0980000000000001</v>
      </c>
      <c r="H17" s="218"/>
    </row>
    <row r="18" spans="1:8">
      <c r="A18" s="230"/>
      <c r="B18" s="242" t="s">
        <v>495</v>
      </c>
      <c r="C18" s="237">
        <v>1</v>
      </c>
      <c r="D18" s="238">
        <f>C18*D11</f>
        <v>1.34</v>
      </c>
      <c r="E18" s="239">
        <f>C18*E11</f>
        <v>0.84</v>
      </c>
      <c r="F18" s="240">
        <f>C18*F11</f>
        <v>137.69999999999999</v>
      </c>
      <c r="G18" s="241">
        <f>C18*G11</f>
        <v>1.22</v>
      </c>
      <c r="H18" s="218"/>
    </row>
    <row r="19" spans="1:8">
      <c r="A19" s="230"/>
      <c r="B19" s="242" t="s">
        <v>496</v>
      </c>
      <c r="C19" s="237">
        <v>9</v>
      </c>
      <c r="D19" s="238">
        <f>C19*D11</f>
        <v>12.06</v>
      </c>
      <c r="E19" s="239">
        <f>C19*E11</f>
        <v>7.56</v>
      </c>
      <c r="F19" s="240">
        <f>C19*F11</f>
        <v>1239.3</v>
      </c>
      <c r="G19" s="241">
        <f>C19*G11</f>
        <v>10.98</v>
      </c>
      <c r="H19" s="218"/>
    </row>
    <row r="20" spans="1:8">
      <c r="A20" s="230"/>
      <c r="B20" s="242" t="s">
        <v>497</v>
      </c>
      <c r="C20" s="237">
        <v>1.5</v>
      </c>
      <c r="D20" s="238">
        <f>C20*D11</f>
        <v>2.0100000000000002</v>
      </c>
      <c r="E20" s="239">
        <f>C20*E11</f>
        <v>1.26</v>
      </c>
      <c r="F20" s="240">
        <f>C20*F11</f>
        <v>206.54999999999998</v>
      </c>
      <c r="G20" s="241">
        <f>C20*G11</f>
        <v>1.83</v>
      </c>
      <c r="H20" s="218"/>
    </row>
    <row r="21" spans="1:8">
      <c r="A21" s="230"/>
      <c r="B21" s="242" t="s">
        <v>498</v>
      </c>
      <c r="C21" s="237">
        <v>13000</v>
      </c>
      <c r="D21" s="238">
        <f>C21*D11</f>
        <v>17420</v>
      </c>
      <c r="E21" s="239">
        <f>C21*E11</f>
        <v>10920</v>
      </c>
      <c r="F21" s="240">
        <f>C21*F11</f>
        <v>1790099.9999999998</v>
      </c>
      <c r="G21" s="241">
        <f>C21*G11</f>
        <v>15860</v>
      </c>
    </row>
    <row r="22" spans="1:8">
      <c r="A22" s="230"/>
      <c r="B22" s="242" t="s">
        <v>499</v>
      </c>
      <c r="C22" s="237">
        <v>0.95</v>
      </c>
      <c r="D22" s="238">
        <f>C22*D11</f>
        <v>1.2729999999999999</v>
      </c>
      <c r="E22" s="239">
        <f>C22*E11</f>
        <v>0.79799999999999993</v>
      </c>
      <c r="F22" s="240">
        <f>C22*F11</f>
        <v>130.81499999999997</v>
      </c>
      <c r="G22" s="241">
        <f>C22*G11</f>
        <v>1.159</v>
      </c>
    </row>
    <row r="23" spans="1:8">
      <c r="A23" s="230"/>
      <c r="B23" s="242" t="s">
        <v>500</v>
      </c>
      <c r="C23" s="237">
        <v>13</v>
      </c>
      <c r="D23" s="238">
        <f>C23*D11</f>
        <v>17.420000000000002</v>
      </c>
      <c r="E23" s="239">
        <f>C23*E11</f>
        <v>10.92</v>
      </c>
      <c r="F23" s="240">
        <f>C23*F11</f>
        <v>1790.1</v>
      </c>
      <c r="G23" s="241">
        <f>C23*G11</f>
        <v>15.86</v>
      </c>
    </row>
    <row r="24" spans="1:8">
      <c r="A24" s="230"/>
      <c r="B24" s="242" t="s">
        <v>501</v>
      </c>
      <c r="C24" s="237">
        <v>4.25</v>
      </c>
      <c r="D24" s="238">
        <f>C24*D11</f>
        <v>5.6950000000000003</v>
      </c>
      <c r="E24" s="239">
        <f>C24*E11</f>
        <v>3.57</v>
      </c>
      <c r="F24" s="240">
        <f>C24*F11</f>
        <v>585.22499999999991</v>
      </c>
      <c r="G24" s="241">
        <f>C24*G11</f>
        <v>5.1849999999999996</v>
      </c>
    </row>
    <row r="25" spans="1:8">
      <c r="A25" s="230"/>
      <c r="B25" s="242" t="s">
        <v>502</v>
      </c>
      <c r="C25" s="237">
        <v>85</v>
      </c>
      <c r="D25" s="238">
        <f>C25*D11</f>
        <v>113.9</v>
      </c>
      <c r="E25" s="239">
        <f>C25*E11</f>
        <v>71.399999999999991</v>
      </c>
      <c r="F25" s="240">
        <f>C25*F11</f>
        <v>11704.499999999998</v>
      </c>
      <c r="G25" s="241">
        <f>C25*G11</f>
        <v>103.7</v>
      </c>
    </row>
    <row r="26" spans="1:8">
      <c r="A26" s="230"/>
      <c r="B26" s="243" t="s">
        <v>503</v>
      </c>
      <c r="C26" s="244">
        <v>16</v>
      </c>
      <c r="D26" s="238">
        <f>C26*D11</f>
        <v>21.44</v>
      </c>
      <c r="E26" s="239">
        <f>C26*E11</f>
        <v>13.44</v>
      </c>
      <c r="F26" s="240">
        <f>C26*F11</f>
        <v>2203.1999999999998</v>
      </c>
      <c r="G26" s="241">
        <f>C26*G11</f>
        <v>19.52</v>
      </c>
    </row>
  </sheetData>
  <mergeCells count="4">
    <mergeCell ref="A1:D3"/>
    <mergeCell ref="D9:G9"/>
    <mergeCell ref="A6:D6"/>
    <mergeCell ref="A7:G7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3E43-F667-4760-A77B-B156B27C28EE}">
  <sheetPr codeName="Feuil10">
    <tabColor theme="7" tint="0.39997558519241921"/>
  </sheetPr>
  <dimension ref="A1:M20"/>
  <sheetViews>
    <sheetView zoomScale="175" zoomScaleNormal="100" workbookViewId="0">
      <selection activeCell="J13" sqref="J13"/>
    </sheetView>
  </sheetViews>
  <sheetFormatPr baseColWidth="10" defaultColWidth="9.1640625" defaultRowHeight="15"/>
  <cols>
    <col min="2" max="2" width="15.83203125" bestFit="1" customWidth="1"/>
    <col min="3" max="5" width="11.33203125" bestFit="1" customWidth="1"/>
    <col min="6" max="13" width="10.6640625" customWidth="1"/>
  </cols>
  <sheetData>
    <row r="1" spans="1:13">
      <c r="A1" s="544" t="s">
        <v>228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>
      <c r="B5" s="37"/>
      <c r="C5" s="50" t="s">
        <v>229</v>
      </c>
      <c r="D5" s="50" t="s">
        <v>230</v>
      </c>
      <c r="E5" s="50" t="s">
        <v>231</v>
      </c>
      <c r="F5" s="50" t="s">
        <v>232</v>
      </c>
      <c r="G5" s="50" t="s">
        <v>233</v>
      </c>
      <c r="H5" s="50" t="s">
        <v>234</v>
      </c>
      <c r="I5" s="53" t="s">
        <v>235</v>
      </c>
      <c r="J5" s="50" t="s">
        <v>35</v>
      </c>
    </row>
    <row r="6" spans="1:13">
      <c r="B6" s="50" t="s">
        <v>236</v>
      </c>
      <c r="C6" s="38">
        <v>0</v>
      </c>
      <c r="D6" s="39">
        <v>0</v>
      </c>
      <c r="E6" s="40">
        <v>1.388888888888889E-2</v>
      </c>
      <c r="F6" s="39">
        <v>0</v>
      </c>
      <c r="G6" s="39">
        <v>0</v>
      </c>
      <c r="H6" s="39">
        <v>0</v>
      </c>
      <c r="I6" s="41">
        <v>0</v>
      </c>
      <c r="J6" s="394">
        <f>SUM(C6:I6)</f>
        <v>1.388888888888889E-2</v>
      </c>
      <c r="K6" s="195"/>
      <c r="L6" s="1"/>
      <c r="M6" s="1"/>
    </row>
    <row r="7" spans="1:13">
      <c r="B7" s="50" t="s">
        <v>237</v>
      </c>
      <c r="C7" s="42">
        <v>0</v>
      </c>
      <c r="D7" s="43">
        <v>2.0833333333333332E-2</v>
      </c>
      <c r="E7" s="37">
        <v>0</v>
      </c>
      <c r="F7" s="37">
        <v>0</v>
      </c>
      <c r="G7" s="43">
        <v>6.25E-2</v>
      </c>
      <c r="H7" s="43">
        <v>0.20833333333333334</v>
      </c>
      <c r="I7" s="44">
        <v>2.0833333333333332E-2</v>
      </c>
      <c r="J7" s="394">
        <f t="shared" ref="J7:J12" si="0">SUM(C7:I7)</f>
        <v>0.3125</v>
      </c>
      <c r="K7" s="195"/>
    </row>
    <row r="8" spans="1:13">
      <c r="B8" s="50" t="s">
        <v>238</v>
      </c>
      <c r="C8" s="45">
        <v>5.5555555555555552E-2</v>
      </c>
      <c r="D8" s="43">
        <v>2.0833333333333332E-2</v>
      </c>
      <c r="E8" s="37">
        <v>0</v>
      </c>
      <c r="F8" s="43">
        <v>1.388888888888889E-2</v>
      </c>
      <c r="G8" s="43">
        <v>0</v>
      </c>
      <c r="H8" s="43">
        <v>8.3333333333333329E-2</v>
      </c>
      <c r="I8" s="44">
        <v>0.16666666666666666</v>
      </c>
      <c r="J8" s="394">
        <f t="shared" si="0"/>
        <v>0.34027777777777779</v>
      </c>
      <c r="K8" s="195"/>
    </row>
    <row r="9" spans="1:13">
      <c r="B9" s="50" t="s">
        <v>239</v>
      </c>
      <c r="C9" s="45">
        <v>2.0833333333333332E-2</v>
      </c>
      <c r="D9" s="43">
        <v>2.0833333333333332E-2</v>
      </c>
      <c r="E9" s="196">
        <v>2.0833333333333332E-2</v>
      </c>
      <c r="F9" s="196">
        <v>2.0833333333333332E-2</v>
      </c>
      <c r="G9" s="196">
        <v>2.0833333333333332E-2</v>
      </c>
      <c r="H9" s="196">
        <v>2.0833333333333332E-2</v>
      </c>
      <c r="I9" s="44">
        <v>0.125</v>
      </c>
      <c r="J9" s="394">
        <f t="shared" si="0"/>
        <v>0.25</v>
      </c>
      <c r="K9" s="195"/>
    </row>
    <row r="10" spans="1:13">
      <c r="B10" s="50" t="s">
        <v>240</v>
      </c>
      <c r="C10" s="45">
        <v>6.9444444444444449E-3</v>
      </c>
      <c r="D10" s="43">
        <v>1.388888888888889E-2</v>
      </c>
      <c r="E10" s="43">
        <v>2.0833333333333332E-2</v>
      </c>
      <c r="F10" s="43">
        <v>2.777777777777778E-2</v>
      </c>
      <c r="G10" s="43">
        <v>3.4722222222222225E-3</v>
      </c>
      <c r="H10" s="43">
        <v>4.1666666666666664E-2</v>
      </c>
      <c r="I10" s="44">
        <v>8.3333333333333329E-2</v>
      </c>
      <c r="J10" s="394">
        <f t="shared" si="0"/>
        <v>0.19791666666666669</v>
      </c>
      <c r="K10" s="195"/>
    </row>
    <row r="11" spans="1:13">
      <c r="B11" s="50" t="s">
        <v>241</v>
      </c>
      <c r="C11" s="45">
        <v>1.388888888888889E-2</v>
      </c>
      <c r="D11" s="43">
        <v>2.777777777777778E-2</v>
      </c>
      <c r="E11" s="43">
        <v>2.0833333333333333E-3</v>
      </c>
      <c r="F11" s="43">
        <v>3.4722222222222225E-3</v>
      </c>
      <c r="G11" s="43">
        <v>1.3888888888888887E-3</v>
      </c>
      <c r="H11" s="43">
        <v>4.1666666666666664E-2</v>
      </c>
      <c r="I11" s="44">
        <v>4.1666666666666664E-2</v>
      </c>
      <c r="J11" s="394">
        <f t="shared" si="0"/>
        <v>0.13194444444444445</v>
      </c>
      <c r="K11" s="195"/>
    </row>
    <row r="12" spans="1:13">
      <c r="B12" s="51" t="s">
        <v>242</v>
      </c>
      <c r="C12" s="46">
        <v>3.125E-2</v>
      </c>
      <c r="D12" s="47">
        <v>4.1666666666666664E-2</v>
      </c>
      <c r="E12" s="48">
        <v>0</v>
      </c>
      <c r="F12" s="47">
        <v>4.1666666666666664E-2</v>
      </c>
      <c r="G12" s="47">
        <v>7.2916666666666657E-2</v>
      </c>
      <c r="H12" s="48">
        <v>0</v>
      </c>
      <c r="I12" s="49">
        <v>0</v>
      </c>
      <c r="J12" s="394">
        <f t="shared" si="0"/>
        <v>0.18749999999999997</v>
      </c>
      <c r="K12" s="195"/>
    </row>
    <row r="13" spans="1:13">
      <c r="B13" s="52" t="s">
        <v>35</v>
      </c>
      <c r="C13" s="393">
        <f>SUM(C6:C12)</f>
        <v>0.12847222222222221</v>
      </c>
      <c r="D13" s="393">
        <f t="shared" ref="D13:I13" si="1">SUM(D6:D12)</f>
        <v>0.14583333333333334</v>
      </c>
      <c r="E13" s="393">
        <f t="shared" si="1"/>
        <v>5.7638888888888885E-2</v>
      </c>
      <c r="F13" s="393">
        <f t="shared" si="1"/>
        <v>0.1076388888888889</v>
      </c>
      <c r="G13" s="393">
        <f t="shared" si="1"/>
        <v>0.16111111111111109</v>
      </c>
      <c r="H13" s="393">
        <f t="shared" si="1"/>
        <v>0.39583333333333337</v>
      </c>
      <c r="I13" s="393">
        <f t="shared" si="1"/>
        <v>0.4375</v>
      </c>
      <c r="J13" s="394"/>
    </row>
    <row r="14" spans="1:13">
      <c r="B14" s="30"/>
      <c r="C14" s="35"/>
      <c r="D14" s="28"/>
      <c r="E14" s="28"/>
      <c r="I14" s="3"/>
    </row>
    <row r="15" spans="1:13">
      <c r="B15" s="30"/>
      <c r="C15" s="35"/>
      <c r="D15" s="28"/>
      <c r="E15" s="28"/>
    </row>
    <row r="16" spans="1:13">
      <c r="B16" s="561" t="s">
        <v>366</v>
      </c>
      <c r="C16" s="561"/>
      <c r="D16" s="561"/>
      <c r="E16" s="561"/>
      <c r="F16" s="561"/>
      <c r="G16" s="561"/>
    </row>
    <row r="17" spans="2:5">
      <c r="B17" s="30"/>
      <c r="C17" s="31"/>
      <c r="D17" s="28"/>
      <c r="E17" s="28"/>
    </row>
    <row r="18" spans="2:5">
      <c r="B18" s="30"/>
      <c r="C18" s="36"/>
      <c r="D18" s="28"/>
      <c r="E18" s="28"/>
    </row>
    <row r="19" spans="2:5">
      <c r="B19" s="28"/>
      <c r="C19" s="28"/>
      <c r="D19" s="28"/>
      <c r="E19" s="28"/>
    </row>
    <row r="20" spans="2:5">
      <c r="B20" s="28"/>
      <c r="C20" s="28"/>
      <c r="D20" s="28"/>
      <c r="E20" s="28"/>
    </row>
  </sheetData>
  <mergeCells count="2">
    <mergeCell ref="A1:D3"/>
    <mergeCell ref="B16:G16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A0ED-61BF-4256-B0EC-4CA788B2A0FC}">
  <sheetPr codeName="Feuil11">
    <tabColor theme="7" tint="0.39997558519241921"/>
  </sheetPr>
  <dimension ref="A1:H27"/>
  <sheetViews>
    <sheetView topLeftCell="A2" zoomScale="168" zoomScaleNormal="115" zoomScaleSheetLayoutView="50" workbookViewId="0">
      <selection activeCell="G21" sqref="G21"/>
    </sheetView>
  </sheetViews>
  <sheetFormatPr baseColWidth="10" defaultColWidth="9.1640625" defaultRowHeight="15"/>
  <cols>
    <col min="2" max="2" width="24.33203125" bestFit="1" customWidth="1"/>
    <col min="3" max="5" width="11.33203125" bestFit="1" customWidth="1"/>
    <col min="6" max="8" width="10.6640625" customWidth="1"/>
  </cols>
  <sheetData>
    <row r="1" spans="1:8">
      <c r="A1" s="544" t="s">
        <v>252</v>
      </c>
      <c r="B1" s="544"/>
      <c r="C1" s="544"/>
      <c r="D1" s="544"/>
    </row>
    <row r="2" spans="1:8">
      <c r="A2" s="544"/>
      <c r="B2" s="544"/>
      <c r="C2" s="544"/>
      <c r="D2" s="544"/>
    </row>
    <row r="3" spans="1:8">
      <c r="A3" s="544"/>
      <c r="B3" s="544"/>
      <c r="C3" s="544"/>
      <c r="D3" s="544"/>
    </row>
    <row r="5" spans="1:8">
      <c r="B5" s="54" t="s">
        <v>243</v>
      </c>
      <c r="C5" s="54"/>
      <c r="D5" s="55">
        <v>1024</v>
      </c>
      <c r="E5" s="54"/>
      <c r="F5" s="54"/>
      <c r="G5" s="54"/>
      <c r="H5" s="54"/>
    </row>
    <row r="6" spans="1:8">
      <c r="B6" s="54"/>
      <c r="C6" s="54"/>
      <c r="D6" s="54"/>
      <c r="E6" s="54"/>
      <c r="F6" s="54"/>
      <c r="G6" s="54"/>
      <c r="H6" s="54"/>
    </row>
    <row r="7" spans="1:8">
      <c r="B7" s="54" t="s">
        <v>244</v>
      </c>
      <c r="C7" s="54"/>
      <c r="D7" s="54"/>
      <c r="E7" s="54"/>
      <c r="F7" s="54"/>
      <c r="G7" s="54"/>
      <c r="H7" s="54"/>
    </row>
    <row r="8" spans="1:8">
      <c r="B8" s="54"/>
      <c r="C8" s="54"/>
      <c r="D8" s="54"/>
      <c r="E8" s="54"/>
      <c r="F8" s="54"/>
      <c r="G8" s="54"/>
      <c r="H8" s="54"/>
    </row>
    <row r="9" spans="1:8">
      <c r="B9" s="475"/>
      <c r="C9" s="477" t="s">
        <v>245</v>
      </c>
      <c r="D9" s="477" t="s">
        <v>246</v>
      </c>
      <c r="E9" s="477" t="s">
        <v>247</v>
      </c>
      <c r="F9" s="477" t="s">
        <v>248</v>
      </c>
      <c r="G9" s="478" t="s">
        <v>249</v>
      </c>
      <c r="H9" s="477" t="s">
        <v>749</v>
      </c>
    </row>
    <row r="10" spans="1:8">
      <c r="B10" s="58" t="s">
        <v>1</v>
      </c>
      <c r="C10" s="476">
        <v>250</v>
      </c>
      <c r="D10" s="476">
        <v>132.33000000000001</v>
      </c>
      <c r="E10" s="476">
        <v>27.5</v>
      </c>
      <c r="F10" s="476">
        <v>59.9</v>
      </c>
      <c r="G10" s="512">
        <f>SUM(C10:F10)</f>
        <v>469.73</v>
      </c>
      <c r="H10" s="514">
        <f>D5-G10</f>
        <v>554.27</v>
      </c>
    </row>
    <row r="11" spans="1:8">
      <c r="B11" s="58" t="s">
        <v>2</v>
      </c>
      <c r="C11" s="471">
        <v>154</v>
      </c>
      <c r="D11" s="472">
        <v>86.6</v>
      </c>
      <c r="E11" s="471">
        <v>166.5</v>
      </c>
      <c r="F11" s="471">
        <v>45</v>
      </c>
      <c r="G11" s="512">
        <f t="shared" ref="G11:G21" si="0">SUM(C11:F11)</f>
        <v>452.1</v>
      </c>
      <c r="H11" s="514">
        <f>D5-G11</f>
        <v>571.9</v>
      </c>
    </row>
    <row r="12" spans="1:8">
      <c r="B12" s="58" t="s">
        <v>3</v>
      </c>
      <c r="C12" s="471">
        <v>87.9</v>
      </c>
      <c r="D12" s="473">
        <v>35</v>
      </c>
      <c r="E12" s="471">
        <v>52</v>
      </c>
      <c r="F12" s="471">
        <v>73</v>
      </c>
      <c r="G12" s="512">
        <f t="shared" si="0"/>
        <v>247.9</v>
      </c>
      <c r="H12" s="514">
        <f>D5-G12</f>
        <v>776.1</v>
      </c>
    </row>
    <row r="13" spans="1:8">
      <c r="B13" s="59" t="s">
        <v>4</v>
      </c>
      <c r="C13" s="471">
        <v>69</v>
      </c>
      <c r="D13" s="471">
        <v>87.4</v>
      </c>
      <c r="E13" s="471">
        <v>21.2</v>
      </c>
      <c r="F13" s="471">
        <v>33</v>
      </c>
      <c r="G13" s="512">
        <f t="shared" si="0"/>
        <v>210.6</v>
      </c>
      <c r="H13" s="514">
        <f>D5-G13</f>
        <v>813.4</v>
      </c>
    </row>
    <row r="14" spans="1:8">
      <c r="B14" s="58" t="s">
        <v>5</v>
      </c>
      <c r="C14" s="471">
        <v>103</v>
      </c>
      <c r="D14" s="471">
        <v>121</v>
      </c>
      <c r="E14" s="471">
        <v>38</v>
      </c>
      <c r="F14" s="471">
        <v>0</v>
      </c>
      <c r="G14" s="512">
        <f t="shared" si="0"/>
        <v>262</v>
      </c>
      <c r="H14" s="514">
        <f>D5-G14</f>
        <v>762</v>
      </c>
    </row>
    <row r="15" spans="1:8">
      <c r="B15" s="58" t="s">
        <v>6</v>
      </c>
      <c r="C15" s="471">
        <v>102</v>
      </c>
      <c r="D15" s="471">
        <v>54</v>
      </c>
      <c r="E15" s="471">
        <v>0</v>
      </c>
      <c r="F15" s="471">
        <v>20</v>
      </c>
      <c r="G15" s="512">
        <f t="shared" si="0"/>
        <v>176</v>
      </c>
      <c r="H15" s="514">
        <f>D5-G15</f>
        <v>848</v>
      </c>
    </row>
    <row r="16" spans="1:8">
      <c r="B16" s="58" t="s">
        <v>7</v>
      </c>
      <c r="C16" s="471">
        <v>65</v>
      </c>
      <c r="D16" s="471">
        <v>152</v>
      </c>
      <c r="E16" s="471">
        <v>26</v>
      </c>
      <c r="F16" s="471">
        <v>34</v>
      </c>
      <c r="G16" s="512">
        <f t="shared" si="0"/>
        <v>277</v>
      </c>
      <c r="H16" s="514">
        <f>D5-G16</f>
        <v>747</v>
      </c>
    </row>
    <row r="17" spans="2:8">
      <c r="B17" s="58" t="s">
        <v>8</v>
      </c>
      <c r="C17" s="471">
        <v>62</v>
      </c>
      <c r="D17" s="471">
        <v>43</v>
      </c>
      <c r="E17" s="471">
        <v>33</v>
      </c>
      <c r="F17" s="471">
        <v>58</v>
      </c>
      <c r="G17" s="512">
        <f t="shared" si="0"/>
        <v>196</v>
      </c>
      <c r="H17" s="514">
        <f>D5-G17</f>
        <v>828</v>
      </c>
    </row>
    <row r="18" spans="2:8">
      <c r="B18" s="58" t="s">
        <v>9</v>
      </c>
      <c r="C18" s="471">
        <v>139</v>
      </c>
      <c r="D18" s="471">
        <v>76</v>
      </c>
      <c r="E18" s="471">
        <v>47</v>
      </c>
      <c r="F18" s="471">
        <v>51</v>
      </c>
      <c r="G18" s="512">
        <f t="shared" si="0"/>
        <v>313</v>
      </c>
      <c r="H18" s="514">
        <f>D5-G18</f>
        <v>711</v>
      </c>
    </row>
    <row r="19" spans="2:8">
      <c r="B19" s="58" t="s">
        <v>10</v>
      </c>
      <c r="C19" s="471">
        <v>36</v>
      </c>
      <c r="D19" s="471">
        <v>43</v>
      </c>
      <c r="E19" s="474">
        <v>43</v>
      </c>
      <c r="F19" s="471">
        <v>64</v>
      </c>
      <c r="G19" s="512">
        <f t="shared" si="0"/>
        <v>186</v>
      </c>
      <c r="H19" s="514">
        <f>D5-G19</f>
        <v>838</v>
      </c>
    </row>
    <row r="20" spans="2:8">
      <c r="B20" s="58" t="s">
        <v>11</v>
      </c>
      <c r="C20" s="471">
        <v>150</v>
      </c>
      <c r="D20" s="471">
        <v>60</v>
      </c>
      <c r="E20" s="471">
        <v>50</v>
      </c>
      <c r="F20" s="471">
        <v>100</v>
      </c>
      <c r="G20" s="512">
        <f t="shared" si="0"/>
        <v>360</v>
      </c>
      <c r="H20" s="514">
        <f>D5-G20</f>
        <v>664</v>
      </c>
    </row>
    <row r="21" spans="2:8">
      <c r="B21" s="58" t="s">
        <v>12</v>
      </c>
      <c r="C21" s="472">
        <v>125</v>
      </c>
      <c r="D21" s="472">
        <v>13</v>
      </c>
      <c r="E21" s="472">
        <v>100</v>
      </c>
      <c r="F21" s="472">
        <v>216</v>
      </c>
      <c r="G21" s="512">
        <f t="shared" si="0"/>
        <v>454</v>
      </c>
      <c r="H21" s="514">
        <f>D5-G21</f>
        <v>570</v>
      </c>
    </row>
    <row r="22" spans="2:8">
      <c r="B22" s="57" t="s">
        <v>250</v>
      </c>
      <c r="C22" s="60">
        <f>AVERAGE(C10:C21)</f>
        <v>111.90833333333335</v>
      </c>
      <c r="D22" s="60">
        <f t="shared" ref="D22:H22" si="1">AVERAGE(D10:D21)</f>
        <v>75.277500000000003</v>
      </c>
      <c r="E22" s="60">
        <f t="shared" si="1"/>
        <v>50.35</v>
      </c>
      <c r="F22" s="60">
        <f t="shared" si="1"/>
        <v>62.824999999999996</v>
      </c>
      <c r="G22" s="60">
        <f t="shared" si="1"/>
        <v>300.36083333333335</v>
      </c>
      <c r="H22" s="60">
        <f t="shared" si="1"/>
        <v>723.63916666666671</v>
      </c>
    </row>
    <row r="23" spans="2:8">
      <c r="B23" s="57" t="s">
        <v>251</v>
      </c>
      <c r="C23" s="513">
        <f>SUM(C10:C21)</f>
        <v>1342.9</v>
      </c>
      <c r="D23" s="513">
        <f t="shared" ref="D23:H23" si="2">SUM(D10:D21)</f>
        <v>903.33</v>
      </c>
      <c r="E23" s="513">
        <f t="shared" si="2"/>
        <v>604.20000000000005</v>
      </c>
      <c r="F23" s="513">
        <f t="shared" si="2"/>
        <v>753.9</v>
      </c>
      <c r="G23" s="513">
        <f t="shared" si="2"/>
        <v>3604.33</v>
      </c>
      <c r="H23" s="513">
        <f t="shared" si="2"/>
        <v>8683.67</v>
      </c>
    </row>
    <row r="26" spans="2:8">
      <c r="B26" s="552" t="s">
        <v>367</v>
      </c>
      <c r="C26" s="552"/>
      <c r="D26" s="552"/>
      <c r="E26" s="552"/>
      <c r="F26" s="552"/>
    </row>
    <row r="27" spans="2:8">
      <c r="B27" s="552" t="s">
        <v>368</v>
      </c>
      <c r="C27" s="552"/>
      <c r="D27" s="552"/>
      <c r="E27" s="552"/>
      <c r="F27" s="552"/>
    </row>
  </sheetData>
  <mergeCells count="3">
    <mergeCell ref="A1:D3"/>
    <mergeCell ref="B26:F26"/>
    <mergeCell ref="B27:F27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603A-E25F-4EDE-8412-DFC2C9C10FF4}">
  <sheetPr>
    <tabColor theme="7" tint="0.39997558519241921"/>
  </sheetPr>
  <dimension ref="A1:M32"/>
  <sheetViews>
    <sheetView zoomScale="168" zoomScaleNormal="115" workbookViewId="0">
      <selection activeCell="I23" sqref="I23"/>
    </sheetView>
  </sheetViews>
  <sheetFormatPr baseColWidth="10" defaultColWidth="9.1640625" defaultRowHeight="15"/>
  <cols>
    <col min="1" max="1" width="18" customWidth="1"/>
    <col min="2" max="2" width="16.33203125" customWidth="1"/>
    <col min="3" max="3" width="11.33203125" bestFit="1" customWidth="1"/>
    <col min="4" max="5" width="10.5" bestFit="1" customWidth="1"/>
    <col min="8" max="8" width="11.33203125" bestFit="1" customWidth="1"/>
    <col min="9" max="9" width="9.6640625" bestFit="1" customWidth="1"/>
    <col min="11" max="11" width="18.6640625" customWidth="1"/>
  </cols>
  <sheetData>
    <row r="1" spans="1:13">
      <c r="A1" s="544" t="s">
        <v>538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 ht="28">
      <c r="A5" s="564" t="s">
        <v>506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</row>
    <row r="6" spans="1:13">
      <c r="A6" s="246"/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</row>
    <row r="7" spans="1:13">
      <c r="A7" s="565" t="s">
        <v>507</v>
      </c>
      <c r="B7" s="247" t="s">
        <v>508</v>
      </c>
      <c r="C7" s="248">
        <v>9</v>
      </c>
      <c r="D7" s="249"/>
      <c r="E7" s="249"/>
      <c r="F7" s="249"/>
      <c r="G7" s="249"/>
      <c r="H7" s="249"/>
      <c r="I7" s="249"/>
      <c r="J7" s="246"/>
      <c r="K7" s="246"/>
      <c r="L7" s="246"/>
      <c r="M7" s="246"/>
    </row>
    <row r="8" spans="1:13">
      <c r="A8" s="565"/>
      <c r="B8" s="250" t="s">
        <v>509</v>
      </c>
      <c r="C8" s="251">
        <v>6</v>
      </c>
      <c r="D8" s="249"/>
      <c r="E8" s="249"/>
      <c r="F8" s="249"/>
      <c r="G8" s="249"/>
      <c r="H8" s="249"/>
      <c r="I8" s="249"/>
      <c r="J8" s="246"/>
      <c r="K8" s="246"/>
      <c r="L8" s="246"/>
      <c r="M8" s="246"/>
    </row>
    <row r="9" spans="1:13">
      <c r="A9" s="249"/>
      <c r="B9" s="249"/>
      <c r="C9" s="249"/>
      <c r="D9" s="249"/>
      <c r="E9" s="249"/>
      <c r="F9" s="249"/>
      <c r="G9" s="249"/>
      <c r="H9" s="249"/>
      <c r="I9" s="249"/>
      <c r="J9" s="246"/>
      <c r="K9" s="246"/>
      <c r="L9" s="246"/>
      <c r="M9" s="246"/>
    </row>
    <row r="10" spans="1:13" ht="19">
      <c r="A10" s="249"/>
      <c r="B10" s="566" t="s">
        <v>510</v>
      </c>
      <c r="C10" s="566"/>
      <c r="D10" s="566"/>
      <c r="E10" s="566"/>
      <c r="F10" s="566" t="s">
        <v>511</v>
      </c>
      <c r="G10" s="566"/>
      <c r="H10" s="566"/>
      <c r="I10" s="566"/>
      <c r="J10" s="567" t="s">
        <v>512</v>
      </c>
      <c r="K10" s="567"/>
      <c r="L10" s="568" t="s">
        <v>513</v>
      </c>
      <c r="M10" s="568"/>
    </row>
    <row r="11" spans="1:13">
      <c r="A11" s="249"/>
      <c r="B11" s="562" t="s">
        <v>514</v>
      </c>
      <c r="C11" s="562"/>
      <c r="D11" s="562" t="s">
        <v>515</v>
      </c>
      <c r="E11" s="562"/>
      <c r="F11" s="562" t="s">
        <v>514</v>
      </c>
      <c r="G11" s="562"/>
      <c r="H11" s="562" t="s">
        <v>516</v>
      </c>
      <c r="I11" s="562"/>
      <c r="J11" s="567"/>
      <c r="K11" s="567"/>
      <c r="L11" s="568"/>
      <c r="M11" s="568"/>
    </row>
    <row r="12" spans="1:13" ht="16" thickBot="1">
      <c r="A12" s="249"/>
      <c r="B12" s="252" t="s">
        <v>508</v>
      </c>
      <c r="C12" s="252" t="s">
        <v>509</v>
      </c>
      <c r="D12" s="252" t="s">
        <v>517</v>
      </c>
      <c r="E12" s="252" t="s">
        <v>518</v>
      </c>
      <c r="F12" s="252" t="s">
        <v>508</v>
      </c>
      <c r="G12" s="252" t="s">
        <v>509</v>
      </c>
      <c r="H12" s="252" t="s">
        <v>517</v>
      </c>
      <c r="I12" s="252" t="s">
        <v>518</v>
      </c>
      <c r="J12" s="253" t="s">
        <v>517</v>
      </c>
      <c r="K12" s="253" t="s">
        <v>518</v>
      </c>
      <c r="L12" s="254" t="s">
        <v>519</v>
      </c>
      <c r="M12" s="254" t="s">
        <v>520</v>
      </c>
    </row>
    <row r="13" spans="1:13" ht="16" thickBot="1">
      <c r="A13" s="515" t="s">
        <v>521</v>
      </c>
      <c r="B13" s="518">
        <v>250</v>
      </c>
      <c r="C13" s="519">
        <v>65</v>
      </c>
      <c r="D13" s="520">
        <f>B13+C13</f>
        <v>315</v>
      </c>
      <c r="E13" s="521">
        <f>C13*C8+B13*C7</f>
        <v>2640</v>
      </c>
      <c r="F13" s="519">
        <v>210</v>
      </c>
      <c r="G13" s="519">
        <v>15</v>
      </c>
      <c r="H13" s="520">
        <f>F13+G13</f>
        <v>225</v>
      </c>
      <c r="I13" s="521">
        <f>F13*$C$7+G13*$C$8</f>
        <v>1980</v>
      </c>
      <c r="J13" s="520">
        <f>H13+D13</f>
        <v>540</v>
      </c>
      <c r="K13" s="522">
        <f>I13+E13</f>
        <v>4620</v>
      </c>
      <c r="L13" s="523"/>
      <c r="M13" s="524"/>
    </row>
    <row r="14" spans="1:13" ht="16" thickBot="1">
      <c r="A14" s="516" t="s">
        <v>522</v>
      </c>
      <c r="B14" s="525">
        <v>325</v>
      </c>
      <c r="C14" s="256">
        <v>72</v>
      </c>
      <c r="D14" s="520">
        <f t="shared" ref="D14:D19" si="0">B14+C14</f>
        <v>397</v>
      </c>
      <c r="E14" s="521">
        <f>C14*C8+B14*C7</f>
        <v>3357</v>
      </c>
      <c r="F14" s="256">
        <v>190</v>
      </c>
      <c r="G14" s="256">
        <v>24</v>
      </c>
      <c r="H14" s="520">
        <f t="shared" ref="H14:H19" si="1">F14+G14</f>
        <v>214</v>
      </c>
      <c r="I14" s="521">
        <f t="shared" ref="I14:I19" si="2">F14*$C$7+G14*$C$8</f>
        <v>1854</v>
      </c>
      <c r="J14" s="520">
        <f t="shared" ref="J14:J19" si="3">H14+D14</f>
        <v>611</v>
      </c>
      <c r="K14" s="522">
        <f t="shared" ref="K14:K19" si="4">I14+E14</f>
        <v>5211</v>
      </c>
      <c r="L14" s="255"/>
      <c r="M14" s="526"/>
    </row>
    <row r="15" spans="1:13" ht="16" thickBot="1">
      <c r="A15" s="516" t="s">
        <v>523</v>
      </c>
      <c r="B15" s="525">
        <v>0</v>
      </c>
      <c r="C15" s="256">
        <v>510</v>
      </c>
      <c r="D15" s="520">
        <f t="shared" si="0"/>
        <v>510</v>
      </c>
      <c r="E15" s="521">
        <f>C15*C8+B15*C7</f>
        <v>3060</v>
      </c>
      <c r="F15" s="256">
        <v>0</v>
      </c>
      <c r="G15" s="256">
        <v>215</v>
      </c>
      <c r="H15" s="520">
        <f t="shared" si="1"/>
        <v>215</v>
      </c>
      <c r="I15" s="521">
        <f t="shared" si="2"/>
        <v>1290</v>
      </c>
      <c r="J15" s="520">
        <f t="shared" si="3"/>
        <v>725</v>
      </c>
      <c r="K15" s="522">
        <f t="shared" si="4"/>
        <v>4350</v>
      </c>
      <c r="L15" s="255"/>
      <c r="M15" s="526"/>
    </row>
    <row r="16" spans="1:13" ht="16" thickBot="1">
      <c r="A16" s="516" t="s">
        <v>524</v>
      </c>
      <c r="B16" s="525">
        <v>256</v>
      </c>
      <c r="C16" s="256">
        <v>41</v>
      </c>
      <c r="D16" s="520">
        <f t="shared" si="0"/>
        <v>297</v>
      </c>
      <c r="E16" s="521">
        <f>B16*C7+C16*C8</f>
        <v>2550</v>
      </c>
      <c r="F16" s="256">
        <v>145</v>
      </c>
      <c r="G16" s="256">
        <v>12</v>
      </c>
      <c r="H16" s="520">
        <f t="shared" si="1"/>
        <v>157</v>
      </c>
      <c r="I16" s="521">
        <f t="shared" si="2"/>
        <v>1377</v>
      </c>
      <c r="J16" s="520">
        <f t="shared" si="3"/>
        <v>454</v>
      </c>
      <c r="K16" s="522">
        <f t="shared" si="4"/>
        <v>3927</v>
      </c>
      <c r="L16" s="255"/>
      <c r="M16" s="526"/>
    </row>
    <row r="17" spans="1:13" ht="16" thickBot="1">
      <c r="A17" s="516" t="s">
        <v>525</v>
      </c>
      <c r="B17" s="525">
        <v>415</v>
      </c>
      <c r="C17" s="256">
        <v>45</v>
      </c>
      <c r="D17" s="520">
        <f t="shared" si="0"/>
        <v>460</v>
      </c>
      <c r="E17" s="521">
        <f>C7*B17+C17*C8</f>
        <v>4005</v>
      </c>
      <c r="F17" s="256">
        <v>124</v>
      </c>
      <c r="G17" s="256">
        <v>23</v>
      </c>
      <c r="H17" s="520">
        <f t="shared" si="1"/>
        <v>147</v>
      </c>
      <c r="I17" s="521">
        <f t="shared" si="2"/>
        <v>1254</v>
      </c>
      <c r="J17" s="520">
        <f t="shared" si="3"/>
        <v>607</v>
      </c>
      <c r="K17" s="522">
        <f t="shared" si="4"/>
        <v>5259</v>
      </c>
      <c r="L17" s="255"/>
      <c r="M17" s="526"/>
    </row>
    <row r="18" spans="1:13" ht="16" thickBot="1">
      <c r="A18" s="516" t="s">
        <v>526</v>
      </c>
      <c r="B18" s="525">
        <v>390</v>
      </c>
      <c r="C18" s="256">
        <v>0</v>
      </c>
      <c r="D18" s="520">
        <f t="shared" si="0"/>
        <v>390</v>
      </c>
      <c r="E18" s="521">
        <f>B18*C7</f>
        <v>3510</v>
      </c>
      <c r="F18" s="256">
        <v>174</v>
      </c>
      <c r="G18" s="256">
        <v>0</v>
      </c>
      <c r="H18" s="520">
        <f t="shared" si="1"/>
        <v>174</v>
      </c>
      <c r="I18" s="521">
        <f t="shared" si="2"/>
        <v>1566</v>
      </c>
      <c r="J18" s="520">
        <f t="shared" si="3"/>
        <v>564</v>
      </c>
      <c r="K18" s="522">
        <f t="shared" si="4"/>
        <v>5076</v>
      </c>
      <c r="L18" s="255"/>
      <c r="M18" s="526"/>
    </row>
    <row r="19" spans="1:13" ht="16" thickBot="1">
      <c r="A19" s="517" t="s">
        <v>527</v>
      </c>
      <c r="B19" s="527">
        <v>410</v>
      </c>
      <c r="C19" s="528">
        <v>0</v>
      </c>
      <c r="D19" s="520">
        <f t="shared" si="0"/>
        <v>410</v>
      </c>
      <c r="E19" s="521">
        <f>B19*C7</f>
        <v>3690</v>
      </c>
      <c r="F19" s="528">
        <v>180</v>
      </c>
      <c r="G19" s="528">
        <v>0</v>
      </c>
      <c r="H19" s="520">
        <f t="shared" si="1"/>
        <v>180</v>
      </c>
      <c r="I19" s="521">
        <f t="shared" si="2"/>
        <v>1620</v>
      </c>
      <c r="J19" s="520">
        <f t="shared" si="3"/>
        <v>590</v>
      </c>
      <c r="K19" s="522">
        <f t="shared" si="4"/>
        <v>5310</v>
      </c>
      <c r="L19" s="529"/>
      <c r="M19" s="530"/>
    </row>
    <row r="20" spans="1:13">
      <c r="A20" s="246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</row>
    <row r="21" spans="1:13" ht="20">
      <c r="A21" s="563" t="s">
        <v>528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</row>
    <row r="22" spans="1:13">
      <c r="A22" s="246"/>
      <c r="B22" s="246"/>
      <c r="C22" s="246"/>
      <c r="D22" s="246"/>
      <c r="E22" s="246"/>
      <c r="F22" s="246"/>
      <c r="G22" s="257"/>
      <c r="H22" s="257"/>
      <c r="I22" s="257"/>
      <c r="J22" s="257"/>
      <c r="K22" s="257"/>
      <c r="L22" s="257"/>
      <c r="M22" s="257"/>
    </row>
    <row r="23" spans="1:13" ht="16">
      <c r="A23" s="249"/>
      <c r="B23" s="249"/>
      <c r="C23" s="258" t="s">
        <v>529</v>
      </c>
      <c r="D23" s="258" t="s">
        <v>530</v>
      </c>
      <c r="E23" s="258" t="s">
        <v>750</v>
      </c>
      <c r="F23" s="246"/>
      <c r="G23" s="259" t="s">
        <v>531</v>
      </c>
      <c r="H23" s="260"/>
      <c r="I23" s="260"/>
      <c r="J23" s="260"/>
      <c r="K23" s="260"/>
      <c r="L23" s="260"/>
      <c r="M23" s="260"/>
    </row>
    <row r="24" spans="1:13">
      <c r="A24" s="261" t="s">
        <v>532</v>
      </c>
      <c r="B24" s="249"/>
      <c r="C24" s="403">
        <f>SUM(D13:D19)</f>
        <v>2779</v>
      </c>
      <c r="D24" s="403">
        <f>SUM(H13:H19)</f>
        <v>1312</v>
      </c>
      <c r="E24" s="403">
        <f>SUM(J13:J19)</f>
        <v>4091</v>
      </c>
      <c r="F24" s="246"/>
      <c r="G24" s="257"/>
      <c r="H24" s="257"/>
      <c r="I24" s="257"/>
      <c r="J24" s="257"/>
      <c r="K24" s="257"/>
      <c r="L24" s="257"/>
      <c r="M24" s="257"/>
    </row>
    <row r="25" spans="1:13">
      <c r="A25" s="262" t="s">
        <v>533</v>
      </c>
      <c r="B25" s="249"/>
      <c r="C25" s="404">
        <f>AVERAGE(D13:D19)</f>
        <v>397</v>
      </c>
      <c r="D25" s="404">
        <f>AVERAGE(H13:H19)</f>
        <v>187.42857142857142</v>
      </c>
      <c r="E25" s="404">
        <f>AVERAGE(J13:J19)</f>
        <v>584.42857142857144</v>
      </c>
      <c r="F25" s="246"/>
      <c r="G25" s="257"/>
      <c r="H25" s="257"/>
      <c r="I25" s="257"/>
      <c r="J25" s="257"/>
      <c r="K25" s="257"/>
      <c r="L25" s="257"/>
      <c r="M25" s="257"/>
    </row>
    <row r="26" spans="1:13">
      <c r="A26" s="262" t="s">
        <v>534</v>
      </c>
      <c r="B26" s="249"/>
      <c r="C26" s="405">
        <f>SUM(E13:E19)</f>
        <v>22812</v>
      </c>
      <c r="D26" s="405">
        <f>SUM(I13:I19)</f>
        <v>10941</v>
      </c>
      <c r="E26" s="407">
        <f>SUM(K13:K19)</f>
        <v>33753</v>
      </c>
      <c r="F26" s="246"/>
      <c r="G26" s="257"/>
      <c r="H26" s="257"/>
      <c r="I26" s="257"/>
      <c r="J26" s="257"/>
      <c r="K26" s="257"/>
      <c r="L26" s="257"/>
      <c r="M26" s="257"/>
    </row>
    <row r="27" spans="1:13">
      <c r="A27" s="263" t="s">
        <v>535</v>
      </c>
      <c r="B27" s="249"/>
      <c r="C27" s="406">
        <f>AVERAGE(E13:E19)</f>
        <v>3258.8571428571427</v>
      </c>
      <c r="D27" s="406">
        <f>AVERAGE(I13:I19)</f>
        <v>1563</v>
      </c>
      <c r="E27" s="408">
        <f>AVERAGE(K13:K19)</f>
        <v>4821.8571428571431</v>
      </c>
      <c r="F27" s="246"/>
      <c r="G27" s="257"/>
      <c r="H27" s="257"/>
      <c r="I27" s="257"/>
      <c r="J27" s="257"/>
      <c r="K27" s="257"/>
      <c r="L27" s="257"/>
      <c r="M27" s="257"/>
    </row>
    <row r="28" spans="1:13">
      <c r="A28" s="264"/>
      <c r="B28" s="249"/>
      <c r="C28" s="265"/>
      <c r="D28" s="265"/>
      <c r="E28" s="265"/>
      <c r="F28" s="246"/>
      <c r="G28" s="257"/>
      <c r="H28" s="257"/>
      <c r="I28" s="257"/>
      <c r="J28" s="257"/>
      <c r="K28" s="257"/>
      <c r="L28" s="257"/>
      <c r="M28" s="257"/>
    </row>
    <row r="29" spans="1:13">
      <c r="A29" s="264"/>
      <c r="B29" s="249"/>
      <c r="C29" s="258" t="s">
        <v>529</v>
      </c>
      <c r="D29" s="258" t="s">
        <v>530</v>
      </c>
      <c r="E29" s="249"/>
      <c r="F29" s="246"/>
      <c r="G29" s="257"/>
      <c r="H29" s="257"/>
      <c r="I29" s="257"/>
      <c r="J29" s="257"/>
      <c r="K29" s="257"/>
      <c r="L29" s="257"/>
      <c r="M29" s="257"/>
    </row>
    <row r="30" spans="1:13">
      <c r="A30" s="261" t="s">
        <v>536</v>
      </c>
      <c r="B30" s="249"/>
      <c r="C30" s="403">
        <f>MAX(D13:D19)</f>
        <v>510</v>
      </c>
      <c r="D30" s="403">
        <f>MAX(H13:H19)</f>
        <v>225</v>
      </c>
      <c r="E30" s="249"/>
      <c r="F30" s="246"/>
      <c r="G30" s="257"/>
      <c r="H30" s="257"/>
      <c r="I30" s="257"/>
      <c r="J30" s="257"/>
      <c r="K30" s="257"/>
      <c r="L30" s="257"/>
      <c r="M30" s="257"/>
    </row>
    <row r="31" spans="1:13">
      <c r="A31" s="263" t="s">
        <v>537</v>
      </c>
      <c r="B31" s="249"/>
      <c r="C31" s="409">
        <f>MIN(D13:D19)</f>
        <v>297</v>
      </c>
      <c r="D31" s="403">
        <f>MIN(H14:H20)</f>
        <v>147</v>
      </c>
      <c r="E31" s="249"/>
      <c r="F31" s="246"/>
      <c r="G31" s="257"/>
      <c r="H31" s="257"/>
      <c r="I31" s="257"/>
      <c r="J31" s="257"/>
      <c r="K31" s="257"/>
      <c r="L31" s="257"/>
      <c r="M31" s="257"/>
    </row>
    <row r="32" spans="1:13">
      <c r="A32" s="266"/>
      <c r="B32" s="26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</row>
  </sheetData>
  <mergeCells count="12">
    <mergeCell ref="H11:I11"/>
    <mergeCell ref="A21:M21"/>
    <mergeCell ref="A1:D3"/>
    <mergeCell ref="A5:M5"/>
    <mergeCell ref="A7:A8"/>
    <mergeCell ref="B10:E10"/>
    <mergeCell ref="F10:I10"/>
    <mergeCell ref="J10:K11"/>
    <mergeCell ref="L10:M11"/>
    <mergeCell ref="B11:C11"/>
    <mergeCell ref="D11:E11"/>
    <mergeCell ref="F11:G11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5FEB-6396-4A82-AFD7-794810E00277}">
  <sheetPr codeName="Feuil13">
    <tabColor rgb="FF00B0F0"/>
  </sheetPr>
  <dimension ref="A1:M40"/>
  <sheetViews>
    <sheetView topLeftCell="A2" zoomScale="140" workbookViewId="0">
      <selection activeCell="K28" sqref="K28"/>
    </sheetView>
  </sheetViews>
  <sheetFormatPr baseColWidth="10" defaultColWidth="9.1640625" defaultRowHeight="15"/>
  <cols>
    <col min="2" max="3" width="15.83203125" bestFit="1" customWidth="1"/>
    <col min="4" max="4" width="25.83203125" customWidth="1"/>
    <col min="5" max="5" width="11.33203125" bestFit="1" customWidth="1"/>
    <col min="6" max="13" width="10.6640625" customWidth="1"/>
  </cols>
  <sheetData>
    <row r="1" spans="1:13">
      <c r="A1" s="544" t="s">
        <v>636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>
      <c r="B5" t="s">
        <v>183</v>
      </c>
      <c r="D5" s="20">
        <v>45566</v>
      </c>
    </row>
    <row r="6" spans="1:13">
      <c r="F6" s="5"/>
      <c r="G6" s="5"/>
      <c r="H6" s="1"/>
      <c r="I6" s="1"/>
      <c r="J6" s="1"/>
      <c r="K6" s="1"/>
      <c r="L6" s="1"/>
      <c r="M6" s="1"/>
    </row>
    <row r="7" spans="1:13">
      <c r="F7" s="3"/>
      <c r="G7" s="3"/>
      <c r="H7" s="6"/>
      <c r="I7" s="19"/>
    </row>
    <row r="8" spans="1:13" ht="19">
      <c r="B8" s="21" t="s">
        <v>184</v>
      </c>
      <c r="C8" s="21" t="s">
        <v>185</v>
      </c>
      <c r="D8" s="21" t="s">
        <v>186</v>
      </c>
      <c r="E8" s="21" t="s">
        <v>187</v>
      </c>
      <c r="F8" s="7"/>
      <c r="G8" s="3"/>
      <c r="H8" s="6"/>
      <c r="I8" s="3"/>
    </row>
    <row r="9" spans="1:13">
      <c r="B9" s="22" t="s">
        <v>188</v>
      </c>
      <c r="C9" s="22" t="s">
        <v>189</v>
      </c>
      <c r="D9" s="23">
        <v>36923</v>
      </c>
      <c r="E9" s="24">
        <f>DATEDIF(D9,D$5,"y")</f>
        <v>23</v>
      </c>
      <c r="F9" s="200"/>
      <c r="G9" s="3"/>
      <c r="H9" s="6"/>
      <c r="I9" s="3"/>
    </row>
    <row r="10" spans="1:13">
      <c r="B10" s="22" t="s">
        <v>190</v>
      </c>
      <c r="C10" s="22" t="s">
        <v>191</v>
      </c>
      <c r="D10" s="23">
        <v>38507</v>
      </c>
      <c r="E10" s="24">
        <f t="shared" ref="E10:E32" si="0">DATEDIF(D10,D$5,"y")</f>
        <v>19</v>
      </c>
      <c r="F10" s="3"/>
      <c r="G10" s="3"/>
      <c r="H10" s="570" t="s">
        <v>379</v>
      </c>
      <c r="I10" s="570"/>
      <c r="J10" s="570"/>
      <c r="K10" s="570"/>
      <c r="L10" s="570"/>
      <c r="M10" s="570"/>
    </row>
    <row r="11" spans="1:13">
      <c r="B11" s="22" t="s">
        <v>192</v>
      </c>
      <c r="C11" s="22" t="s">
        <v>191</v>
      </c>
      <c r="D11" s="23">
        <v>36868</v>
      </c>
      <c r="E11" s="24">
        <f t="shared" si="0"/>
        <v>23</v>
      </c>
      <c r="F11" s="3"/>
      <c r="G11" s="3"/>
      <c r="H11" s="570" t="s">
        <v>380</v>
      </c>
      <c r="I11" s="570"/>
      <c r="J11" s="570"/>
      <c r="K11" s="570"/>
      <c r="L11" s="570"/>
      <c r="M11" s="570"/>
    </row>
    <row r="12" spans="1:13">
      <c r="B12" s="22" t="s">
        <v>193</v>
      </c>
      <c r="C12" s="22" t="s">
        <v>191</v>
      </c>
      <c r="D12" s="23">
        <v>36083</v>
      </c>
      <c r="E12" s="24">
        <f t="shared" si="0"/>
        <v>25</v>
      </c>
      <c r="F12" s="7"/>
      <c r="G12" s="3"/>
      <c r="H12" s="570" t="s">
        <v>381</v>
      </c>
      <c r="I12" s="570"/>
      <c r="J12" s="570"/>
      <c r="K12" s="570"/>
      <c r="L12" s="570"/>
      <c r="M12" s="570"/>
    </row>
    <row r="13" spans="1:13">
      <c r="B13" s="22" t="s">
        <v>194</v>
      </c>
      <c r="C13" s="22" t="s">
        <v>189</v>
      </c>
      <c r="D13" s="23">
        <v>35901</v>
      </c>
      <c r="E13" s="24">
        <f t="shared" si="0"/>
        <v>26</v>
      </c>
      <c r="H13" s="6"/>
      <c r="I13" s="3"/>
    </row>
    <row r="14" spans="1:13">
      <c r="B14" s="22" t="s">
        <v>195</v>
      </c>
      <c r="C14" s="22" t="s">
        <v>189</v>
      </c>
      <c r="D14" s="23">
        <v>37611</v>
      </c>
      <c r="E14" s="24">
        <f t="shared" si="0"/>
        <v>21</v>
      </c>
      <c r="H14" s="6"/>
      <c r="I14" s="3"/>
    </row>
    <row r="15" spans="1:13">
      <c r="B15" s="22" t="s">
        <v>196</v>
      </c>
      <c r="C15" s="22" t="s">
        <v>189</v>
      </c>
      <c r="D15" s="23">
        <v>36910</v>
      </c>
      <c r="E15" s="24">
        <f t="shared" si="0"/>
        <v>23</v>
      </c>
      <c r="H15" s="6"/>
    </row>
    <row r="16" spans="1:13">
      <c r="B16" s="22" t="s">
        <v>197</v>
      </c>
      <c r="C16" s="22" t="s">
        <v>189</v>
      </c>
      <c r="D16" s="23">
        <v>37359</v>
      </c>
      <c r="E16" s="24">
        <f t="shared" si="0"/>
        <v>22</v>
      </c>
    </row>
    <row r="17" spans="2:5">
      <c r="B17" s="22" t="s">
        <v>198</v>
      </c>
      <c r="C17" s="22" t="s">
        <v>191</v>
      </c>
      <c r="D17" s="23">
        <v>38138</v>
      </c>
      <c r="E17" s="24">
        <f t="shared" si="0"/>
        <v>20</v>
      </c>
    </row>
    <row r="18" spans="2:5">
      <c r="B18" s="22" t="s">
        <v>199</v>
      </c>
      <c r="C18" s="22" t="s">
        <v>191</v>
      </c>
      <c r="D18" s="23">
        <v>38631</v>
      </c>
      <c r="E18" s="24">
        <f t="shared" si="0"/>
        <v>18</v>
      </c>
    </row>
    <row r="19" spans="2:5">
      <c r="B19" s="22" t="s">
        <v>200</v>
      </c>
      <c r="C19" s="22" t="s">
        <v>191</v>
      </c>
      <c r="D19" s="23">
        <v>37701</v>
      </c>
      <c r="E19" s="24">
        <f t="shared" si="0"/>
        <v>21</v>
      </c>
    </row>
    <row r="20" spans="2:5">
      <c r="B20" s="22" t="s">
        <v>201</v>
      </c>
      <c r="C20" s="22" t="s">
        <v>191</v>
      </c>
      <c r="D20" s="23">
        <v>37145</v>
      </c>
      <c r="E20" s="24">
        <f t="shared" si="0"/>
        <v>23</v>
      </c>
    </row>
    <row r="21" spans="2:5">
      <c r="B21" s="22" t="s">
        <v>202</v>
      </c>
      <c r="C21" s="22" t="s">
        <v>189</v>
      </c>
      <c r="D21" s="23">
        <v>39301</v>
      </c>
      <c r="E21" s="24">
        <f t="shared" si="0"/>
        <v>17</v>
      </c>
    </row>
    <row r="22" spans="2:5">
      <c r="B22" s="22" t="s">
        <v>203</v>
      </c>
      <c r="C22" s="22" t="s">
        <v>191</v>
      </c>
      <c r="D22" s="23">
        <v>38406</v>
      </c>
      <c r="E22" s="24">
        <f t="shared" si="0"/>
        <v>19</v>
      </c>
    </row>
    <row r="23" spans="2:5">
      <c r="B23" s="22" t="s">
        <v>204</v>
      </c>
      <c r="C23" s="22" t="s">
        <v>189</v>
      </c>
      <c r="D23" s="23">
        <v>35982</v>
      </c>
      <c r="E23" s="24">
        <f t="shared" si="0"/>
        <v>26</v>
      </c>
    </row>
    <row r="24" spans="2:5">
      <c r="B24" s="22" t="s">
        <v>205</v>
      </c>
      <c r="C24" s="22" t="s">
        <v>191</v>
      </c>
      <c r="D24" s="23">
        <v>36653</v>
      </c>
      <c r="E24" s="24">
        <f t="shared" si="0"/>
        <v>24</v>
      </c>
    </row>
    <row r="25" spans="2:5">
      <c r="B25" s="22" t="s">
        <v>206</v>
      </c>
      <c r="C25" s="22" t="s">
        <v>189</v>
      </c>
      <c r="D25" s="23">
        <v>37221</v>
      </c>
      <c r="E25" s="24">
        <f t="shared" si="0"/>
        <v>22</v>
      </c>
    </row>
    <row r="26" spans="2:5">
      <c r="B26" s="22" t="s">
        <v>207</v>
      </c>
      <c r="C26" s="22" t="s">
        <v>189</v>
      </c>
      <c r="D26" s="23">
        <v>37967</v>
      </c>
      <c r="E26" s="24">
        <f t="shared" si="0"/>
        <v>20</v>
      </c>
    </row>
    <row r="27" spans="2:5">
      <c r="B27" s="22" t="s">
        <v>208</v>
      </c>
      <c r="C27" s="22" t="s">
        <v>191</v>
      </c>
      <c r="D27" s="23">
        <v>37282</v>
      </c>
      <c r="E27" s="24">
        <f t="shared" si="0"/>
        <v>22</v>
      </c>
    </row>
    <row r="28" spans="2:5">
      <c r="B28" s="22" t="s">
        <v>209</v>
      </c>
      <c r="C28" s="22" t="s">
        <v>189</v>
      </c>
      <c r="D28" s="23">
        <v>38303</v>
      </c>
      <c r="E28" s="24">
        <f t="shared" si="0"/>
        <v>19</v>
      </c>
    </row>
    <row r="29" spans="2:5">
      <c r="B29" s="22" t="s">
        <v>210</v>
      </c>
      <c r="C29" s="22" t="s">
        <v>189</v>
      </c>
      <c r="D29" s="23">
        <v>35801</v>
      </c>
      <c r="E29" s="24">
        <f t="shared" si="0"/>
        <v>26</v>
      </c>
    </row>
    <row r="30" spans="2:5">
      <c r="B30" s="22" t="s">
        <v>211</v>
      </c>
      <c r="C30" s="22" t="s">
        <v>191</v>
      </c>
      <c r="D30" s="23">
        <v>37771</v>
      </c>
      <c r="E30" s="24">
        <f t="shared" si="0"/>
        <v>21</v>
      </c>
    </row>
    <row r="31" spans="2:5">
      <c r="B31" s="22" t="s">
        <v>212</v>
      </c>
      <c r="C31" s="22" t="s">
        <v>189</v>
      </c>
      <c r="D31" s="23">
        <v>37050</v>
      </c>
      <c r="E31" s="24">
        <f t="shared" si="0"/>
        <v>23</v>
      </c>
    </row>
    <row r="32" spans="2:5">
      <c r="B32" s="22" t="s">
        <v>213</v>
      </c>
      <c r="C32" s="22" t="s">
        <v>191</v>
      </c>
      <c r="D32" s="23">
        <v>36150</v>
      </c>
      <c r="E32" s="24">
        <f t="shared" si="0"/>
        <v>25</v>
      </c>
    </row>
    <row r="33" spans="2:5">
      <c r="D33" s="26"/>
    </row>
    <row r="35" spans="2:5">
      <c r="B35" s="571" t="s">
        <v>278</v>
      </c>
      <c r="C35" s="571"/>
      <c r="D35" s="571"/>
      <c r="E35" s="25">
        <f>COUNTIF(E9:E32,"&lt;18")</f>
        <v>1</v>
      </c>
    </row>
    <row r="36" spans="2:5">
      <c r="B36" s="571" t="s">
        <v>279</v>
      </c>
      <c r="C36" s="571"/>
      <c r="D36" s="571"/>
      <c r="E36" s="25">
        <f>COUNTIF(C9:C32,"m")</f>
        <v>12</v>
      </c>
    </row>
    <row r="37" spans="2:5">
      <c r="B37" s="571" t="s">
        <v>280</v>
      </c>
      <c r="C37" s="571"/>
      <c r="D37" s="571"/>
      <c r="E37" s="25">
        <f>COUNTIF(C9:C32,"f")</f>
        <v>12</v>
      </c>
    </row>
    <row r="39" spans="2:5">
      <c r="B39" s="569" t="s">
        <v>214</v>
      </c>
      <c r="C39" s="569"/>
      <c r="D39" s="24">
        <f>MIN(E9:E32)</f>
        <v>17</v>
      </c>
    </row>
    <row r="40" spans="2:5">
      <c r="B40" s="569" t="s">
        <v>215</v>
      </c>
      <c r="C40" s="569"/>
      <c r="D40" s="24">
        <f>MAX(E9:E32)</f>
        <v>26</v>
      </c>
    </row>
  </sheetData>
  <mergeCells count="9">
    <mergeCell ref="B40:C40"/>
    <mergeCell ref="H10:M10"/>
    <mergeCell ref="H11:M11"/>
    <mergeCell ref="H12:M12"/>
    <mergeCell ref="A1:D3"/>
    <mergeCell ref="B35:D35"/>
    <mergeCell ref="B36:D36"/>
    <mergeCell ref="B37:D37"/>
    <mergeCell ref="B39:C39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0D88-7AE7-4F4B-885C-E60DCABE61EA}">
  <sheetPr codeName="Feuil14">
    <tabColor rgb="FF00B0F0"/>
    <pageSetUpPr fitToPage="1"/>
  </sheetPr>
  <dimension ref="A1:M40"/>
  <sheetViews>
    <sheetView zoomScale="177" zoomScaleNormal="100" workbookViewId="0">
      <selection activeCell="J15" sqref="J15"/>
    </sheetView>
  </sheetViews>
  <sheetFormatPr baseColWidth="10" defaultColWidth="9.1640625" defaultRowHeight="15"/>
  <cols>
    <col min="2" max="3" width="15.83203125" bestFit="1" customWidth="1"/>
    <col min="4" max="4" width="9.33203125" bestFit="1" customWidth="1"/>
    <col min="5" max="5" width="11.33203125" bestFit="1" customWidth="1"/>
    <col min="6" max="6" width="10.6640625" customWidth="1"/>
    <col min="7" max="7" width="25.33203125" bestFit="1" customWidth="1"/>
    <col min="8" max="10" width="10.6640625" customWidth="1"/>
    <col min="11" max="11" width="14.1640625" bestFit="1" customWidth="1"/>
    <col min="12" max="13" width="10.6640625" customWidth="1"/>
  </cols>
  <sheetData>
    <row r="1" spans="1:13">
      <c r="A1" s="544" t="s">
        <v>267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>
      <c r="B5" s="54"/>
      <c r="C5" s="54"/>
      <c r="D5" s="54"/>
      <c r="E5" s="54"/>
      <c r="F5" s="54"/>
      <c r="G5" s="54"/>
      <c r="H5" s="37"/>
    </row>
    <row r="6" spans="1:13">
      <c r="B6" s="54"/>
      <c r="C6" s="56"/>
      <c r="D6" s="56" t="s">
        <v>253</v>
      </c>
      <c r="E6" s="56" t="s">
        <v>254</v>
      </c>
      <c r="F6" s="56" t="s">
        <v>255</v>
      </c>
      <c r="G6" s="54"/>
      <c r="H6" s="62"/>
      <c r="I6" s="1"/>
      <c r="J6" s="1"/>
      <c r="K6" s="1"/>
      <c r="L6" s="1"/>
      <c r="M6" s="1"/>
    </row>
    <row r="7" spans="1:13">
      <c r="B7" s="54"/>
      <c r="C7" s="56" t="s">
        <v>256</v>
      </c>
      <c r="D7" s="56">
        <v>2</v>
      </c>
      <c r="E7" s="56">
        <v>1</v>
      </c>
      <c r="F7" s="56">
        <v>4</v>
      </c>
      <c r="G7" s="54"/>
      <c r="H7" s="63"/>
      <c r="I7" s="19"/>
    </row>
    <row r="8" spans="1:13">
      <c r="B8" s="54"/>
      <c r="C8" s="54"/>
      <c r="D8" s="54"/>
      <c r="E8" s="54"/>
      <c r="F8" s="54"/>
      <c r="G8" s="54"/>
      <c r="H8" s="63"/>
      <c r="I8" s="3"/>
    </row>
    <row r="9" spans="1:13">
      <c r="B9" s="54"/>
      <c r="C9" s="54"/>
      <c r="D9" s="54"/>
      <c r="E9" s="54"/>
      <c r="F9" s="54"/>
      <c r="G9" s="54"/>
      <c r="H9" s="63"/>
      <c r="I9" s="3"/>
    </row>
    <row r="10" spans="1:13">
      <c r="B10" s="54"/>
      <c r="C10" s="54"/>
      <c r="D10" s="54"/>
      <c r="E10" s="54"/>
      <c r="F10" s="54"/>
      <c r="G10" s="54"/>
      <c r="H10" s="63"/>
      <c r="I10" s="3"/>
    </row>
    <row r="11" spans="1:13">
      <c r="B11" s="54"/>
      <c r="C11" s="64"/>
      <c r="D11" s="64"/>
      <c r="E11" s="64"/>
      <c r="F11" s="54"/>
      <c r="G11" s="54"/>
      <c r="H11" s="63"/>
      <c r="I11" s="3"/>
    </row>
    <row r="12" spans="1:13">
      <c r="B12" s="56" t="s">
        <v>464</v>
      </c>
      <c r="C12" s="56" t="s">
        <v>257</v>
      </c>
      <c r="D12" s="56" t="s">
        <v>258</v>
      </c>
      <c r="E12" s="56" t="s">
        <v>259</v>
      </c>
      <c r="F12" s="56" t="s">
        <v>260</v>
      </c>
      <c r="G12" s="56" t="s">
        <v>261</v>
      </c>
      <c r="H12" s="63"/>
      <c r="I12" s="3"/>
    </row>
    <row r="13" spans="1:13">
      <c r="B13" s="56" t="s">
        <v>262</v>
      </c>
      <c r="C13" s="56">
        <v>14</v>
      </c>
      <c r="D13" s="56">
        <v>16</v>
      </c>
      <c r="E13" s="56">
        <v>15</v>
      </c>
      <c r="F13" s="65">
        <f>(C13+D13+E13)/3</f>
        <v>15</v>
      </c>
      <c r="G13" s="66">
        <f>(C13*D$7 + D13*E$7 + E13*F$7)/(D$7+E$7+F$7)</f>
        <v>14.857142857142858</v>
      </c>
      <c r="I13" s="3"/>
    </row>
    <row r="14" spans="1:13">
      <c r="B14" s="56" t="s">
        <v>242</v>
      </c>
      <c r="C14" s="56">
        <v>15</v>
      </c>
      <c r="D14" s="56">
        <v>13</v>
      </c>
      <c r="E14" s="56">
        <v>12</v>
      </c>
      <c r="F14" s="65">
        <f t="shared" ref="F14:F19" si="0">(C14+D14+E14)/3</f>
        <v>13.333333333333334</v>
      </c>
      <c r="G14" s="66">
        <f t="shared" ref="G14:G19" si="1">(C14*D$7 + D14*E$7 + E14*F$7)/(D$7+E$7+F$7)</f>
        <v>13</v>
      </c>
      <c r="I14" s="3"/>
    </row>
    <row r="15" spans="1:13">
      <c r="B15" s="56" t="s">
        <v>263</v>
      </c>
      <c r="C15" s="56">
        <v>18</v>
      </c>
      <c r="D15" s="56">
        <v>19</v>
      </c>
      <c r="E15" s="56">
        <v>18</v>
      </c>
      <c r="F15" s="65">
        <f t="shared" si="0"/>
        <v>18.333333333333332</v>
      </c>
      <c r="G15" s="66">
        <f t="shared" si="1"/>
        <v>18.142857142857142</v>
      </c>
    </row>
    <row r="16" spans="1:13">
      <c r="B16" s="56" t="s">
        <v>20</v>
      </c>
      <c r="C16" s="56">
        <v>11</v>
      </c>
      <c r="D16" s="56">
        <v>11</v>
      </c>
      <c r="E16" s="56">
        <v>10</v>
      </c>
      <c r="F16" s="65">
        <f t="shared" si="0"/>
        <v>10.666666666666666</v>
      </c>
      <c r="G16" s="66">
        <f t="shared" si="1"/>
        <v>10.428571428571429</v>
      </c>
      <c r="H16" s="197"/>
    </row>
    <row r="17" spans="2:8">
      <c r="B17" s="56" t="s">
        <v>238</v>
      </c>
      <c r="C17" s="56">
        <v>13</v>
      </c>
      <c r="D17" s="56">
        <v>14</v>
      </c>
      <c r="E17" s="56">
        <v>7</v>
      </c>
      <c r="F17" s="65">
        <f t="shared" si="0"/>
        <v>11.333333333333334</v>
      </c>
      <c r="G17" s="66">
        <f t="shared" si="1"/>
        <v>9.7142857142857135</v>
      </c>
    </row>
    <row r="18" spans="2:8">
      <c r="B18" s="56" t="s">
        <v>264</v>
      </c>
      <c r="C18" s="56">
        <v>16</v>
      </c>
      <c r="D18" s="56">
        <v>15</v>
      </c>
      <c r="E18" s="56">
        <v>17</v>
      </c>
      <c r="F18" s="65">
        <f t="shared" si="0"/>
        <v>16</v>
      </c>
      <c r="G18" s="66">
        <f t="shared" si="1"/>
        <v>16.428571428571427</v>
      </c>
    </row>
    <row r="19" spans="2:8">
      <c r="B19" s="56" t="s">
        <v>265</v>
      </c>
      <c r="C19" s="56">
        <v>2</v>
      </c>
      <c r="D19" s="56">
        <v>4</v>
      </c>
      <c r="E19" s="56">
        <v>1</v>
      </c>
      <c r="F19" s="65">
        <f t="shared" si="0"/>
        <v>2.3333333333333335</v>
      </c>
      <c r="G19" s="66">
        <f t="shared" si="1"/>
        <v>1.7142857142857142</v>
      </c>
    </row>
    <row r="20" spans="2:8">
      <c r="B20" s="54"/>
      <c r="C20" s="54"/>
      <c r="D20" s="54"/>
      <c r="E20" s="54"/>
      <c r="F20" s="54"/>
      <c r="G20" s="54"/>
      <c r="H20" s="37"/>
    </row>
    <row r="21" spans="2:8">
      <c r="B21" s="56" t="s">
        <v>266</v>
      </c>
      <c r="C21" s="65">
        <f>AVERAGE(C13:C19)</f>
        <v>12.714285714285714</v>
      </c>
      <c r="D21" s="65">
        <f>AVERAGE(D13:D19)</f>
        <v>13.142857142857142</v>
      </c>
      <c r="E21" s="65">
        <f>AVERAGE(E13:E19)</f>
        <v>11.428571428571429</v>
      </c>
      <c r="F21" s="37"/>
      <c r="G21" s="37"/>
      <c r="H21" s="37"/>
    </row>
    <row r="22" spans="2:8">
      <c r="B22" s="54"/>
      <c r="C22" s="54"/>
      <c r="D22" s="54"/>
      <c r="E22" s="54"/>
      <c r="F22" s="37"/>
      <c r="G22" s="37"/>
      <c r="H22" s="37"/>
    </row>
    <row r="23" spans="2:8">
      <c r="B23" s="572" t="s">
        <v>451</v>
      </c>
      <c r="C23" s="572"/>
      <c r="D23" s="572"/>
      <c r="E23" s="67">
        <f>COUNTIF(G13:G19,"&gt;10")</f>
        <v>5</v>
      </c>
      <c r="F23" s="37"/>
      <c r="G23" s="37"/>
      <c r="H23" s="37"/>
    </row>
    <row r="24" spans="2:8">
      <c r="B24" s="37"/>
      <c r="C24" s="37"/>
      <c r="D24" s="68"/>
      <c r="E24" s="69"/>
      <c r="F24" s="37"/>
      <c r="G24" s="37"/>
      <c r="H24" s="37"/>
    </row>
    <row r="25" spans="2:8">
      <c r="B25" s="37"/>
      <c r="C25" s="37"/>
      <c r="D25" s="68"/>
      <c r="E25" s="69"/>
      <c r="F25" s="37"/>
      <c r="G25" s="37"/>
      <c r="H25" s="37"/>
    </row>
    <row r="26" spans="2:8">
      <c r="B26" s="37"/>
      <c r="C26" s="37"/>
      <c r="D26" s="68"/>
      <c r="E26" s="69"/>
      <c r="F26" s="37"/>
      <c r="G26" s="37"/>
      <c r="H26" s="37"/>
    </row>
    <row r="27" spans="2:8">
      <c r="B27" s="573" t="s">
        <v>382</v>
      </c>
      <c r="C27" s="573"/>
      <c r="D27" s="573"/>
      <c r="E27" s="573"/>
      <c r="F27" s="37"/>
      <c r="G27" s="37"/>
      <c r="H27" s="37"/>
    </row>
    <row r="28" spans="2:8">
      <c r="B28" s="573" t="s">
        <v>383</v>
      </c>
      <c r="C28" s="573"/>
      <c r="D28" s="573"/>
      <c r="E28" s="573"/>
    </row>
    <row r="29" spans="2:8">
      <c r="D29" s="26"/>
      <c r="E29" s="27"/>
    </row>
    <row r="30" spans="2:8">
      <c r="D30" s="26"/>
      <c r="E30" s="27"/>
    </row>
    <row r="31" spans="2:8">
      <c r="D31" s="26"/>
      <c r="E31" s="27"/>
    </row>
    <row r="32" spans="2:8">
      <c r="D32" s="26"/>
      <c r="E32" s="27"/>
    </row>
    <row r="39" spans="4:4">
      <c r="D39" s="27"/>
    </row>
    <row r="40" spans="4:4">
      <c r="D40" s="27"/>
    </row>
  </sheetData>
  <mergeCells count="4">
    <mergeCell ref="A1:D3"/>
    <mergeCell ref="B23:D23"/>
    <mergeCell ref="B27:E27"/>
    <mergeCell ref="B28:E28"/>
  </mergeCells>
  <conditionalFormatting sqref="G13:G19">
    <cfRule type="cellIs" dxfId="0" priority="1" operator="greaterThan">
      <formula>10</formula>
    </cfRule>
  </conditionalFormatting>
  <pageMargins left="0.7" right="0.7" top="0.75" bottom="0.75" header="0.3" footer="0.3"/>
  <pageSetup paperSize="9" scale="91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0FE8-65BD-4A1B-A8BA-DC5A6A6B3D70}">
  <sheetPr codeName="Feuil15">
    <tabColor rgb="FF00B0F0"/>
  </sheetPr>
  <dimension ref="A1:M45"/>
  <sheetViews>
    <sheetView showRowColHeaders="0" zoomScale="188" zoomScaleNormal="100" workbookViewId="0">
      <selection activeCell="G14" sqref="G14"/>
    </sheetView>
  </sheetViews>
  <sheetFormatPr baseColWidth="10" defaultColWidth="9.1640625" defaultRowHeight="15"/>
  <cols>
    <col min="2" max="3" width="15.83203125" bestFit="1" customWidth="1"/>
    <col min="4" max="4" width="21.6640625" bestFit="1" customWidth="1"/>
    <col min="5" max="5" width="5.83203125" bestFit="1" customWidth="1"/>
    <col min="6" max="6" width="27.6640625" bestFit="1" customWidth="1"/>
    <col min="7" max="7" width="25.33203125" bestFit="1" customWidth="1"/>
    <col min="8" max="9" width="15.33203125" bestFit="1" customWidth="1"/>
    <col min="10" max="10" width="10.6640625" customWidth="1"/>
    <col min="11" max="11" width="27.6640625" customWidth="1"/>
    <col min="12" max="12" width="24.83203125" customWidth="1"/>
    <col min="13" max="13" width="10.6640625" customWidth="1"/>
  </cols>
  <sheetData>
    <row r="1" spans="1:13">
      <c r="A1" s="544" t="s">
        <v>310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>
      <c r="B5" s="54"/>
      <c r="C5" s="54"/>
      <c r="D5" s="54"/>
      <c r="E5" s="54"/>
      <c r="F5" s="54"/>
      <c r="G5" s="54"/>
      <c r="H5" s="37"/>
    </row>
    <row r="6" spans="1:13" ht="30">
      <c r="B6" s="78" t="s">
        <v>285</v>
      </c>
      <c r="C6" s="78" t="s">
        <v>286</v>
      </c>
      <c r="D6" s="78" t="s">
        <v>287</v>
      </c>
      <c r="E6" s="79"/>
      <c r="F6" s="574" t="s">
        <v>288</v>
      </c>
      <c r="G6" s="575"/>
      <c r="M6" s="1"/>
    </row>
    <row r="7" spans="1:13">
      <c r="B7" s="80" t="s">
        <v>289</v>
      </c>
      <c r="C7" s="81">
        <v>132000</v>
      </c>
      <c r="D7" s="82">
        <v>53</v>
      </c>
      <c r="E7" s="79"/>
      <c r="F7" s="83" t="s">
        <v>290</v>
      </c>
      <c r="G7" s="392">
        <f>AVERAGE(C7:C19)</f>
        <v>145627.77777777778</v>
      </c>
    </row>
    <row r="8" spans="1:13" ht="19">
      <c r="B8" s="80" t="s">
        <v>291</v>
      </c>
      <c r="C8" s="81">
        <v>178200</v>
      </c>
      <c r="D8" s="82">
        <v>56</v>
      </c>
      <c r="E8" s="79"/>
      <c r="F8" s="83" t="s">
        <v>292</v>
      </c>
      <c r="G8" s="84">
        <f>MAX(C7:C19)</f>
        <v>189000</v>
      </c>
      <c r="H8" s="90"/>
      <c r="I8" s="89"/>
    </row>
    <row r="9" spans="1:13" ht="19">
      <c r="B9" s="80" t="s">
        <v>293</v>
      </c>
      <c r="C9" s="81" t="s">
        <v>294</v>
      </c>
      <c r="D9" s="82"/>
      <c r="E9" s="79"/>
      <c r="F9" s="83" t="s">
        <v>295</v>
      </c>
      <c r="G9" s="84">
        <f>MIN(C7:C19)</f>
        <v>110000</v>
      </c>
      <c r="H9" s="70"/>
      <c r="I9" s="70"/>
      <c r="J9" s="1"/>
      <c r="K9" s="71"/>
      <c r="L9" s="71"/>
    </row>
    <row r="10" spans="1:13">
      <c r="B10" s="80" t="s">
        <v>296</v>
      </c>
      <c r="C10" s="81">
        <v>145000</v>
      </c>
      <c r="D10" s="82">
        <v>39</v>
      </c>
      <c r="E10" s="79"/>
      <c r="F10" s="83" t="s">
        <v>297</v>
      </c>
      <c r="G10" s="201">
        <f>AVERAGE(D7:D19)</f>
        <v>52.222222222222221</v>
      </c>
    </row>
    <row r="11" spans="1:13">
      <c r="B11" s="80" t="s">
        <v>298</v>
      </c>
      <c r="C11" s="81">
        <v>154000</v>
      </c>
      <c r="D11" s="82">
        <v>62</v>
      </c>
      <c r="E11" s="79"/>
      <c r="F11" s="83" t="s">
        <v>299</v>
      </c>
      <c r="G11" s="201">
        <f>MAX(D7:D19)</f>
        <v>69</v>
      </c>
    </row>
    <row r="12" spans="1:13">
      <c r="B12" s="80" t="s">
        <v>300</v>
      </c>
      <c r="C12" s="81" t="s">
        <v>294</v>
      </c>
      <c r="D12" s="82"/>
      <c r="E12" s="79"/>
      <c r="F12" s="83" t="s">
        <v>301</v>
      </c>
      <c r="G12" s="84">
        <f>COUNTA(B7:B19)</f>
        <v>13</v>
      </c>
    </row>
    <row r="13" spans="1:13">
      <c r="B13" s="80" t="s">
        <v>302</v>
      </c>
      <c r="C13" s="81">
        <v>128000</v>
      </c>
      <c r="D13" s="82">
        <v>45</v>
      </c>
      <c r="E13" s="79"/>
      <c r="F13" s="83" t="s">
        <v>303</v>
      </c>
      <c r="G13" s="84">
        <f>COUNTIF(C7:C19,"&lt;&gt;NC")</f>
        <v>9</v>
      </c>
    </row>
    <row r="14" spans="1:13">
      <c r="B14" s="80" t="s">
        <v>304</v>
      </c>
      <c r="C14" s="81">
        <v>156000</v>
      </c>
      <c r="D14" s="82">
        <v>53</v>
      </c>
      <c r="E14" s="79"/>
      <c r="F14" s="85"/>
      <c r="G14" s="85"/>
    </row>
    <row r="15" spans="1:13" ht="16">
      <c r="B15" s="80" t="s">
        <v>305</v>
      </c>
      <c r="C15" s="81">
        <v>118450</v>
      </c>
      <c r="D15" s="82">
        <v>45</v>
      </c>
      <c r="E15" s="79"/>
      <c r="F15" s="86"/>
      <c r="G15" s="87"/>
    </row>
    <row r="16" spans="1:13">
      <c r="B16" s="80" t="s">
        <v>306</v>
      </c>
      <c r="C16" s="81" t="s">
        <v>294</v>
      </c>
      <c r="D16" s="82"/>
      <c r="E16" s="79"/>
      <c r="F16" s="88"/>
      <c r="G16" s="88"/>
    </row>
    <row r="17" spans="2:7">
      <c r="B17" s="80" t="s">
        <v>307</v>
      </c>
      <c r="C17" s="81">
        <v>110000</v>
      </c>
      <c r="D17" s="82">
        <v>69</v>
      </c>
      <c r="E17" s="79"/>
      <c r="F17" s="88"/>
      <c r="G17" s="88"/>
    </row>
    <row r="18" spans="2:7">
      <c r="B18" s="80" t="s">
        <v>308</v>
      </c>
      <c r="C18" s="81" t="s">
        <v>294</v>
      </c>
      <c r="D18" s="82"/>
      <c r="E18" s="79"/>
      <c r="F18" s="88"/>
      <c r="G18" s="88"/>
    </row>
    <row r="19" spans="2:7">
      <c r="B19" s="80" t="s">
        <v>309</v>
      </c>
      <c r="C19" s="81">
        <v>189000</v>
      </c>
      <c r="D19" s="82">
        <v>48</v>
      </c>
      <c r="E19" s="79"/>
      <c r="F19" s="88"/>
      <c r="G19" s="88"/>
    </row>
    <row r="20" spans="2:7">
      <c r="D20" s="26"/>
      <c r="E20" s="27"/>
    </row>
    <row r="21" spans="2:7">
      <c r="D21" s="26"/>
      <c r="E21" s="27"/>
    </row>
    <row r="22" spans="2:7">
      <c r="D22" s="26"/>
      <c r="E22" s="27"/>
    </row>
    <row r="23" spans="2:7">
      <c r="B23" s="552" t="s">
        <v>384</v>
      </c>
      <c r="C23" s="552"/>
      <c r="D23" s="552"/>
      <c r="E23" s="552"/>
      <c r="F23" s="552"/>
    </row>
    <row r="24" spans="2:7">
      <c r="D24" s="26"/>
      <c r="E24" s="27"/>
    </row>
    <row r="25" spans="2:7">
      <c r="D25" s="26"/>
      <c r="E25" s="27"/>
    </row>
    <row r="26" spans="2:7">
      <c r="D26" s="26"/>
      <c r="E26" s="27"/>
    </row>
    <row r="27" spans="2:7">
      <c r="D27" s="26"/>
      <c r="E27" s="27"/>
    </row>
    <row r="28" spans="2:7">
      <c r="D28" s="26"/>
      <c r="E28" s="27"/>
    </row>
    <row r="29" spans="2:7">
      <c r="D29" s="26"/>
      <c r="E29" s="27"/>
    </row>
    <row r="30" spans="2:7">
      <c r="D30" s="26"/>
      <c r="E30" s="27"/>
    </row>
    <row r="31" spans="2:7">
      <c r="D31" s="26"/>
      <c r="E31" s="27"/>
    </row>
    <row r="32" spans="2:7">
      <c r="D32" s="26"/>
      <c r="E32" s="27"/>
    </row>
    <row r="33" spans="2:12">
      <c r="D33" s="26"/>
      <c r="E33" s="27"/>
    </row>
    <row r="35" spans="2:12" ht="19">
      <c r="K35" s="71"/>
      <c r="L35" s="71"/>
    </row>
    <row r="40" spans="2:12">
      <c r="E40" s="27"/>
    </row>
    <row r="41" spans="2:12">
      <c r="E41" s="27"/>
    </row>
    <row r="43" spans="2:12" ht="19">
      <c r="B43" s="76"/>
    </row>
    <row r="44" spans="2:12">
      <c r="B44" s="77"/>
      <c r="C44" s="77"/>
      <c r="D44" s="77"/>
    </row>
    <row r="45" spans="2:12">
      <c r="B45" s="77"/>
      <c r="C45" s="77"/>
      <c r="D45" s="77"/>
    </row>
  </sheetData>
  <mergeCells count="3">
    <mergeCell ref="F6:G6"/>
    <mergeCell ref="B23:F23"/>
    <mergeCell ref="A1:D3"/>
  </mergeCells>
  <pageMargins left="0.70866141732283472" right="0.70866141732283472" top="0.74803149606299213" bottom="0.74803149606299213" header="0.31496062992125984" footer="0.31496062992125984"/>
  <pageSetup paperSize="9" fitToWidth="0" fitToHeight="0" orientation="portrait" horizontalDpi="4294967293" verticalDpi="0" r:id="rId1"/>
  <headerFooter>
    <oddHeader xml:space="preserve">&amp;C
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8EDE-FEAA-4CB2-9D7D-6BF5A5265143}">
  <sheetPr codeName="Feuil16">
    <tabColor rgb="FF00B0F0"/>
  </sheetPr>
  <dimension ref="A1:M50"/>
  <sheetViews>
    <sheetView topLeftCell="A9" workbookViewId="0">
      <selection activeCell="L41" sqref="L41"/>
    </sheetView>
  </sheetViews>
  <sheetFormatPr baseColWidth="10" defaultColWidth="9.1640625" defaultRowHeight="15"/>
  <cols>
    <col min="2" max="3" width="15.83203125" bestFit="1" customWidth="1"/>
    <col min="4" max="4" width="21.6640625" bestFit="1" customWidth="1"/>
    <col min="5" max="5" width="5.83203125" bestFit="1" customWidth="1"/>
    <col min="6" max="6" width="18.6640625" bestFit="1" customWidth="1"/>
    <col min="7" max="7" width="25.33203125" bestFit="1" customWidth="1"/>
    <col min="8" max="9" width="15.33203125" bestFit="1" customWidth="1"/>
    <col min="10" max="10" width="10.6640625" customWidth="1"/>
    <col min="11" max="11" width="27.6640625" customWidth="1"/>
    <col min="12" max="12" width="24.83203125" customWidth="1"/>
    <col min="13" max="13" width="10.6640625" customWidth="1"/>
  </cols>
  <sheetData>
    <row r="1" spans="1:13">
      <c r="A1" s="544" t="s">
        <v>284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>
      <c r="B5" s="54"/>
      <c r="C5" s="54"/>
      <c r="D5" s="54"/>
      <c r="E5" s="54"/>
      <c r="F5" s="54"/>
      <c r="G5" s="54"/>
      <c r="H5" s="37"/>
    </row>
    <row r="6" spans="1:13">
      <c r="B6" t="s">
        <v>183</v>
      </c>
      <c r="D6" s="395">
        <v>45566</v>
      </c>
      <c r="M6" s="1"/>
    </row>
    <row r="8" spans="1:13" ht="19">
      <c r="H8" s="576" t="s">
        <v>268</v>
      </c>
      <c r="I8" s="576"/>
    </row>
    <row r="9" spans="1:13" ht="40">
      <c r="B9" s="70" t="s">
        <v>184</v>
      </c>
      <c r="C9" s="70" t="s">
        <v>185</v>
      </c>
      <c r="D9" s="70" t="s">
        <v>186</v>
      </c>
      <c r="E9" s="70" t="s">
        <v>187</v>
      </c>
      <c r="F9" s="70" t="s">
        <v>269</v>
      </c>
      <c r="G9" s="1"/>
      <c r="H9" s="70" t="s">
        <v>270</v>
      </c>
      <c r="I9" s="70" t="s">
        <v>271</v>
      </c>
      <c r="J9" s="1"/>
      <c r="K9" s="71" t="s">
        <v>272</v>
      </c>
      <c r="L9" s="71" t="s">
        <v>273</v>
      </c>
    </row>
    <row r="10" spans="1:13">
      <c r="B10" s="2" t="s">
        <v>202</v>
      </c>
      <c r="C10" s="2" t="s">
        <v>189</v>
      </c>
      <c r="D10" s="72">
        <v>39301</v>
      </c>
      <c r="E10" s="73">
        <f>(D$6-D10)/365</f>
        <v>17.164383561643834</v>
      </c>
      <c r="F10" s="74" t="str">
        <f>IF(E10&lt;18, "mineur", "majeur")</f>
        <v>mineur</v>
      </c>
      <c r="H10" s="2" t="s">
        <v>274</v>
      </c>
      <c r="I10" s="2" t="s">
        <v>275</v>
      </c>
      <c r="K10" s="74" t="str">
        <f>IF(H10=I10, "non", "oui")</f>
        <v>oui</v>
      </c>
      <c r="L10" s="2">
        <v>2</v>
      </c>
    </row>
    <row r="11" spans="1:13">
      <c r="B11" s="2" t="s">
        <v>199</v>
      </c>
      <c r="C11" s="2" t="s">
        <v>191</v>
      </c>
      <c r="D11" s="72">
        <v>38631</v>
      </c>
      <c r="E11" s="73">
        <f t="shared" ref="E11:E33" si="0">(D$6-D11)/365</f>
        <v>19</v>
      </c>
      <c r="F11" s="74" t="str">
        <f t="shared" ref="F11:F33" si="1">IF(E11&lt;18, "mineur", "majeur")</f>
        <v>majeur</v>
      </c>
      <c r="H11" s="2" t="s">
        <v>274</v>
      </c>
      <c r="I11" s="2" t="s">
        <v>274</v>
      </c>
      <c r="K11" s="74" t="str">
        <f t="shared" ref="K11:K33" si="2">IF(H11=I11, "non", "oui")</f>
        <v>non</v>
      </c>
      <c r="L11" s="2">
        <v>0</v>
      </c>
    </row>
    <row r="12" spans="1:13">
      <c r="B12" s="2" t="s">
        <v>190</v>
      </c>
      <c r="C12" s="2" t="s">
        <v>191</v>
      </c>
      <c r="D12" s="72">
        <v>38507</v>
      </c>
      <c r="E12" s="73">
        <f t="shared" si="0"/>
        <v>19.339726027397262</v>
      </c>
      <c r="F12" s="74" t="str">
        <f t="shared" si="1"/>
        <v>majeur</v>
      </c>
      <c r="H12" s="2" t="s">
        <v>276</v>
      </c>
      <c r="I12" s="2" t="s">
        <v>276</v>
      </c>
      <c r="K12" s="74" t="str">
        <f t="shared" si="2"/>
        <v>non</v>
      </c>
      <c r="L12" s="2">
        <v>0</v>
      </c>
    </row>
    <row r="13" spans="1:13">
      <c r="B13" s="2" t="s">
        <v>203</v>
      </c>
      <c r="C13" s="2" t="s">
        <v>191</v>
      </c>
      <c r="D13" s="72">
        <v>38406</v>
      </c>
      <c r="E13" s="73">
        <f t="shared" si="0"/>
        <v>19.616438356164384</v>
      </c>
      <c r="F13" s="74" t="str">
        <f t="shared" si="1"/>
        <v>majeur</v>
      </c>
      <c r="H13" s="2" t="s">
        <v>275</v>
      </c>
      <c r="I13" s="2" t="s">
        <v>274</v>
      </c>
      <c r="K13" s="74" t="str">
        <f t="shared" si="2"/>
        <v>oui</v>
      </c>
      <c r="L13" s="2">
        <v>1</v>
      </c>
    </row>
    <row r="14" spans="1:13">
      <c r="B14" s="2" t="s">
        <v>209</v>
      </c>
      <c r="C14" s="2" t="s">
        <v>189</v>
      </c>
      <c r="D14" s="72">
        <v>38303</v>
      </c>
      <c r="E14" s="73">
        <f t="shared" si="0"/>
        <v>19.898630136986302</v>
      </c>
      <c r="F14" s="74" t="str">
        <f t="shared" si="1"/>
        <v>majeur</v>
      </c>
      <c r="H14" s="2" t="s">
        <v>276</v>
      </c>
      <c r="I14" s="2" t="s">
        <v>276</v>
      </c>
      <c r="K14" s="74" t="str">
        <f t="shared" si="2"/>
        <v>non</v>
      </c>
      <c r="L14" s="2">
        <v>0</v>
      </c>
    </row>
    <row r="15" spans="1:13">
      <c r="B15" s="2" t="s">
        <v>198</v>
      </c>
      <c r="C15" s="2" t="s">
        <v>191</v>
      </c>
      <c r="D15" s="72">
        <v>38138</v>
      </c>
      <c r="E15" s="73">
        <f t="shared" si="0"/>
        <v>20.350684931506848</v>
      </c>
      <c r="F15" s="74" t="str">
        <f t="shared" si="1"/>
        <v>majeur</v>
      </c>
      <c r="H15" s="2" t="s">
        <v>274</v>
      </c>
      <c r="I15" s="2" t="s">
        <v>276</v>
      </c>
      <c r="K15" s="74" t="str">
        <f t="shared" si="2"/>
        <v>oui</v>
      </c>
      <c r="L15" s="2">
        <v>4</v>
      </c>
    </row>
    <row r="16" spans="1:13">
      <c r="B16" s="2" t="s">
        <v>207</v>
      </c>
      <c r="C16" s="2" t="s">
        <v>189</v>
      </c>
      <c r="D16" s="72">
        <v>37967</v>
      </c>
      <c r="E16" s="73">
        <f t="shared" si="0"/>
        <v>20.81917808219178</v>
      </c>
      <c r="F16" s="74" t="str">
        <f t="shared" si="1"/>
        <v>majeur</v>
      </c>
      <c r="H16" s="2" t="s">
        <v>274</v>
      </c>
      <c r="I16" s="2" t="s">
        <v>276</v>
      </c>
      <c r="K16" s="74" t="str">
        <f t="shared" si="2"/>
        <v>oui</v>
      </c>
      <c r="L16" s="2">
        <v>1</v>
      </c>
    </row>
    <row r="17" spans="2:12">
      <c r="B17" s="2" t="s">
        <v>211</v>
      </c>
      <c r="C17" s="2" t="s">
        <v>191</v>
      </c>
      <c r="D17" s="72">
        <v>37771</v>
      </c>
      <c r="E17" s="73">
        <f t="shared" si="0"/>
        <v>21.356164383561644</v>
      </c>
      <c r="F17" s="74" t="str">
        <f t="shared" si="1"/>
        <v>majeur</v>
      </c>
      <c r="H17" s="2" t="s">
        <v>276</v>
      </c>
      <c r="I17" s="2" t="s">
        <v>276</v>
      </c>
      <c r="K17" s="74" t="str">
        <f t="shared" si="2"/>
        <v>non</v>
      </c>
      <c r="L17" s="2">
        <v>0</v>
      </c>
    </row>
    <row r="18" spans="2:12">
      <c r="B18" s="2" t="s">
        <v>200</v>
      </c>
      <c r="C18" s="2" t="s">
        <v>191</v>
      </c>
      <c r="D18" s="72">
        <v>37701</v>
      </c>
      <c r="E18" s="73">
        <f t="shared" si="0"/>
        <v>21.547945205479451</v>
      </c>
      <c r="F18" s="74" t="str">
        <f t="shared" si="1"/>
        <v>majeur</v>
      </c>
      <c r="H18" s="2" t="s">
        <v>275</v>
      </c>
      <c r="I18" s="2" t="s">
        <v>275</v>
      </c>
      <c r="K18" s="74" t="str">
        <f t="shared" si="2"/>
        <v>non</v>
      </c>
      <c r="L18" s="2">
        <v>0</v>
      </c>
    </row>
    <row r="19" spans="2:12">
      <c r="B19" s="2" t="s">
        <v>195</v>
      </c>
      <c r="C19" s="2" t="s">
        <v>189</v>
      </c>
      <c r="D19" s="72">
        <v>37611</v>
      </c>
      <c r="E19" s="73">
        <f t="shared" si="0"/>
        <v>21.794520547945204</v>
      </c>
      <c r="F19" s="74" t="str">
        <f t="shared" si="1"/>
        <v>majeur</v>
      </c>
      <c r="H19" s="2" t="s">
        <v>276</v>
      </c>
      <c r="I19" s="2" t="s">
        <v>274</v>
      </c>
      <c r="K19" s="74" t="str">
        <f t="shared" si="2"/>
        <v>oui</v>
      </c>
      <c r="L19" s="2">
        <v>3</v>
      </c>
    </row>
    <row r="20" spans="2:12">
      <c r="B20" s="2" t="s">
        <v>197</v>
      </c>
      <c r="C20" s="2" t="s">
        <v>189</v>
      </c>
      <c r="D20" s="72">
        <v>37359</v>
      </c>
      <c r="E20" s="73">
        <f t="shared" si="0"/>
        <v>22.484931506849314</v>
      </c>
      <c r="F20" s="74" t="str">
        <f t="shared" si="1"/>
        <v>majeur</v>
      </c>
      <c r="H20" s="2" t="s">
        <v>274</v>
      </c>
      <c r="I20" s="2" t="s">
        <v>276</v>
      </c>
      <c r="K20" s="74" t="str">
        <f t="shared" si="2"/>
        <v>oui</v>
      </c>
      <c r="L20" s="2">
        <v>1</v>
      </c>
    </row>
    <row r="21" spans="2:12">
      <c r="B21" s="2" t="s">
        <v>208</v>
      </c>
      <c r="C21" s="2" t="s">
        <v>191</v>
      </c>
      <c r="D21" s="72">
        <v>37282</v>
      </c>
      <c r="E21" s="73">
        <f t="shared" si="0"/>
        <v>22.695890410958903</v>
      </c>
      <c r="F21" s="74" t="str">
        <f t="shared" si="1"/>
        <v>majeur</v>
      </c>
      <c r="H21" s="2" t="s">
        <v>274</v>
      </c>
      <c r="I21" s="2" t="s">
        <v>275</v>
      </c>
      <c r="K21" s="74" t="str">
        <f t="shared" si="2"/>
        <v>oui</v>
      </c>
      <c r="L21" s="2">
        <v>1</v>
      </c>
    </row>
    <row r="22" spans="2:12">
      <c r="B22" s="2" t="s">
        <v>206</v>
      </c>
      <c r="C22" s="2" t="s">
        <v>189</v>
      </c>
      <c r="D22" s="72">
        <v>37221</v>
      </c>
      <c r="E22" s="73">
        <f t="shared" si="0"/>
        <v>22.863013698630137</v>
      </c>
      <c r="F22" s="74" t="str">
        <f t="shared" si="1"/>
        <v>majeur</v>
      </c>
      <c r="H22" s="2" t="s">
        <v>276</v>
      </c>
      <c r="I22" s="2" t="s">
        <v>275</v>
      </c>
      <c r="K22" s="74" t="str">
        <f t="shared" si="2"/>
        <v>oui</v>
      </c>
      <c r="L22" s="2">
        <v>1</v>
      </c>
    </row>
    <row r="23" spans="2:12">
      <c r="B23" s="2" t="s">
        <v>201</v>
      </c>
      <c r="C23" s="2" t="s">
        <v>191</v>
      </c>
      <c r="D23" s="72">
        <v>37145</v>
      </c>
      <c r="E23" s="73">
        <f t="shared" si="0"/>
        <v>23.07123287671233</v>
      </c>
      <c r="F23" s="74" t="str">
        <f t="shared" si="1"/>
        <v>majeur</v>
      </c>
      <c r="H23" s="2" t="s">
        <v>275</v>
      </c>
      <c r="I23" s="2" t="s">
        <v>274</v>
      </c>
      <c r="K23" s="74" t="str">
        <f t="shared" si="2"/>
        <v>oui</v>
      </c>
      <c r="L23" s="2">
        <v>1</v>
      </c>
    </row>
    <row r="24" spans="2:12">
      <c r="B24" s="2" t="s">
        <v>212</v>
      </c>
      <c r="C24" s="2" t="s">
        <v>189</v>
      </c>
      <c r="D24" s="72">
        <v>37050</v>
      </c>
      <c r="E24" s="73">
        <f t="shared" si="0"/>
        <v>23.331506849315069</v>
      </c>
      <c r="F24" s="74" t="str">
        <f t="shared" si="1"/>
        <v>majeur</v>
      </c>
      <c r="H24" s="2" t="s">
        <v>276</v>
      </c>
      <c r="I24" s="2" t="s">
        <v>276</v>
      </c>
      <c r="K24" s="74" t="str">
        <f t="shared" si="2"/>
        <v>non</v>
      </c>
      <c r="L24" s="2">
        <v>0</v>
      </c>
    </row>
    <row r="25" spans="2:12">
      <c r="B25" s="2" t="s">
        <v>196</v>
      </c>
      <c r="C25" s="2" t="s">
        <v>189</v>
      </c>
      <c r="D25" s="72">
        <v>36910</v>
      </c>
      <c r="E25" s="73">
        <f t="shared" si="0"/>
        <v>23.715068493150685</v>
      </c>
      <c r="F25" s="74" t="str">
        <f t="shared" si="1"/>
        <v>majeur</v>
      </c>
      <c r="H25" s="2" t="s">
        <v>274</v>
      </c>
      <c r="I25" s="2" t="s">
        <v>276</v>
      </c>
      <c r="K25" s="74" t="str">
        <f t="shared" si="2"/>
        <v>oui</v>
      </c>
      <c r="L25" s="2">
        <v>1</v>
      </c>
    </row>
    <row r="26" spans="2:12">
      <c r="B26" s="2" t="s">
        <v>192</v>
      </c>
      <c r="C26" s="2" t="s">
        <v>191</v>
      </c>
      <c r="D26" s="72">
        <v>36868</v>
      </c>
      <c r="E26" s="73">
        <f t="shared" si="0"/>
        <v>23.830136986301369</v>
      </c>
      <c r="F26" s="74" t="str">
        <f t="shared" si="1"/>
        <v>majeur</v>
      </c>
      <c r="H26" s="2" t="s">
        <v>274</v>
      </c>
      <c r="I26" s="2" t="s">
        <v>275</v>
      </c>
      <c r="K26" s="74" t="str">
        <f t="shared" si="2"/>
        <v>oui</v>
      </c>
      <c r="L26" s="2">
        <v>1</v>
      </c>
    </row>
    <row r="27" spans="2:12">
      <c r="B27" s="2" t="s">
        <v>205</v>
      </c>
      <c r="C27" s="2" t="s">
        <v>191</v>
      </c>
      <c r="D27" s="72">
        <v>36653</v>
      </c>
      <c r="E27" s="73">
        <f t="shared" si="0"/>
        <v>24.419178082191781</v>
      </c>
      <c r="F27" s="74" t="str">
        <f t="shared" si="1"/>
        <v>majeur</v>
      </c>
      <c r="H27" s="2" t="s">
        <v>276</v>
      </c>
      <c r="I27" s="2" t="s">
        <v>274</v>
      </c>
      <c r="K27" s="74" t="str">
        <f t="shared" si="2"/>
        <v>oui</v>
      </c>
      <c r="L27" s="2">
        <v>1</v>
      </c>
    </row>
    <row r="28" spans="2:12">
      <c r="B28" s="2" t="s">
        <v>188</v>
      </c>
      <c r="C28" s="2" t="s">
        <v>189</v>
      </c>
      <c r="D28" s="72">
        <v>36557</v>
      </c>
      <c r="E28" s="73">
        <f t="shared" si="0"/>
        <v>24.682191780821917</v>
      </c>
      <c r="F28" s="74" t="str">
        <f t="shared" si="1"/>
        <v>majeur</v>
      </c>
      <c r="H28" s="2" t="s">
        <v>275</v>
      </c>
      <c r="I28" s="2" t="s">
        <v>274</v>
      </c>
      <c r="K28" s="74" t="str">
        <f t="shared" si="2"/>
        <v>oui</v>
      </c>
      <c r="L28" s="2">
        <v>1</v>
      </c>
    </row>
    <row r="29" spans="2:12">
      <c r="B29" s="2" t="s">
        <v>213</v>
      </c>
      <c r="C29" s="2" t="s">
        <v>191</v>
      </c>
      <c r="D29" s="72">
        <v>36150</v>
      </c>
      <c r="E29" s="73">
        <f t="shared" si="0"/>
        <v>25.797260273972604</v>
      </c>
      <c r="F29" s="74" t="str">
        <f t="shared" si="1"/>
        <v>majeur</v>
      </c>
      <c r="H29" s="2" t="s">
        <v>276</v>
      </c>
      <c r="I29" s="2" t="s">
        <v>276</v>
      </c>
      <c r="K29" s="74" t="str">
        <f t="shared" si="2"/>
        <v>non</v>
      </c>
      <c r="L29" s="2">
        <v>0</v>
      </c>
    </row>
    <row r="30" spans="2:12">
      <c r="B30" s="2" t="s">
        <v>193</v>
      </c>
      <c r="C30" s="2" t="s">
        <v>191</v>
      </c>
      <c r="D30" s="72">
        <v>36083</v>
      </c>
      <c r="E30" s="73">
        <f t="shared" si="0"/>
        <v>25.980821917808218</v>
      </c>
      <c r="F30" s="74" t="str">
        <f t="shared" si="1"/>
        <v>majeur</v>
      </c>
      <c r="H30" s="2" t="s">
        <v>276</v>
      </c>
      <c r="I30" s="2" t="s">
        <v>276</v>
      </c>
      <c r="K30" s="74" t="str">
        <f t="shared" si="2"/>
        <v>non</v>
      </c>
      <c r="L30" s="2">
        <v>0</v>
      </c>
    </row>
    <row r="31" spans="2:12">
      <c r="B31" s="2" t="s">
        <v>204</v>
      </c>
      <c r="C31" s="2" t="s">
        <v>191</v>
      </c>
      <c r="D31" s="72">
        <v>35982</v>
      </c>
      <c r="E31" s="73">
        <f t="shared" si="0"/>
        <v>26.257534246575343</v>
      </c>
      <c r="F31" s="74" t="str">
        <f t="shared" si="1"/>
        <v>majeur</v>
      </c>
      <c r="H31" s="2" t="s">
        <v>274</v>
      </c>
      <c r="I31" s="2" t="s">
        <v>275</v>
      </c>
      <c r="K31" s="74" t="str">
        <f t="shared" si="2"/>
        <v>oui</v>
      </c>
      <c r="L31" s="2">
        <v>3</v>
      </c>
    </row>
    <row r="32" spans="2:12">
      <c r="B32" s="2" t="s">
        <v>194</v>
      </c>
      <c r="C32" s="2" t="s">
        <v>189</v>
      </c>
      <c r="D32" s="72">
        <v>35901</v>
      </c>
      <c r="E32" s="73">
        <f t="shared" si="0"/>
        <v>26.479452054794521</v>
      </c>
      <c r="F32" s="74" t="str">
        <f t="shared" si="1"/>
        <v>majeur</v>
      </c>
      <c r="H32" s="2" t="s">
        <v>274</v>
      </c>
      <c r="I32" s="2" t="s">
        <v>276</v>
      </c>
      <c r="K32" s="74" t="str">
        <f t="shared" si="2"/>
        <v>oui</v>
      </c>
      <c r="L32" s="2">
        <v>3</v>
      </c>
    </row>
    <row r="33" spans="2:12">
      <c r="B33" s="2" t="s">
        <v>210</v>
      </c>
      <c r="C33" s="2" t="s">
        <v>189</v>
      </c>
      <c r="D33" s="72">
        <v>35801</v>
      </c>
      <c r="E33" s="73">
        <f t="shared" si="0"/>
        <v>26.753424657534246</v>
      </c>
      <c r="F33" s="74" t="str">
        <f t="shared" si="1"/>
        <v>majeur</v>
      </c>
      <c r="H33" s="2" t="s">
        <v>275</v>
      </c>
      <c r="I33" s="2" t="s">
        <v>275</v>
      </c>
      <c r="K33" s="74" t="str">
        <f t="shared" si="2"/>
        <v>non</v>
      </c>
      <c r="L33" s="2">
        <v>0</v>
      </c>
    </row>
    <row r="35" spans="2:12" ht="40">
      <c r="K35" s="71" t="s">
        <v>273</v>
      </c>
      <c r="L35" s="71" t="s">
        <v>277</v>
      </c>
    </row>
    <row r="36" spans="2:12">
      <c r="B36" s="577" t="s">
        <v>278</v>
      </c>
      <c r="C36" s="577"/>
      <c r="D36" s="577"/>
      <c r="E36" s="75">
        <f>COUNTIF(E10:E33,"&lt;18")</f>
        <v>1</v>
      </c>
      <c r="K36" s="2">
        <v>0</v>
      </c>
      <c r="L36" s="74">
        <f>COUNTIF(L$10:L$33, "0")</f>
        <v>9</v>
      </c>
    </row>
    <row r="37" spans="2:12">
      <c r="B37" s="577" t="s">
        <v>279</v>
      </c>
      <c r="C37" s="577"/>
      <c r="D37" s="577"/>
      <c r="E37" s="75">
        <f>COUNTIF(C10:C33,"m")</f>
        <v>13</v>
      </c>
      <c r="K37" s="2">
        <v>1</v>
      </c>
      <c r="L37" s="74">
        <f>COUNTIF(L$10:L$33, "1")</f>
        <v>10</v>
      </c>
    </row>
    <row r="38" spans="2:12">
      <c r="B38" s="577" t="s">
        <v>280</v>
      </c>
      <c r="C38" s="577"/>
      <c r="D38" s="577"/>
      <c r="E38" s="75">
        <f>COUNTIF(C10:C33,"f")</f>
        <v>11</v>
      </c>
      <c r="K38" s="2">
        <v>2</v>
      </c>
      <c r="L38" s="74">
        <f>COUNTIF(L$10:L$33, "2")</f>
        <v>1</v>
      </c>
    </row>
    <row r="39" spans="2:12">
      <c r="K39" s="2">
        <v>3</v>
      </c>
      <c r="L39" s="74">
        <f>COUNTIF(L$10:L$33, "3")</f>
        <v>3</v>
      </c>
    </row>
    <row r="40" spans="2:12">
      <c r="B40" s="577" t="s">
        <v>214</v>
      </c>
      <c r="C40" s="577"/>
      <c r="D40" s="577"/>
      <c r="E40" s="73">
        <f>MIN(E10:E33)</f>
        <v>17.164383561643834</v>
      </c>
      <c r="K40" s="2">
        <v>4</v>
      </c>
      <c r="L40" s="74">
        <f>COUNTIF(L$10:L$33, "4")</f>
        <v>1</v>
      </c>
    </row>
    <row r="41" spans="2:12">
      <c r="B41" s="577" t="s">
        <v>215</v>
      </c>
      <c r="C41" s="577"/>
      <c r="D41" s="577"/>
      <c r="E41" s="73">
        <f>MAX(E10:E33)</f>
        <v>26.753424657534246</v>
      </c>
    </row>
    <row r="43" spans="2:12" ht="19">
      <c r="B43" s="76" t="s">
        <v>281</v>
      </c>
    </row>
    <row r="44" spans="2:12">
      <c r="B44" s="578" t="s">
        <v>282</v>
      </c>
      <c r="C44" s="579"/>
      <c r="D44" s="580"/>
      <c r="E44" s="74">
        <f>COUNTIF(K10:K33, "oui")</f>
        <v>15</v>
      </c>
    </row>
    <row r="45" spans="2:12">
      <c r="B45" s="578" t="s">
        <v>283</v>
      </c>
      <c r="C45" s="579"/>
      <c r="D45" s="580"/>
      <c r="E45" s="74">
        <f>COUNTIF(K10:K33, "non")</f>
        <v>9</v>
      </c>
    </row>
    <row r="49" spans="2:6">
      <c r="B49" s="552" t="s">
        <v>377</v>
      </c>
      <c r="C49" s="552"/>
      <c r="D49" s="552"/>
      <c r="E49" s="552"/>
      <c r="F49" s="552"/>
    </row>
    <row r="50" spans="2:6">
      <c r="B50" s="552" t="s">
        <v>378</v>
      </c>
      <c r="C50" s="552"/>
      <c r="D50" s="552"/>
      <c r="E50" s="552"/>
      <c r="F50" s="552"/>
    </row>
  </sheetData>
  <autoFilter ref="B9:F33" xr:uid="{03AF5A31-569A-40BD-9950-B2482C301E14}">
    <sortState xmlns:xlrd2="http://schemas.microsoft.com/office/spreadsheetml/2017/richdata2" ref="B10:F33">
      <sortCondition ref="E9:E33"/>
    </sortState>
  </autoFilter>
  <mergeCells count="11">
    <mergeCell ref="B50:F50"/>
    <mergeCell ref="A1:D3"/>
    <mergeCell ref="H8:I8"/>
    <mergeCell ref="B36:D36"/>
    <mergeCell ref="B37:D37"/>
    <mergeCell ref="B38:D38"/>
    <mergeCell ref="B40:D40"/>
    <mergeCell ref="B41:D41"/>
    <mergeCell ref="B44:D44"/>
    <mergeCell ref="B45:D45"/>
    <mergeCell ref="B49:F49"/>
  </mergeCell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2E01-702E-4DBC-B1BC-2BCFA9242A4E}">
  <sheetPr codeName="Feuil19">
    <tabColor theme="5" tint="-0.249977111117893"/>
  </sheetPr>
  <dimension ref="A1:M45"/>
  <sheetViews>
    <sheetView zoomScale="111" workbookViewId="0">
      <selection activeCell="K23" sqref="K23"/>
    </sheetView>
  </sheetViews>
  <sheetFormatPr baseColWidth="10" defaultColWidth="9.1640625" defaultRowHeight="15"/>
  <cols>
    <col min="2" max="3" width="15.83203125" bestFit="1" customWidth="1"/>
    <col min="4" max="4" width="21.6640625" bestFit="1" customWidth="1"/>
    <col min="5" max="5" width="11.33203125" customWidth="1"/>
    <col min="6" max="6" width="18.6640625" bestFit="1" customWidth="1"/>
    <col min="7" max="7" width="25.33203125" bestFit="1" customWidth="1"/>
    <col min="8" max="9" width="15.33203125" bestFit="1" customWidth="1"/>
    <col min="10" max="10" width="10.6640625" customWidth="1"/>
    <col min="11" max="11" width="27.6640625" customWidth="1"/>
    <col min="12" max="12" width="24.83203125" customWidth="1"/>
    <col min="13" max="13" width="10.6640625" customWidth="1"/>
  </cols>
  <sheetData>
    <row r="1" spans="1:13">
      <c r="A1" s="544" t="s">
        <v>365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 ht="20.25" customHeight="1">
      <c r="B5" s="91" t="s">
        <v>326</v>
      </c>
      <c r="C5" s="92" t="s">
        <v>327</v>
      </c>
      <c r="D5" s="92" t="s">
        <v>328</v>
      </c>
      <c r="E5" s="92" t="s">
        <v>329</v>
      </c>
      <c r="F5" s="93" t="s">
        <v>330</v>
      </c>
      <c r="G5" s="92" t="s">
        <v>331</v>
      </c>
      <c r="H5" s="92" t="s">
        <v>332</v>
      </c>
      <c r="I5" s="94" t="s">
        <v>333</v>
      </c>
    </row>
    <row r="6" spans="1:13" ht="20.25" customHeight="1">
      <c r="B6" s="95" t="s">
        <v>334</v>
      </c>
      <c r="C6" s="95" t="s">
        <v>335</v>
      </c>
      <c r="D6" s="95" t="s">
        <v>336</v>
      </c>
      <c r="E6" s="96" t="str">
        <f>IF(D6="Grenoble", "38000", "38130")</f>
        <v>38000</v>
      </c>
      <c r="F6" s="97" t="s">
        <v>21</v>
      </c>
      <c r="G6" s="97">
        <v>16</v>
      </c>
      <c r="H6" s="619" t="str">
        <f>IF(G6&lt;21, "10", "15")</f>
        <v>10</v>
      </c>
      <c r="I6" s="96" t="str">
        <f>IF(G6&lt;=16, "Junior", "Sénior")</f>
        <v>Junior</v>
      </c>
      <c r="M6" s="1"/>
    </row>
    <row r="7" spans="1:13" ht="20.25" customHeight="1">
      <c r="B7" s="98" t="s">
        <v>337</v>
      </c>
      <c r="C7" s="98" t="s">
        <v>338</v>
      </c>
      <c r="D7" s="98" t="s">
        <v>339</v>
      </c>
      <c r="E7" s="96" t="str">
        <f t="shared" ref="E7:E20" si="0">IF(D7="Grenoble", "38000", "38130")</f>
        <v>38130</v>
      </c>
      <c r="F7" s="99" t="s">
        <v>21</v>
      </c>
      <c r="G7" s="99">
        <v>24</v>
      </c>
      <c r="H7" s="619" t="str">
        <f t="shared" ref="H7:H20" si="1">IF(G7&lt;21, "10", "15")</f>
        <v>15</v>
      </c>
      <c r="I7" s="96" t="str">
        <f t="shared" ref="I7:I20" si="2">IF(G7&lt;=16, "Junior", "Sénior")</f>
        <v>Sénior</v>
      </c>
    </row>
    <row r="8" spans="1:13" ht="20.25" customHeight="1">
      <c r="B8" s="98" t="s">
        <v>340</v>
      </c>
      <c r="C8" s="98" t="s">
        <v>341</v>
      </c>
      <c r="D8" s="98" t="s">
        <v>336</v>
      </c>
      <c r="E8" s="96" t="str">
        <f t="shared" si="0"/>
        <v>38000</v>
      </c>
      <c r="F8" s="99" t="s">
        <v>21</v>
      </c>
      <c r="G8" s="99">
        <v>25</v>
      </c>
      <c r="H8" s="619" t="str">
        <f t="shared" si="1"/>
        <v>15</v>
      </c>
      <c r="I8" s="96" t="str">
        <f t="shared" si="2"/>
        <v>Sénior</v>
      </c>
    </row>
    <row r="9" spans="1:13" ht="20.25" customHeight="1">
      <c r="B9" s="98" t="s">
        <v>342</v>
      </c>
      <c r="C9" s="98" t="s">
        <v>343</v>
      </c>
      <c r="D9" s="98" t="s">
        <v>336</v>
      </c>
      <c r="E9" s="96" t="str">
        <f t="shared" si="0"/>
        <v>38000</v>
      </c>
      <c r="F9" s="99" t="s">
        <v>21</v>
      </c>
      <c r="G9" s="99">
        <v>15</v>
      </c>
      <c r="H9" s="619" t="str">
        <f t="shared" si="1"/>
        <v>10</v>
      </c>
      <c r="I9" s="96" t="str">
        <f t="shared" si="2"/>
        <v>Junior</v>
      </c>
      <c r="J9" s="1"/>
      <c r="K9" s="71"/>
      <c r="L9" s="71"/>
    </row>
    <row r="10" spans="1:13" ht="20.25" customHeight="1">
      <c r="B10" s="98" t="s">
        <v>344</v>
      </c>
      <c r="C10" s="98" t="s">
        <v>345</v>
      </c>
      <c r="D10" s="98" t="s">
        <v>339</v>
      </c>
      <c r="E10" s="96" t="str">
        <f t="shared" si="0"/>
        <v>38130</v>
      </c>
      <c r="F10" s="99" t="s">
        <v>21</v>
      </c>
      <c r="G10" s="99">
        <v>35</v>
      </c>
      <c r="H10" s="619" t="str">
        <f t="shared" si="1"/>
        <v>15</v>
      </c>
      <c r="I10" s="96" t="str">
        <f t="shared" si="2"/>
        <v>Sénior</v>
      </c>
    </row>
    <row r="11" spans="1:13" ht="20.25" customHeight="1">
      <c r="B11" s="98" t="s">
        <v>346</v>
      </c>
      <c r="C11" s="98" t="s">
        <v>347</v>
      </c>
      <c r="D11" s="98" t="s">
        <v>336</v>
      </c>
      <c r="E11" s="96" t="str">
        <f t="shared" si="0"/>
        <v>38000</v>
      </c>
      <c r="F11" s="99" t="s">
        <v>21</v>
      </c>
      <c r="G11" s="99">
        <v>14</v>
      </c>
      <c r="H11" s="619" t="str">
        <f t="shared" si="1"/>
        <v>10</v>
      </c>
      <c r="I11" s="96" t="str">
        <f t="shared" si="2"/>
        <v>Junior</v>
      </c>
    </row>
    <row r="12" spans="1:13" ht="20.25" customHeight="1">
      <c r="B12" s="98" t="s">
        <v>348</v>
      </c>
      <c r="C12" s="98" t="s">
        <v>349</v>
      </c>
      <c r="D12" s="98" t="s">
        <v>336</v>
      </c>
      <c r="E12" s="96" t="str">
        <f t="shared" si="0"/>
        <v>38000</v>
      </c>
      <c r="F12" s="99" t="s">
        <v>21</v>
      </c>
      <c r="G12" s="99">
        <v>19</v>
      </c>
      <c r="H12" s="619" t="str">
        <f t="shared" si="1"/>
        <v>10</v>
      </c>
      <c r="I12" s="96" t="str">
        <f t="shared" si="2"/>
        <v>Sénior</v>
      </c>
    </row>
    <row r="13" spans="1:13" ht="20.25" customHeight="1">
      <c r="B13" s="98" t="s">
        <v>348</v>
      </c>
      <c r="C13" s="98" t="s">
        <v>350</v>
      </c>
      <c r="D13" s="98" t="s">
        <v>336</v>
      </c>
      <c r="E13" s="96" t="str">
        <f t="shared" si="0"/>
        <v>38000</v>
      </c>
      <c r="F13" s="99" t="s">
        <v>21</v>
      </c>
      <c r="G13" s="99">
        <v>36</v>
      </c>
      <c r="H13" s="619" t="str">
        <f t="shared" si="1"/>
        <v>15</v>
      </c>
      <c r="I13" s="96" t="str">
        <f t="shared" si="2"/>
        <v>Sénior</v>
      </c>
    </row>
    <row r="14" spans="1:13" ht="20.25" customHeight="1">
      <c r="B14" s="98" t="s">
        <v>351</v>
      </c>
      <c r="C14" s="98" t="s">
        <v>352</v>
      </c>
      <c r="D14" s="98" t="s">
        <v>339</v>
      </c>
      <c r="E14" s="96" t="str">
        <f t="shared" si="0"/>
        <v>38130</v>
      </c>
      <c r="F14" s="99" t="s">
        <v>21</v>
      </c>
      <c r="G14" s="99">
        <v>18</v>
      </c>
      <c r="H14" s="619" t="str">
        <f t="shared" si="1"/>
        <v>10</v>
      </c>
      <c r="I14" s="96" t="str">
        <f t="shared" si="2"/>
        <v>Sénior</v>
      </c>
    </row>
    <row r="15" spans="1:13" ht="20.25" customHeight="1">
      <c r="B15" s="98" t="s">
        <v>353</v>
      </c>
      <c r="C15" s="98" t="s">
        <v>354</v>
      </c>
      <c r="D15" s="98" t="s">
        <v>339</v>
      </c>
      <c r="E15" s="96" t="str">
        <f t="shared" si="0"/>
        <v>38130</v>
      </c>
      <c r="F15" s="99" t="s">
        <v>21</v>
      </c>
      <c r="G15" s="99">
        <v>28</v>
      </c>
      <c r="H15" s="619" t="str">
        <f t="shared" si="1"/>
        <v>15</v>
      </c>
      <c r="I15" s="96" t="str">
        <f t="shared" si="2"/>
        <v>Sénior</v>
      </c>
    </row>
    <row r="16" spans="1:13" ht="20.25" customHeight="1">
      <c r="B16" s="98" t="s">
        <v>355</v>
      </c>
      <c r="C16" s="98" t="s">
        <v>356</v>
      </c>
      <c r="D16" s="98" t="s">
        <v>336</v>
      </c>
      <c r="E16" s="96" t="str">
        <f t="shared" si="0"/>
        <v>38000</v>
      </c>
      <c r="F16" s="99" t="s">
        <v>21</v>
      </c>
      <c r="G16" s="99">
        <v>15</v>
      </c>
      <c r="H16" s="619" t="str">
        <f t="shared" si="1"/>
        <v>10</v>
      </c>
      <c r="I16" s="96" t="str">
        <f t="shared" si="2"/>
        <v>Junior</v>
      </c>
    </row>
    <row r="17" spans="2:9" ht="20.25" customHeight="1">
      <c r="B17" s="98" t="s">
        <v>357</v>
      </c>
      <c r="C17" s="98" t="s">
        <v>358</v>
      </c>
      <c r="D17" s="98" t="s">
        <v>336</v>
      </c>
      <c r="E17" s="96" t="str">
        <f t="shared" si="0"/>
        <v>38000</v>
      </c>
      <c r="F17" s="99" t="s">
        <v>21</v>
      </c>
      <c r="G17" s="99">
        <v>29</v>
      </c>
      <c r="H17" s="619" t="str">
        <f t="shared" si="1"/>
        <v>15</v>
      </c>
      <c r="I17" s="96" t="str">
        <f t="shared" si="2"/>
        <v>Sénior</v>
      </c>
    </row>
    <row r="18" spans="2:9" ht="20.25" customHeight="1">
      <c r="B18" s="98" t="s">
        <v>359</v>
      </c>
      <c r="C18" s="98" t="s">
        <v>360</v>
      </c>
      <c r="D18" s="98" t="s">
        <v>336</v>
      </c>
      <c r="E18" s="96" t="str">
        <f t="shared" si="0"/>
        <v>38000</v>
      </c>
      <c r="F18" s="99" t="s">
        <v>21</v>
      </c>
      <c r="G18" s="99">
        <v>17</v>
      </c>
      <c r="H18" s="619" t="str">
        <f t="shared" si="1"/>
        <v>10</v>
      </c>
      <c r="I18" s="96" t="str">
        <f t="shared" si="2"/>
        <v>Sénior</v>
      </c>
    </row>
    <row r="19" spans="2:9" ht="20.25" customHeight="1">
      <c r="B19" s="98" t="s">
        <v>361</v>
      </c>
      <c r="C19" s="98" t="s">
        <v>362</v>
      </c>
      <c r="D19" s="98" t="s">
        <v>339</v>
      </c>
      <c r="E19" s="96" t="str">
        <f t="shared" si="0"/>
        <v>38130</v>
      </c>
      <c r="F19" s="99" t="s">
        <v>21</v>
      </c>
      <c r="G19" s="99">
        <v>23</v>
      </c>
      <c r="H19" s="619" t="str">
        <f t="shared" si="1"/>
        <v>15</v>
      </c>
      <c r="I19" s="96" t="str">
        <f t="shared" si="2"/>
        <v>Sénior</v>
      </c>
    </row>
    <row r="20" spans="2:9" ht="20.25" customHeight="1">
      <c r="B20" s="100" t="s">
        <v>363</v>
      </c>
      <c r="C20" s="100" t="s">
        <v>364</v>
      </c>
      <c r="D20" s="100" t="s">
        <v>339</v>
      </c>
      <c r="E20" s="96" t="str">
        <f t="shared" si="0"/>
        <v>38130</v>
      </c>
      <c r="F20" s="101" t="s">
        <v>21</v>
      </c>
      <c r="G20" s="101">
        <v>21</v>
      </c>
      <c r="H20" s="619" t="str">
        <f t="shared" si="1"/>
        <v>15</v>
      </c>
      <c r="I20" s="96" t="str">
        <f t="shared" si="2"/>
        <v>Sénior</v>
      </c>
    </row>
    <row r="21" spans="2:9" ht="20.25" customHeight="1">
      <c r="B21" s="102"/>
      <c r="C21" s="102"/>
      <c r="D21" s="102"/>
      <c r="E21" s="102"/>
      <c r="F21" s="102"/>
      <c r="G21" s="37"/>
      <c r="H21" s="37"/>
      <c r="I21" s="37"/>
    </row>
    <row r="22" spans="2:9" ht="56.25" customHeight="1">
      <c r="B22" s="581" t="s">
        <v>371</v>
      </c>
      <c r="C22" s="581"/>
      <c r="D22" s="581"/>
      <c r="E22" s="581"/>
      <c r="F22" s="581"/>
      <c r="G22" s="581"/>
      <c r="H22" s="581"/>
      <c r="I22" s="581"/>
    </row>
    <row r="23" spans="2:9" ht="58.5" customHeight="1">
      <c r="B23" s="582" t="s">
        <v>372</v>
      </c>
      <c r="C23" s="582"/>
      <c r="D23" s="582"/>
      <c r="E23" s="582"/>
      <c r="F23" s="582"/>
      <c r="G23" s="582"/>
      <c r="H23" s="582"/>
      <c r="I23" s="582"/>
    </row>
    <row r="24" spans="2:9" ht="57" customHeight="1">
      <c r="B24" s="582" t="s">
        <v>373</v>
      </c>
      <c r="C24" s="582"/>
      <c r="D24" s="582"/>
      <c r="E24" s="582"/>
      <c r="F24" s="582"/>
      <c r="G24" s="582"/>
      <c r="H24" s="582"/>
      <c r="I24" s="582"/>
    </row>
    <row r="25" spans="2:9">
      <c r="D25" s="26"/>
      <c r="E25" s="27"/>
    </row>
    <row r="26" spans="2:9">
      <c r="D26" s="26"/>
      <c r="E26" s="27"/>
    </row>
    <row r="27" spans="2:9">
      <c r="D27" s="26"/>
      <c r="E27" s="27"/>
    </row>
    <row r="28" spans="2:9">
      <c r="D28" s="26"/>
      <c r="E28" s="27"/>
    </row>
    <row r="29" spans="2:9">
      <c r="D29" s="26"/>
      <c r="E29" s="27"/>
    </row>
    <row r="30" spans="2:9">
      <c r="D30" s="26"/>
      <c r="E30" s="27"/>
    </row>
    <row r="31" spans="2:9">
      <c r="D31" s="26"/>
      <c r="E31" s="27"/>
    </row>
    <row r="32" spans="2:9">
      <c r="D32" s="26"/>
      <c r="E32" s="27"/>
    </row>
    <row r="33" spans="2:12">
      <c r="D33" s="26"/>
      <c r="E33" s="27"/>
    </row>
    <row r="35" spans="2:12" ht="19">
      <c r="K35" s="71"/>
      <c r="L35" s="71"/>
    </row>
    <row r="40" spans="2:12">
      <c r="E40" s="27"/>
    </row>
    <row r="41" spans="2:12">
      <c r="E41" s="27"/>
    </row>
    <row r="43" spans="2:12" ht="19">
      <c r="B43" s="76"/>
    </row>
    <row r="44" spans="2:12">
      <c r="B44" s="77"/>
      <c r="C44" s="77"/>
      <c r="D44" s="77"/>
    </row>
    <row r="45" spans="2:12">
      <c r="B45" s="77"/>
      <c r="C45" s="77"/>
      <c r="D45" s="77"/>
    </row>
  </sheetData>
  <mergeCells count="4">
    <mergeCell ref="A1:D3"/>
    <mergeCell ref="B22:I22"/>
    <mergeCell ref="B23:I23"/>
    <mergeCell ref="B24:I24"/>
  </mergeCells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EC76-19E4-425B-ACB7-31DC143CE182}">
  <sheetPr>
    <tabColor theme="5" tint="-0.249977111117893"/>
  </sheetPr>
  <dimension ref="A1:G20"/>
  <sheetViews>
    <sheetView zoomScale="190" workbookViewId="0">
      <selection activeCell="G12" sqref="G12:G18"/>
    </sheetView>
  </sheetViews>
  <sheetFormatPr baseColWidth="10" defaultColWidth="11.33203125" defaultRowHeight="13"/>
  <cols>
    <col min="1" max="1" width="16.33203125" style="434" customWidth="1"/>
    <col min="2" max="2" width="13.6640625" style="434" customWidth="1"/>
    <col min="3" max="3" width="15.1640625" style="434" customWidth="1"/>
    <col min="4" max="4" width="14.1640625" style="434" customWidth="1"/>
    <col min="5" max="5" width="13.33203125" style="434" customWidth="1"/>
    <col min="6" max="7" width="14.33203125" style="434" customWidth="1"/>
    <col min="8" max="256" width="11.33203125" style="434"/>
    <col min="257" max="257" width="16.33203125" style="434" customWidth="1"/>
    <col min="258" max="258" width="13.6640625" style="434" customWidth="1"/>
    <col min="259" max="259" width="15.1640625" style="434" customWidth="1"/>
    <col min="260" max="260" width="14.1640625" style="434" customWidth="1"/>
    <col min="261" max="261" width="13.33203125" style="434" customWidth="1"/>
    <col min="262" max="263" width="14.33203125" style="434" customWidth="1"/>
    <col min="264" max="512" width="11.33203125" style="434"/>
    <col min="513" max="513" width="16.33203125" style="434" customWidth="1"/>
    <col min="514" max="514" width="13.6640625" style="434" customWidth="1"/>
    <col min="515" max="515" width="15.1640625" style="434" customWidth="1"/>
    <col min="516" max="516" width="14.1640625" style="434" customWidth="1"/>
    <col min="517" max="517" width="13.33203125" style="434" customWidth="1"/>
    <col min="518" max="519" width="14.33203125" style="434" customWidth="1"/>
    <col min="520" max="768" width="11.33203125" style="434"/>
    <col min="769" max="769" width="16.33203125" style="434" customWidth="1"/>
    <col min="770" max="770" width="13.6640625" style="434" customWidth="1"/>
    <col min="771" max="771" width="15.1640625" style="434" customWidth="1"/>
    <col min="772" max="772" width="14.1640625" style="434" customWidth="1"/>
    <col min="773" max="773" width="13.33203125" style="434" customWidth="1"/>
    <col min="774" max="775" width="14.33203125" style="434" customWidth="1"/>
    <col min="776" max="1024" width="11.33203125" style="434"/>
    <col min="1025" max="1025" width="16.33203125" style="434" customWidth="1"/>
    <col min="1026" max="1026" width="13.6640625" style="434" customWidth="1"/>
    <col min="1027" max="1027" width="15.1640625" style="434" customWidth="1"/>
    <col min="1028" max="1028" width="14.1640625" style="434" customWidth="1"/>
    <col min="1029" max="1029" width="13.33203125" style="434" customWidth="1"/>
    <col min="1030" max="1031" width="14.33203125" style="434" customWidth="1"/>
    <col min="1032" max="1280" width="11.33203125" style="434"/>
    <col min="1281" max="1281" width="16.33203125" style="434" customWidth="1"/>
    <col min="1282" max="1282" width="13.6640625" style="434" customWidth="1"/>
    <col min="1283" max="1283" width="15.1640625" style="434" customWidth="1"/>
    <col min="1284" max="1284" width="14.1640625" style="434" customWidth="1"/>
    <col min="1285" max="1285" width="13.33203125" style="434" customWidth="1"/>
    <col min="1286" max="1287" width="14.33203125" style="434" customWidth="1"/>
    <col min="1288" max="1536" width="11.33203125" style="434"/>
    <col min="1537" max="1537" width="16.33203125" style="434" customWidth="1"/>
    <col min="1538" max="1538" width="13.6640625" style="434" customWidth="1"/>
    <col min="1539" max="1539" width="15.1640625" style="434" customWidth="1"/>
    <col min="1540" max="1540" width="14.1640625" style="434" customWidth="1"/>
    <col min="1541" max="1541" width="13.33203125" style="434" customWidth="1"/>
    <col min="1542" max="1543" width="14.33203125" style="434" customWidth="1"/>
    <col min="1544" max="1792" width="11.33203125" style="434"/>
    <col min="1793" max="1793" width="16.33203125" style="434" customWidth="1"/>
    <col min="1794" max="1794" width="13.6640625" style="434" customWidth="1"/>
    <col min="1795" max="1795" width="15.1640625" style="434" customWidth="1"/>
    <col min="1796" max="1796" width="14.1640625" style="434" customWidth="1"/>
    <col min="1797" max="1797" width="13.33203125" style="434" customWidth="1"/>
    <col min="1798" max="1799" width="14.33203125" style="434" customWidth="1"/>
    <col min="1800" max="2048" width="11.33203125" style="434"/>
    <col min="2049" max="2049" width="16.33203125" style="434" customWidth="1"/>
    <col min="2050" max="2050" width="13.6640625" style="434" customWidth="1"/>
    <col min="2051" max="2051" width="15.1640625" style="434" customWidth="1"/>
    <col min="2052" max="2052" width="14.1640625" style="434" customWidth="1"/>
    <col min="2053" max="2053" width="13.33203125" style="434" customWidth="1"/>
    <col min="2054" max="2055" width="14.33203125" style="434" customWidth="1"/>
    <col min="2056" max="2304" width="11.33203125" style="434"/>
    <col min="2305" max="2305" width="16.33203125" style="434" customWidth="1"/>
    <col min="2306" max="2306" width="13.6640625" style="434" customWidth="1"/>
    <col min="2307" max="2307" width="15.1640625" style="434" customWidth="1"/>
    <col min="2308" max="2308" width="14.1640625" style="434" customWidth="1"/>
    <col min="2309" max="2309" width="13.33203125" style="434" customWidth="1"/>
    <col min="2310" max="2311" width="14.33203125" style="434" customWidth="1"/>
    <col min="2312" max="2560" width="11.33203125" style="434"/>
    <col min="2561" max="2561" width="16.33203125" style="434" customWidth="1"/>
    <col min="2562" max="2562" width="13.6640625" style="434" customWidth="1"/>
    <col min="2563" max="2563" width="15.1640625" style="434" customWidth="1"/>
    <col min="2564" max="2564" width="14.1640625" style="434" customWidth="1"/>
    <col min="2565" max="2565" width="13.33203125" style="434" customWidth="1"/>
    <col min="2566" max="2567" width="14.33203125" style="434" customWidth="1"/>
    <col min="2568" max="2816" width="11.33203125" style="434"/>
    <col min="2817" max="2817" width="16.33203125" style="434" customWidth="1"/>
    <col min="2818" max="2818" width="13.6640625" style="434" customWidth="1"/>
    <col min="2819" max="2819" width="15.1640625" style="434" customWidth="1"/>
    <col min="2820" max="2820" width="14.1640625" style="434" customWidth="1"/>
    <col min="2821" max="2821" width="13.33203125" style="434" customWidth="1"/>
    <col min="2822" max="2823" width="14.33203125" style="434" customWidth="1"/>
    <col min="2824" max="3072" width="11.33203125" style="434"/>
    <col min="3073" max="3073" width="16.33203125" style="434" customWidth="1"/>
    <col min="3074" max="3074" width="13.6640625" style="434" customWidth="1"/>
    <col min="3075" max="3075" width="15.1640625" style="434" customWidth="1"/>
    <col min="3076" max="3076" width="14.1640625" style="434" customWidth="1"/>
    <col min="3077" max="3077" width="13.33203125" style="434" customWidth="1"/>
    <col min="3078" max="3079" width="14.33203125" style="434" customWidth="1"/>
    <col min="3080" max="3328" width="11.33203125" style="434"/>
    <col min="3329" max="3329" width="16.33203125" style="434" customWidth="1"/>
    <col min="3330" max="3330" width="13.6640625" style="434" customWidth="1"/>
    <col min="3331" max="3331" width="15.1640625" style="434" customWidth="1"/>
    <col min="3332" max="3332" width="14.1640625" style="434" customWidth="1"/>
    <col min="3333" max="3333" width="13.33203125" style="434" customWidth="1"/>
    <col min="3334" max="3335" width="14.33203125" style="434" customWidth="1"/>
    <col min="3336" max="3584" width="11.33203125" style="434"/>
    <col min="3585" max="3585" width="16.33203125" style="434" customWidth="1"/>
    <col min="3586" max="3586" width="13.6640625" style="434" customWidth="1"/>
    <col min="3587" max="3587" width="15.1640625" style="434" customWidth="1"/>
    <col min="3588" max="3588" width="14.1640625" style="434" customWidth="1"/>
    <col min="3589" max="3589" width="13.33203125" style="434" customWidth="1"/>
    <col min="3590" max="3591" width="14.33203125" style="434" customWidth="1"/>
    <col min="3592" max="3840" width="11.33203125" style="434"/>
    <col min="3841" max="3841" width="16.33203125" style="434" customWidth="1"/>
    <col min="3842" max="3842" width="13.6640625" style="434" customWidth="1"/>
    <col min="3843" max="3843" width="15.1640625" style="434" customWidth="1"/>
    <col min="3844" max="3844" width="14.1640625" style="434" customWidth="1"/>
    <col min="3845" max="3845" width="13.33203125" style="434" customWidth="1"/>
    <col min="3846" max="3847" width="14.33203125" style="434" customWidth="1"/>
    <col min="3848" max="4096" width="11.33203125" style="434"/>
    <col min="4097" max="4097" width="16.33203125" style="434" customWidth="1"/>
    <col min="4098" max="4098" width="13.6640625" style="434" customWidth="1"/>
    <col min="4099" max="4099" width="15.1640625" style="434" customWidth="1"/>
    <col min="4100" max="4100" width="14.1640625" style="434" customWidth="1"/>
    <col min="4101" max="4101" width="13.33203125" style="434" customWidth="1"/>
    <col min="4102" max="4103" width="14.33203125" style="434" customWidth="1"/>
    <col min="4104" max="4352" width="11.33203125" style="434"/>
    <col min="4353" max="4353" width="16.33203125" style="434" customWidth="1"/>
    <col min="4354" max="4354" width="13.6640625" style="434" customWidth="1"/>
    <col min="4355" max="4355" width="15.1640625" style="434" customWidth="1"/>
    <col min="4356" max="4356" width="14.1640625" style="434" customWidth="1"/>
    <col min="4357" max="4357" width="13.33203125" style="434" customWidth="1"/>
    <col min="4358" max="4359" width="14.33203125" style="434" customWidth="1"/>
    <col min="4360" max="4608" width="11.33203125" style="434"/>
    <col min="4609" max="4609" width="16.33203125" style="434" customWidth="1"/>
    <col min="4610" max="4610" width="13.6640625" style="434" customWidth="1"/>
    <col min="4611" max="4611" width="15.1640625" style="434" customWidth="1"/>
    <col min="4612" max="4612" width="14.1640625" style="434" customWidth="1"/>
    <col min="4613" max="4613" width="13.33203125" style="434" customWidth="1"/>
    <col min="4614" max="4615" width="14.33203125" style="434" customWidth="1"/>
    <col min="4616" max="4864" width="11.33203125" style="434"/>
    <col min="4865" max="4865" width="16.33203125" style="434" customWidth="1"/>
    <col min="4866" max="4866" width="13.6640625" style="434" customWidth="1"/>
    <col min="4867" max="4867" width="15.1640625" style="434" customWidth="1"/>
    <col min="4868" max="4868" width="14.1640625" style="434" customWidth="1"/>
    <col min="4869" max="4869" width="13.33203125" style="434" customWidth="1"/>
    <col min="4870" max="4871" width="14.33203125" style="434" customWidth="1"/>
    <col min="4872" max="5120" width="11.33203125" style="434"/>
    <col min="5121" max="5121" width="16.33203125" style="434" customWidth="1"/>
    <col min="5122" max="5122" width="13.6640625" style="434" customWidth="1"/>
    <col min="5123" max="5123" width="15.1640625" style="434" customWidth="1"/>
    <col min="5124" max="5124" width="14.1640625" style="434" customWidth="1"/>
    <col min="5125" max="5125" width="13.33203125" style="434" customWidth="1"/>
    <col min="5126" max="5127" width="14.33203125" style="434" customWidth="1"/>
    <col min="5128" max="5376" width="11.33203125" style="434"/>
    <col min="5377" max="5377" width="16.33203125" style="434" customWidth="1"/>
    <col min="5378" max="5378" width="13.6640625" style="434" customWidth="1"/>
    <col min="5379" max="5379" width="15.1640625" style="434" customWidth="1"/>
    <col min="5380" max="5380" width="14.1640625" style="434" customWidth="1"/>
    <col min="5381" max="5381" width="13.33203125" style="434" customWidth="1"/>
    <col min="5382" max="5383" width="14.33203125" style="434" customWidth="1"/>
    <col min="5384" max="5632" width="11.33203125" style="434"/>
    <col min="5633" max="5633" width="16.33203125" style="434" customWidth="1"/>
    <col min="5634" max="5634" width="13.6640625" style="434" customWidth="1"/>
    <col min="5635" max="5635" width="15.1640625" style="434" customWidth="1"/>
    <col min="5636" max="5636" width="14.1640625" style="434" customWidth="1"/>
    <col min="5637" max="5637" width="13.33203125" style="434" customWidth="1"/>
    <col min="5638" max="5639" width="14.33203125" style="434" customWidth="1"/>
    <col min="5640" max="5888" width="11.33203125" style="434"/>
    <col min="5889" max="5889" width="16.33203125" style="434" customWidth="1"/>
    <col min="5890" max="5890" width="13.6640625" style="434" customWidth="1"/>
    <col min="5891" max="5891" width="15.1640625" style="434" customWidth="1"/>
    <col min="5892" max="5892" width="14.1640625" style="434" customWidth="1"/>
    <col min="5893" max="5893" width="13.33203125" style="434" customWidth="1"/>
    <col min="5894" max="5895" width="14.33203125" style="434" customWidth="1"/>
    <col min="5896" max="6144" width="11.33203125" style="434"/>
    <col min="6145" max="6145" width="16.33203125" style="434" customWidth="1"/>
    <col min="6146" max="6146" width="13.6640625" style="434" customWidth="1"/>
    <col min="6147" max="6147" width="15.1640625" style="434" customWidth="1"/>
    <col min="6148" max="6148" width="14.1640625" style="434" customWidth="1"/>
    <col min="6149" max="6149" width="13.33203125" style="434" customWidth="1"/>
    <col min="6150" max="6151" width="14.33203125" style="434" customWidth="1"/>
    <col min="6152" max="6400" width="11.33203125" style="434"/>
    <col min="6401" max="6401" width="16.33203125" style="434" customWidth="1"/>
    <col min="6402" max="6402" width="13.6640625" style="434" customWidth="1"/>
    <col min="6403" max="6403" width="15.1640625" style="434" customWidth="1"/>
    <col min="6404" max="6404" width="14.1640625" style="434" customWidth="1"/>
    <col min="6405" max="6405" width="13.33203125" style="434" customWidth="1"/>
    <col min="6406" max="6407" width="14.33203125" style="434" customWidth="1"/>
    <col min="6408" max="6656" width="11.33203125" style="434"/>
    <col min="6657" max="6657" width="16.33203125" style="434" customWidth="1"/>
    <col min="6658" max="6658" width="13.6640625" style="434" customWidth="1"/>
    <col min="6659" max="6659" width="15.1640625" style="434" customWidth="1"/>
    <col min="6660" max="6660" width="14.1640625" style="434" customWidth="1"/>
    <col min="6661" max="6661" width="13.33203125" style="434" customWidth="1"/>
    <col min="6662" max="6663" width="14.33203125" style="434" customWidth="1"/>
    <col min="6664" max="6912" width="11.33203125" style="434"/>
    <col min="6913" max="6913" width="16.33203125" style="434" customWidth="1"/>
    <col min="6914" max="6914" width="13.6640625" style="434" customWidth="1"/>
    <col min="6915" max="6915" width="15.1640625" style="434" customWidth="1"/>
    <col min="6916" max="6916" width="14.1640625" style="434" customWidth="1"/>
    <col min="6917" max="6917" width="13.33203125" style="434" customWidth="1"/>
    <col min="6918" max="6919" width="14.33203125" style="434" customWidth="1"/>
    <col min="6920" max="7168" width="11.33203125" style="434"/>
    <col min="7169" max="7169" width="16.33203125" style="434" customWidth="1"/>
    <col min="7170" max="7170" width="13.6640625" style="434" customWidth="1"/>
    <col min="7171" max="7171" width="15.1640625" style="434" customWidth="1"/>
    <col min="7172" max="7172" width="14.1640625" style="434" customWidth="1"/>
    <col min="7173" max="7173" width="13.33203125" style="434" customWidth="1"/>
    <col min="7174" max="7175" width="14.33203125" style="434" customWidth="1"/>
    <col min="7176" max="7424" width="11.33203125" style="434"/>
    <col min="7425" max="7425" width="16.33203125" style="434" customWidth="1"/>
    <col min="7426" max="7426" width="13.6640625" style="434" customWidth="1"/>
    <col min="7427" max="7427" width="15.1640625" style="434" customWidth="1"/>
    <col min="7428" max="7428" width="14.1640625" style="434" customWidth="1"/>
    <col min="7429" max="7429" width="13.33203125" style="434" customWidth="1"/>
    <col min="7430" max="7431" width="14.33203125" style="434" customWidth="1"/>
    <col min="7432" max="7680" width="11.33203125" style="434"/>
    <col min="7681" max="7681" width="16.33203125" style="434" customWidth="1"/>
    <col min="7682" max="7682" width="13.6640625" style="434" customWidth="1"/>
    <col min="7683" max="7683" width="15.1640625" style="434" customWidth="1"/>
    <col min="7684" max="7684" width="14.1640625" style="434" customWidth="1"/>
    <col min="7685" max="7685" width="13.33203125" style="434" customWidth="1"/>
    <col min="7686" max="7687" width="14.33203125" style="434" customWidth="1"/>
    <col min="7688" max="7936" width="11.33203125" style="434"/>
    <col min="7937" max="7937" width="16.33203125" style="434" customWidth="1"/>
    <col min="7938" max="7938" width="13.6640625" style="434" customWidth="1"/>
    <col min="7939" max="7939" width="15.1640625" style="434" customWidth="1"/>
    <col min="7940" max="7940" width="14.1640625" style="434" customWidth="1"/>
    <col min="7941" max="7941" width="13.33203125" style="434" customWidth="1"/>
    <col min="7942" max="7943" width="14.33203125" style="434" customWidth="1"/>
    <col min="7944" max="8192" width="11.33203125" style="434"/>
    <col min="8193" max="8193" width="16.33203125" style="434" customWidth="1"/>
    <col min="8194" max="8194" width="13.6640625" style="434" customWidth="1"/>
    <col min="8195" max="8195" width="15.1640625" style="434" customWidth="1"/>
    <col min="8196" max="8196" width="14.1640625" style="434" customWidth="1"/>
    <col min="8197" max="8197" width="13.33203125" style="434" customWidth="1"/>
    <col min="8198" max="8199" width="14.33203125" style="434" customWidth="1"/>
    <col min="8200" max="8448" width="11.33203125" style="434"/>
    <col min="8449" max="8449" width="16.33203125" style="434" customWidth="1"/>
    <col min="8450" max="8450" width="13.6640625" style="434" customWidth="1"/>
    <col min="8451" max="8451" width="15.1640625" style="434" customWidth="1"/>
    <col min="8452" max="8452" width="14.1640625" style="434" customWidth="1"/>
    <col min="8453" max="8453" width="13.33203125" style="434" customWidth="1"/>
    <col min="8454" max="8455" width="14.33203125" style="434" customWidth="1"/>
    <col min="8456" max="8704" width="11.33203125" style="434"/>
    <col min="8705" max="8705" width="16.33203125" style="434" customWidth="1"/>
    <col min="8706" max="8706" width="13.6640625" style="434" customWidth="1"/>
    <col min="8707" max="8707" width="15.1640625" style="434" customWidth="1"/>
    <col min="8708" max="8708" width="14.1640625" style="434" customWidth="1"/>
    <col min="8709" max="8709" width="13.33203125" style="434" customWidth="1"/>
    <col min="8710" max="8711" width="14.33203125" style="434" customWidth="1"/>
    <col min="8712" max="8960" width="11.33203125" style="434"/>
    <col min="8961" max="8961" width="16.33203125" style="434" customWidth="1"/>
    <col min="8962" max="8962" width="13.6640625" style="434" customWidth="1"/>
    <col min="8963" max="8963" width="15.1640625" style="434" customWidth="1"/>
    <col min="8964" max="8964" width="14.1640625" style="434" customWidth="1"/>
    <col min="8965" max="8965" width="13.33203125" style="434" customWidth="1"/>
    <col min="8966" max="8967" width="14.33203125" style="434" customWidth="1"/>
    <col min="8968" max="9216" width="11.33203125" style="434"/>
    <col min="9217" max="9217" width="16.33203125" style="434" customWidth="1"/>
    <col min="9218" max="9218" width="13.6640625" style="434" customWidth="1"/>
    <col min="9219" max="9219" width="15.1640625" style="434" customWidth="1"/>
    <col min="9220" max="9220" width="14.1640625" style="434" customWidth="1"/>
    <col min="9221" max="9221" width="13.33203125" style="434" customWidth="1"/>
    <col min="9222" max="9223" width="14.33203125" style="434" customWidth="1"/>
    <col min="9224" max="9472" width="11.33203125" style="434"/>
    <col min="9473" max="9473" width="16.33203125" style="434" customWidth="1"/>
    <col min="9474" max="9474" width="13.6640625" style="434" customWidth="1"/>
    <col min="9475" max="9475" width="15.1640625" style="434" customWidth="1"/>
    <col min="9476" max="9476" width="14.1640625" style="434" customWidth="1"/>
    <col min="9477" max="9477" width="13.33203125" style="434" customWidth="1"/>
    <col min="9478" max="9479" width="14.33203125" style="434" customWidth="1"/>
    <col min="9480" max="9728" width="11.33203125" style="434"/>
    <col min="9729" max="9729" width="16.33203125" style="434" customWidth="1"/>
    <col min="9730" max="9730" width="13.6640625" style="434" customWidth="1"/>
    <col min="9731" max="9731" width="15.1640625" style="434" customWidth="1"/>
    <col min="9732" max="9732" width="14.1640625" style="434" customWidth="1"/>
    <col min="9733" max="9733" width="13.33203125" style="434" customWidth="1"/>
    <col min="9734" max="9735" width="14.33203125" style="434" customWidth="1"/>
    <col min="9736" max="9984" width="11.33203125" style="434"/>
    <col min="9985" max="9985" width="16.33203125" style="434" customWidth="1"/>
    <col min="9986" max="9986" width="13.6640625" style="434" customWidth="1"/>
    <col min="9987" max="9987" width="15.1640625" style="434" customWidth="1"/>
    <col min="9988" max="9988" width="14.1640625" style="434" customWidth="1"/>
    <col min="9989" max="9989" width="13.33203125" style="434" customWidth="1"/>
    <col min="9990" max="9991" width="14.33203125" style="434" customWidth="1"/>
    <col min="9992" max="10240" width="11.33203125" style="434"/>
    <col min="10241" max="10241" width="16.33203125" style="434" customWidth="1"/>
    <col min="10242" max="10242" width="13.6640625" style="434" customWidth="1"/>
    <col min="10243" max="10243" width="15.1640625" style="434" customWidth="1"/>
    <col min="10244" max="10244" width="14.1640625" style="434" customWidth="1"/>
    <col min="10245" max="10245" width="13.33203125" style="434" customWidth="1"/>
    <col min="10246" max="10247" width="14.33203125" style="434" customWidth="1"/>
    <col min="10248" max="10496" width="11.33203125" style="434"/>
    <col min="10497" max="10497" width="16.33203125" style="434" customWidth="1"/>
    <col min="10498" max="10498" width="13.6640625" style="434" customWidth="1"/>
    <col min="10499" max="10499" width="15.1640625" style="434" customWidth="1"/>
    <col min="10500" max="10500" width="14.1640625" style="434" customWidth="1"/>
    <col min="10501" max="10501" width="13.33203125" style="434" customWidth="1"/>
    <col min="10502" max="10503" width="14.33203125" style="434" customWidth="1"/>
    <col min="10504" max="10752" width="11.33203125" style="434"/>
    <col min="10753" max="10753" width="16.33203125" style="434" customWidth="1"/>
    <col min="10754" max="10754" width="13.6640625" style="434" customWidth="1"/>
    <col min="10755" max="10755" width="15.1640625" style="434" customWidth="1"/>
    <col min="10756" max="10756" width="14.1640625" style="434" customWidth="1"/>
    <col min="10757" max="10757" width="13.33203125" style="434" customWidth="1"/>
    <col min="10758" max="10759" width="14.33203125" style="434" customWidth="1"/>
    <col min="10760" max="11008" width="11.33203125" style="434"/>
    <col min="11009" max="11009" width="16.33203125" style="434" customWidth="1"/>
    <col min="11010" max="11010" width="13.6640625" style="434" customWidth="1"/>
    <col min="11011" max="11011" width="15.1640625" style="434" customWidth="1"/>
    <col min="11012" max="11012" width="14.1640625" style="434" customWidth="1"/>
    <col min="11013" max="11013" width="13.33203125" style="434" customWidth="1"/>
    <col min="11014" max="11015" width="14.33203125" style="434" customWidth="1"/>
    <col min="11016" max="11264" width="11.33203125" style="434"/>
    <col min="11265" max="11265" width="16.33203125" style="434" customWidth="1"/>
    <col min="11266" max="11266" width="13.6640625" style="434" customWidth="1"/>
    <col min="11267" max="11267" width="15.1640625" style="434" customWidth="1"/>
    <col min="11268" max="11268" width="14.1640625" style="434" customWidth="1"/>
    <col min="11269" max="11269" width="13.33203125" style="434" customWidth="1"/>
    <col min="11270" max="11271" width="14.33203125" style="434" customWidth="1"/>
    <col min="11272" max="11520" width="11.33203125" style="434"/>
    <col min="11521" max="11521" width="16.33203125" style="434" customWidth="1"/>
    <col min="11522" max="11522" width="13.6640625" style="434" customWidth="1"/>
    <col min="11523" max="11523" width="15.1640625" style="434" customWidth="1"/>
    <col min="11524" max="11524" width="14.1640625" style="434" customWidth="1"/>
    <col min="11525" max="11525" width="13.33203125" style="434" customWidth="1"/>
    <col min="11526" max="11527" width="14.33203125" style="434" customWidth="1"/>
    <col min="11528" max="11776" width="11.33203125" style="434"/>
    <col min="11777" max="11777" width="16.33203125" style="434" customWidth="1"/>
    <col min="11778" max="11778" width="13.6640625" style="434" customWidth="1"/>
    <col min="11779" max="11779" width="15.1640625" style="434" customWidth="1"/>
    <col min="11780" max="11780" width="14.1640625" style="434" customWidth="1"/>
    <col min="11781" max="11781" width="13.33203125" style="434" customWidth="1"/>
    <col min="11782" max="11783" width="14.33203125" style="434" customWidth="1"/>
    <col min="11784" max="12032" width="11.33203125" style="434"/>
    <col min="12033" max="12033" width="16.33203125" style="434" customWidth="1"/>
    <col min="12034" max="12034" width="13.6640625" style="434" customWidth="1"/>
    <col min="12035" max="12035" width="15.1640625" style="434" customWidth="1"/>
    <col min="12036" max="12036" width="14.1640625" style="434" customWidth="1"/>
    <col min="12037" max="12037" width="13.33203125" style="434" customWidth="1"/>
    <col min="12038" max="12039" width="14.33203125" style="434" customWidth="1"/>
    <col min="12040" max="12288" width="11.33203125" style="434"/>
    <col min="12289" max="12289" width="16.33203125" style="434" customWidth="1"/>
    <col min="12290" max="12290" width="13.6640625" style="434" customWidth="1"/>
    <col min="12291" max="12291" width="15.1640625" style="434" customWidth="1"/>
    <col min="12292" max="12292" width="14.1640625" style="434" customWidth="1"/>
    <col min="12293" max="12293" width="13.33203125" style="434" customWidth="1"/>
    <col min="12294" max="12295" width="14.33203125" style="434" customWidth="1"/>
    <col min="12296" max="12544" width="11.33203125" style="434"/>
    <col min="12545" max="12545" width="16.33203125" style="434" customWidth="1"/>
    <col min="12546" max="12546" width="13.6640625" style="434" customWidth="1"/>
    <col min="12547" max="12547" width="15.1640625" style="434" customWidth="1"/>
    <col min="12548" max="12548" width="14.1640625" style="434" customWidth="1"/>
    <col min="12549" max="12549" width="13.33203125" style="434" customWidth="1"/>
    <col min="12550" max="12551" width="14.33203125" style="434" customWidth="1"/>
    <col min="12552" max="12800" width="11.33203125" style="434"/>
    <col min="12801" max="12801" width="16.33203125" style="434" customWidth="1"/>
    <col min="12802" max="12802" width="13.6640625" style="434" customWidth="1"/>
    <col min="12803" max="12803" width="15.1640625" style="434" customWidth="1"/>
    <col min="12804" max="12804" width="14.1640625" style="434" customWidth="1"/>
    <col min="12805" max="12805" width="13.33203125" style="434" customWidth="1"/>
    <col min="12806" max="12807" width="14.33203125" style="434" customWidth="1"/>
    <col min="12808" max="13056" width="11.33203125" style="434"/>
    <col min="13057" max="13057" width="16.33203125" style="434" customWidth="1"/>
    <col min="13058" max="13058" width="13.6640625" style="434" customWidth="1"/>
    <col min="13059" max="13059" width="15.1640625" style="434" customWidth="1"/>
    <col min="13060" max="13060" width="14.1640625" style="434" customWidth="1"/>
    <col min="13061" max="13061" width="13.33203125" style="434" customWidth="1"/>
    <col min="13062" max="13063" width="14.33203125" style="434" customWidth="1"/>
    <col min="13064" max="13312" width="11.33203125" style="434"/>
    <col min="13313" max="13313" width="16.33203125" style="434" customWidth="1"/>
    <col min="13314" max="13314" width="13.6640625" style="434" customWidth="1"/>
    <col min="13315" max="13315" width="15.1640625" style="434" customWidth="1"/>
    <col min="13316" max="13316" width="14.1640625" style="434" customWidth="1"/>
    <col min="13317" max="13317" width="13.33203125" style="434" customWidth="1"/>
    <col min="13318" max="13319" width="14.33203125" style="434" customWidth="1"/>
    <col min="13320" max="13568" width="11.33203125" style="434"/>
    <col min="13569" max="13569" width="16.33203125" style="434" customWidth="1"/>
    <col min="13570" max="13570" width="13.6640625" style="434" customWidth="1"/>
    <col min="13571" max="13571" width="15.1640625" style="434" customWidth="1"/>
    <col min="13572" max="13572" width="14.1640625" style="434" customWidth="1"/>
    <col min="13573" max="13573" width="13.33203125" style="434" customWidth="1"/>
    <col min="13574" max="13575" width="14.33203125" style="434" customWidth="1"/>
    <col min="13576" max="13824" width="11.33203125" style="434"/>
    <col min="13825" max="13825" width="16.33203125" style="434" customWidth="1"/>
    <col min="13826" max="13826" width="13.6640625" style="434" customWidth="1"/>
    <col min="13827" max="13827" width="15.1640625" style="434" customWidth="1"/>
    <col min="13828" max="13828" width="14.1640625" style="434" customWidth="1"/>
    <col min="13829" max="13829" width="13.33203125" style="434" customWidth="1"/>
    <col min="13830" max="13831" width="14.33203125" style="434" customWidth="1"/>
    <col min="13832" max="14080" width="11.33203125" style="434"/>
    <col min="14081" max="14081" width="16.33203125" style="434" customWidth="1"/>
    <col min="14082" max="14082" width="13.6640625" style="434" customWidth="1"/>
    <col min="14083" max="14083" width="15.1640625" style="434" customWidth="1"/>
    <col min="14084" max="14084" width="14.1640625" style="434" customWidth="1"/>
    <col min="14085" max="14085" width="13.33203125" style="434" customWidth="1"/>
    <col min="14086" max="14087" width="14.33203125" style="434" customWidth="1"/>
    <col min="14088" max="14336" width="11.33203125" style="434"/>
    <col min="14337" max="14337" width="16.33203125" style="434" customWidth="1"/>
    <col min="14338" max="14338" width="13.6640625" style="434" customWidth="1"/>
    <col min="14339" max="14339" width="15.1640625" style="434" customWidth="1"/>
    <col min="14340" max="14340" width="14.1640625" style="434" customWidth="1"/>
    <col min="14341" max="14341" width="13.33203125" style="434" customWidth="1"/>
    <col min="14342" max="14343" width="14.33203125" style="434" customWidth="1"/>
    <col min="14344" max="14592" width="11.33203125" style="434"/>
    <col min="14593" max="14593" width="16.33203125" style="434" customWidth="1"/>
    <col min="14594" max="14594" width="13.6640625" style="434" customWidth="1"/>
    <col min="14595" max="14595" width="15.1640625" style="434" customWidth="1"/>
    <col min="14596" max="14596" width="14.1640625" style="434" customWidth="1"/>
    <col min="14597" max="14597" width="13.33203125" style="434" customWidth="1"/>
    <col min="14598" max="14599" width="14.33203125" style="434" customWidth="1"/>
    <col min="14600" max="14848" width="11.33203125" style="434"/>
    <col min="14849" max="14849" width="16.33203125" style="434" customWidth="1"/>
    <col min="14850" max="14850" width="13.6640625" style="434" customWidth="1"/>
    <col min="14851" max="14851" width="15.1640625" style="434" customWidth="1"/>
    <col min="14852" max="14852" width="14.1640625" style="434" customWidth="1"/>
    <col min="14853" max="14853" width="13.33203125" style="434" customWidth="1"/>
    <col min="14854" max="14855" width="14.33203125" style="434" customWidth="1"/>
    <col min="14856" max="15104" width="11.33203125" style="434"/>
    <col min="15105" max="15105" width="16.33203125" style="434" customWidth="1"/>
    <col min="15106" max="15106" width="13.6640625" style="434" customWidth="1"/>
    <col min="15107" max="15107" width="15.1640625" style="434" customWidth="1"/>
    <col min="15108" max="15108" width="14.1640625" style="434" customWidth="1"/>
    <col min="15109" max="15109" width="13.33203125" style="434" customWidth="1"/>
    <col min="15110" max="15111" width="14.33203125" style="434" customWidth="1"/>
    <col min="15112" max="15360" width="11.33203125" style="434"/>
    <col min="15361" max="15361" width="16.33203125" style="434" customWidth="1"/>
    <col min="15362" max="15362" width="13.6640625" style="434" customWidth="1"/>
    <col min="15363" max="15363" width="15.1640625" style="434" customWidth="1"/>
    <col min="15364" max="15364" width="14.1640625" style="434" customWidth="1"/>
    <col min="15365" max="15365" width="13.33203125" style="434" customWidth="1"/>
    <col min="15366" max="15367" width="14.33203125" style="434" customWidth="1"/>
    <col min="15368" max="15616" width="11.33203125" style="434"/>
    <col min="15617" max="15617" width="16.33203125" style="434" customWidth="1"/>
    <col min="15618" max="15618" width="13.6640625" style="434" customWidth="1"/>
    <col min="15619" max="15619" width="15.1640625" style="434" customWidth="1"/>
    <col min="15620" max="15620" width="14.1640625" style="434" customWidth="1"/>
    <col min="15621" max="15621" width="13.33203125" style="434" customWidth="1"/>
    <col min="15622" max="15623" width="14.33203125" style="434" customWidth="1"/>
    <col min="15624" max="15872" width="11.33203125" style="434"/>
    <col min="15873" max="15873" width="16.33203125" style="434" customWidth="1"/>
    <col min="15874" max="15874" width="13.6640625" style="434" customWidth="1"/>
    <col min="15875" max="15875" width="15.1640625" style="434" customWidth="1"/>
    <col min="15876" max="15876" width="14.1640625" style="434" customWidth="1"/>
    <col min="15877" max="15877" width="13.33203125" style="434" customWidth="1"/>
    <col min="15878" max="15879" width="14.33203125" style="434" customWidth="1"/>
    <col min="15880" max="16128" width="11.33203125" style="434"/>
    <col min="16129" max="16129" width="16.33203125" style="434" customWidth="1"/>
    <col min="16130" max="16130" width="13.6640625" style="434" customWidth="1"/>
    <col min="16131" max="16131" width="15.1640625" style="434" customWidth="1"/>
    <col min="16132" max="16132" width="14.1640625" style="434" customWidth="1"/>
    <col min="16133" max="16133" width="13.33203125" style="434" customWidth="1"/>
    <col min="16134" max="16135" width="14.33203125" style="434" customWidth="1"/>
    <col min="16136" max="16384" width="11.33203125" style="434"/>
  </cols>
  <sheetData>
    <row r="1" spans="1:7">
      <c r="A1" s="544" t="s">
        <v>365</v>
      </c>
      <c r="B1" s="544"/>
      <c r="C1" s="544"/>
      <c r="D1" s="544"/>
    </row>
    <row r="2" spans="1:7">
      <c r="A2" s="544"/>
      <c r="B2" s="544"/>
      <c r="C2" s="544"/>
      <c r="D2" s="544"/>
    </row>
    <row r="3" spans="1:7">
      <c r="A3" s="544"/>
      <c r="B3" s="544"/>
      <c r="C3" s="544"/>
      <c r="D3" s="544"/>
    </row>
    <row r="7" spans="1:7" s="413" customFormat="1">
      <c r="A7" s="410" t="s">
        <v>637</v>
      </c>
      <c r="B7" s="411" t="s">
        <v>638</v>
      </c>
      <c r="C7" s="412" t="s">
        <v>639</v>
      </c>
      <c r="F7" s="414"/>
      <c r="G7" s="415"/>
    </row>
    <row r="8" spans="1:7" s="413" customFormat="1">
      <c r="A8" s="416" t="s">
        <v>640</v>
      </c>
      <c r="B8" s="417">
        <v>0.06</v>
      </c>
      <c r="C8" s="418">
        <v>400</v>
      </c>
    </row>
    <row r="9" spans="1:7" s="413" customFormat="1">
      <c r="A9" s="419" t="s">
        <v>641</v>
      </c>
      <c r="B9" s="420">
        <v>0.04</v>
      </c>
      <c r="C9" s="421">
        <v>500</v>
      </c>
    </row>
    <row r="10" spans="1:7" s="413" customFormat="1">
      <c r="B10" s="422"/>
    </row>
    <row r="11" spans="1:7" s="413" customFormat="1">
      <c r="A11" s="411" t="s">
        <v>326</v>
      </c>
      <c r="B11" s="412" t="s">
        <v>327</v>
      </c>
      <c r="C11" s="412" t="s">
        <v>637</v>
      </c>
      <c r="D11" s="412" t="s">
        <v>642</v>
      </c>
      <c r="E11" s="412" t="s">
        <v>639</v>
      </c>
      <c r="F11" s="412" t="s">
        <v>638</v>
      </c>
      <c r="G11" s="412" t="s">
        <v>643</v>
      </c>
    </row>
    <row r="12" spans="1:7" s="413" customFormat="1">
      <c r="A12" s="423" t="s">
        <v>644</v>
      </c>
      <c r="B12" s="424" t="s">
        <v>645</v>
      </c>
      <c r="C12" s="424" t="s">
        <v>641</v>
      </c>
      <c r="D12" s="425">
        <v>50000</v>
      </c>
      <c r="E12" s="426">
        <f>IF(C12 = "Vendeur", C$9,C$8)</f>
        <v>500</v>
      </c>
      <c r="F12" s="427">
        <f>E12+D12*B$9</f>
        <v>2500</v>
      </c>
      <c r="G12" s="428"/>
    </row>
    <row r="13" spans="1:7" s="413" customFormat="1">
      <c r="A13" s="423" t="s">
        <v>646</v>
      </c>
      <c r="B13" s="424" t="s">
        <v>647</v>
      </c>
      <c r="C13" s="424" t="s">
        <v>640</v>
      </c>
      <c r="D13" s="425">
        <v>56000</v>
      </c>
      <c r="E13" s="426">
        <f t="shared" ref="E13:E18" si="0">IF(C13 = "Vendeur", C$9,C$8)</f>
        <v>400</v>
      </c>
      <c r="F13" s="427">
        <f>E13+D13*B$9</f>
        <v>2640</v>
      </c>
      <c r="G13" s="428"/>
    </row>
    <row r="14" spans="1:7" s="413" customFormat="1">
      <c r="A14" s="423" t="s">
        <v>648</v>
      </c>
      <c r="B14" s="424" t="s">
        <v>649</v>
      </c>
      <c r="C14" s="424" t="s">
        <v>640</v>
      </c>
      <c r="D14" s="425">
        <v>65000</v>
      </c>
      <c r="E14" s="426">
        <f t="shared" si="0"/>
        <v>400</v>
      </c>
      <c r="F14" s="427">
        <f>E14+D14*B$9</f>
        <v>3000</v>
      </c>
      <c r="G14" s="428"/>
    </row>
    <row r="15" spans="1:7" s="413" customFormat="1">
      <c r="A15" s="423" t="s">
        <v>650</v>
      </c>
      <c r="B15" s="424" t="s">
        <v>651</v>
      </c>
      <c r="C15" s="424" t="s">
        <v>641</v>
      </c>
      <c r="D15" s="425">
        <v>75000</v>
      </c>
      <c r="E15" s="426">
        <f t="shared" si="0"/>
        <v>500</v>
      </c>
      <c r="F15" s="427">
        <f>E15+D15*B$9</f>
        <v>3500</v>
      </c>
      <c r="G15" s="428"/>
    </row>
    <row r="16" spans="1:7" s="413" customFormat="1">
      <c r="A16" s="423" t="s">
        <v>652</v>
      </c>
      <c r="B16" s="424" t="s">
        <v>653</v>
      </c>
      <c r="C16" s="424" t="s">
        <v>641</v>
      </c>
      <c r="D16" s="425">
        <v>85000</v>
      </c>
      <c r="E16" s="426">
        <f t="shared" si="0"/>
        <v>500</v>
      </c>
      <c r="F16" s="427">
        <f>E16+D16*B$9</f>
        <v>3900</v>
      </c>
      <c r="G16" s="428"/>
    </row>
    <row r="17" spans="1:7" s="413" customFormat="1">
      <c r="A17" s="423" t="s">
        <v>654</v>
      </c>
      <c r="B17" s="424" t="s">
        <v>655</v>
      </c>
      <c r="C17" s="424" t="s">
        <v>640</v>
      </c>
      <c r="D17" s="425">
        <v>50000</v>
      </c>
      <c r="E17" s="426">
        <f t="shared" si="0"/>
        <v>400</v>
      </c>
      <c r="F17" s="427">
        <f>E17+D17*B$9</f>
        <v>2400</v>
      </c>
      <c r="G17" s="428"/>
    </row>
    <row r="18" spans="1:7" s="413" customFormat="1">
      <c r="A18" s="429" t="s">
        <v>656</v>
      </c>
      <c r="B18" s="430" t="s">
        <v>657</v>
      </c>
      <c r="C18" s="430" t="s">
        <v>640</v>
      </c>
      <c r="D18" s="431">
        <v>57500</v>
      </c>
      <c r="E18" s="426">
        <f t="shared" si="0"/>
        <v>400</v>
      </c>
      <c r="F18" s="427">
        <f>E18+D18*B$9</f>
        <v>2700</v>
      </c>
      <c r="G18" s="428"/>
    </row>
    <row r="19" spans="1:7" s="413" customFormat="1"/>
    <row r="20" spans="1:7" s="413" customFormat="1" ht="28">
      <c r="F20" s="432" t="s">
        <v>658</v>
      </c>
      <c r="G20" s="433">
        <f>SUM(F12:F18)</f>
        <v>20640</v>
      </c>
    </row>
  </sheetData>
  <mergeCells count="1">
    <mergeCell ref="A1:D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theme="4" tint="0.79998168889431442"/>
  </sheetPr>
  <dimension ref="A1:H7"/>
  <sheetViews>
    <sheetView workbookViewId="0">
      <selection activeCell="H7" sqref="H7"/>
    </sheetView>
  </sheetViews>
  <sheetFormatPr baseColWidth="10" defaultColWidth="9.1640625" defaultRowHeight="15"/>
  <cols>
    <col min="5" max="5" width="9.33203125" customWidth="1"/>
    <col min="8" max="8" width="10.6640625" bestFit="1" customWidth="1"/>
  </cols>
  <sheetData>
    <row r="1" spans="1:8">
      <c r="A1" s="544" t="s">
        <v>0</v>
      </c>
      <c r="B1" s="544"/>
      <c r="C1" s="544"/>
      <c r="D1" s="544"/>
    </row>
    <row r="2" spans="1:8">
      <c r="A2" s="544"/>
      <c r="B2" s="544"/>
      <c r="C2" s="544"/>
      <c r="D2" s="544"/>
    </row>
    <row r="3" spans="1:8">
      <c r="A3" s="544"/>
      <c r="B3" s="544"/>
      <c r="C3" s="544"/>
      <c r="D3" s="544"/>
    </row>
    <row r="7" spans="1:8">
      <c r="H7" s="376"/>
    </row>
  </sheetData>
  <mergeCells count="1">
    <mergeCell ref="A1:D3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B814-2459-43CA-BF66-38BCF8A54D16}">
  <sheetPr>
    <tabColor theme="5" tint="-0.249977111117893"/>
  </sheetPr>
  <dimension ref="A1:M32"/>
  <sheetViews>
    <sheetView topLeftCell="A8" zoomScale="172" workbookViewId="0">
      <selection activeCell="F22" sqref="F22"/>
    </sheetView>
  </sheetViews>
  <sheetFormatPr baseColWidth="10" defaultColWidth="9.1640625" defaultRowHeight="15"/>
  <cols>
    <col min="1" max="1" width="18" customWidth="1"/>
    <col min="2" max="2" width="16.33203125" customWidth="1"/>
    <col min="3" max="3" width="13" bestFit="1" customWidth="1"/>
    <col min="4" max="4" width="13.83203125" bestFit="1" customWidth="1"/>
    <col min="8" max="8" width="11.33203125" bestFit="1" customWidth="1"/>
    <col min="9" max="9" width="8.83203125" bestFit="1" customWidth="1"/>
    <col min="11" max="11" width="18.6640625" customWidth="1"/>
  </cols>
  <sheetData>
    <row r="1" spans="1:13">
      <c r="A1" s="544" t="s">
        <v>552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 ht="31">
      <c r="A5" s="213" t="s">
        <v>465</v>
      </c>
      <c r="B5" s="267"/>
      <c r="C5" s="268"/>
      <c r="D5" s="269"/>
      <c r="E5" s="270"/>
      <c r="F5" s="270"/>
      <c r="G5" s="270"/>
      <c r="H5" s="270"/>
      <c r="I5" s="270"/>
      <c r="J5" s="270"/>
      <c r="K5" s="270"/>
      <c r="L5" s="270"/>
      <c r="M5" s="270"/>
    </row>
    <row r="6" spans="1:13" ht="31">
      <c r="A6" s="299" t="s">
        <v>553</v>
      </c>
      <c r="B6" s="297"/>
      <c r="C6" s="300"/>
      <c r="D6" s="300"/>
      <c r="E6" s="246"/>
      <c r="F6" s="246"/>
      <c r="G6" s="246"/>
      <c r="H6" s="246"/>
      <c r="I6" s="246"/>
      <c r="J6" s="246"/>
      <c r="K6" s="246"/>
      <c r="L6" s="246"/>
      <c r="M6" s="246"/>
    </row>
    <row r="7" spans="1:13" ht="31">
      <c r="A7" s="299" t="s">
        <v>554</v>
      </c>
      <c r="B7" s="297"/>
      <c r="C7" s="300"/>
      <c r="D7" s="300"/>
      <c r="E7" s="249"/>
      <c r="F7" s="249"/>
      <c r="G7" s="249"/>
      <c r="H7" s="249"/>
      <c r="I7" s="249"/>
      <c r="J7" s="246"/>
      <c r="K7" s="246"/>
      <c r="L7" s="246"/>
      <c r="M7" s="246"/>
    </row>
    <row r="8" spans="1:13" ht="31">
      <c r="A8" s="271"/>
      <c r="B8" s="269"/>
      <c r="C8" s="268"/>
      <c r="D8" s="268"/>
      <c r="E8" s="249"/>
      <c r="F8" s="249"/>
      <c r="G8" s="249"/>
      <c r="H8" s="249"/>
      <c r="I8" s="249"/>
      <c r="J8" s="246"/>
      <c r="K8" s="246"/>
      <c r="L8" s="246"/>
      <c r="M8" s="246"/>
    </row>
    <row r="9" spans="1:13" ht="31">
      <c r="A9" s="213" t="s">
        <v>539</v>
      </c>
      <c r="B9" s="272"/>
      <c r="C9" s="272"/>
      <c r="E9" s="249"/>
      <c r="F9" s="249"/>
      <c r="G9" s="249"/>
      <c r="H9" s="249"/>
      <c r="I9" s="249"/>
      <c r="J9" s="246"/>
      <c r="K9" s="246"/>
      <c r="L9" s="246"/>
      <c r="M9" s="246"/>
    </row>
    <row r="10" spans="1:13" ht="26">
      <c r="A10" s="301" t="s">
        <v>555</v>
      </c>
      <c r="B10" s="298"/>
      <c r="C10" s="298"/>
      <c r="D10" s="302"/>
      <c r="E10" s="273"/>
      <c r="F10" s="273"/>
      <c r="G10" s="273"/>
      <c r="H10" s="273"/>
      <c r="I10" s="273"/>
      <c r="J10" s="273"/>
      <c r="K10" s="273"/>
      <c r="L10" s="273"/>
      <c r="M10" s="273"/>
    </row>
    <row r="11" spans="1:13" ht="26">
      <c r="A11" s="301" t="s">
        <v>556</v>
      </c>
      <c r="B11" s="298"/>
      <c r="C11" s="298"/>
      <c r="D11" s="302"/>
      <c r="E11" s="274"/>
      <c r="F11" s="274"/>
      <c r="G11" s="274"/>
      <c r="H11" s="274"/>
      <c r="I11" s="274"/>
      <c r="J11" s="273"/>
      <c r="K11" s="273"/>
      <c r="L11" s="273"/>
      <c r="M11" s="273"/>
    </row>
    <row r="12" spans="1:13" ht="26">
      <c r="A12" s="301" t="s">
        <v>557</v>
      </c>
      <c r="B12" s="298"/>
      <c r="C12" s="298"/>
      <c r="D12" s="302"/>
      <c r="E12" s="275"/>
      <c r="F12" s="275"/>
      <c r="G12" s="275"/>
      <c r="H12" s="275"/>
      <c r="I12" s="275"/>
      <c r="J12" s="275"/>
      <c r="K12" s="275"/>
      <c r="L12" s="275"/>
      <c r="M12" s="275"/>
    </row>
    <row r="13" spans="1:13" ht="26">
      <c r="A13" s="301" t="s">
        <v>558</v>
      </c>
      <c r="B13" s="298"/>
      <c r="C13" s="298"/>
      <c r="D13" s="302"/>
      <c r="E13" s="265"/>
      <c r="F13" s="276"/>
      <c r="G13" s="276"/>
      <c r="H13" s="249"/>
      <c r="I13" s="265"/>
      <c r="J13" s="249"/>
      <c r="K13" s="277"/>
      <c r="L13" s="249"/>
      <c r="M13" s="249"/>
    </row>
    <row r="14" spans="1:13">
      <c r="A14" s="278"/>
      <c r="B14" s="278"/>
      <c r="C14" s="278"/>
      <c r="E14" s="265"/>
      <c r="F14" s="276"/>
      <c r="G14" s="276"/>
      <c r="H14" s="249"/>
      <c r="I14" s="265"/>
      <c r="J14" s="249"/>
      <c r="K14" s="277"/>
      <c r="L14" s="249"/>
      <c r="M14" s="249"/>
    </row>
    <row r="15" spans="1:13" ht="34">
      <c r="A15" s="279" t="s">
        <v>18</v>
      </c>
      <c r="B15" s="280" t="s">
        <v>540</v>
      </c>
      <c r="C15" s="281" t="s">
        <v>541</v>
      </c>
      <c r="D15" s="281" t="s">
        <v>542</v>
      </c>
      <c r="E15" s="265"/>
      <c r="F15" s="276"/>
      <c r="G15" s="276"/>
      <c r="H15" s="249"/>
      <c r="I15" s="265"/>
      <c r="J15" s="249"/>
      <c r="K15" s="277"/>
      <c r="L15" s="249"/>
      <c r="M15" s="249"/>
    </row>
    <row r="16" spans="1:13" ht="16">
      <c r="A16" s="282" t="s">
        <v>543</v>
      </c>
      <c r="B16" s="283">
        <v>83</v>
      </c>
      <c r="C16" s="284">
        <f>IF(B16&lt;30, IF(B16&lt;20, 5,4),3)</f>
        <v>3</v>
      </c>
      <c r="D16" s="285">
        <f>C16*B16</f>
        <v>249</v>
      </c>
      <c r="E16" s="286"/>
      <c r="F16" s="276"/>
      <c r="G16" s="276"/>
      <c r="H16" s="249"/>
      <c r="I16" s="265"/>
      <c r="J16" s="249"/>
      <c r="K16" s="277"/>
      <c r="L16" s="249"/>
      <c r="M16" s="249"/>
    </row>
    <row r="17" spans="1:13" ht="16">
      <c r="A17" s="287" t="s">
        <v>544</v>
      </c>
      <c r="B17" s="288">
        <v>15</v>
      </c>
      <c r="C17" s="284">
        <f t="shared" ref="C17:C23" si="0">IF(B17&lt;30, IF(B17&lt;20, 5,4),3)</f>
        <v>5</v>
      </c>
      <c r="D17" s="285">
        <f t="shared" ref="D17:D23" si="1">C17*B17</f>
        <v>75</v>
      </c>
      <c r="E17" s="286"/>
      <c r="F17" s="276"/>
      <c r="G17" s="276"/>
      <c r="H17" s="249"/>
      <c r="I17" s="265"/>
      <c r="J17" s="249"/>
      <c r="K17" s="277"/>
      <c r="L17" s="249"/>
      <c r="M17" s="249"/>
    </row>
    <row r="18" spans="1:13" ht="16">
      <c r="A18" s="287" t="s">
        <v>545</v>
      </c>
      <c r="B18" s="288">
        <v>7</v>
      </c>
      <c r="C18" s="284">
        <f t="shared" si="0"/>
        <v>5</v>
      </c>
      <c r="D18" s="285">
        <f t="shared" si="1"/>
        <v>35</v>
      </c>
      <c r="E18" s="286"/>
      <c r="F18" s="276"/>
      <c r="G18" s="276"/>
      <c r="H18" s="249"/>
      <c r="I18" s="265"/>
      <c r="J18" s="249"/>
      <c r="K18" s="277"/>
      <c r="L18" s="249"/>
      <c r="M18" s="249"/>
    </row>
    <row r="19" spans="1:13" ht="16">
      <c r="A19" s="287" t="s">
        <v>546</v>
      </c>
      <c r="B19" s="288">
        <v>25</v>
      </c>
      <c r="C19" s="284">
        <f t="shared" si="0"/>
        <v>4</v>
      </c>
      <c r="D19" s="285">
        <f t="shared" si="1"/>
        <v>100</v>
      </c>
      <c r="E19" s="286"/>
      <c r="F19" s="276"/>
      <c r="G19" s="276"/>
      <c r="H19" s="249"/>
      <c r="I19" s="265"/>
      <c r="J19" s="249"/>
      <c r="K19" s="277"/>
      <c r="L19" s="249"/>
      <c r="M19" s="249"/>
    </row>
    <row r="20" spans="1:13" ht="16">
      <c r="A20" s="287" t="s">
        <v>547</v>
      </c>
      <c r="B20" s="288">
        <v>2</v>
      </c>
      <c r="C20" s="284">
        <f t="shared" si="0"/>
        <v>5</v>
      </c>
      <c r="D20" s="285">
        <f t="shared" si="1"/>
        <v>10</v>
      </c>
      <c r="E20" s="286"/>
      <c r="F20" s="246"/>
      <c r="G20" s="246"/>
      <c r="H20" s="246"/>
      <c r="I20" s="246"/>
      <c r="J20" s="246"/>
      <c r="K20" s="246"/>
      <c r="L20" s="246"/>
      <c r="M20" s="246"/>
    </row>
    <row r="21" spans="1:13" ht="20">
      <c r="A21" s="287" t="s">
        <v>548</v>
      </c>
      <c r="B21" s="288">
        <v>100</v>
      </c>
      <c r="C21" s="284">
        <f t="shared" si="0"/>
        <v>3</v>
      </c>
      <c r="D21" s="285">
        <f t="shared" si="1"/>
        <v>300</v>
      </c>
      <c r="E21" s="286"/>
      <c r="F21" s="289"/>
      <c r="G21" s="289"/>
      <c r="H21" s="289"/>
      <c r="I21" s="289"/>
      <c r="J21" s="289"/>
      <c r="K21" s="289"/>
      <c r="L21" s="289"/>
      <c r="M21" s="289"/>
    </row>
    <row r="22" spans="1:13" ht="16">
      <c r="A22" s="287" t="s">
        <v>549</v>
      </c>
      <c r="B22" s="288">
        <v>54</v>
      </c>
      <c r="C22" s="284">
        <f t="shared" si="0"/>
        <v>3</v>
      </c>
      <c r="D22" s="285">
        <f t="shared" si="1"/>
        <v>162</v>
      </c>
      <c r="E22" s="286"/>
      <c r="F22" s="246"/>
      <c r="G22" s="257"/>
      <c r="H22" s="257"/>
      <c r="I22" s="257"/>
      <c r="J22" s="257"/>
      <c r="K22" s="257"/>
      <c r="L22" s="257"/>
      <c r="M22" s="257"/>
    </row>
    <row r="23" spans="1:13" ht="16">
      <c r="A23" s="290" t="s">
        <v>550</v>
      </c>
      <c r="B23" s="291">
        <v>30</v>
      </c>
      <c r="C23" s="284">
        <f t="shared" si="0"/>
        <v>3</v>
      </c>
      <c r="D23" s="285">
        <f t="shared" si="1"/>
        <v>90</v>
      </c>
      <c r="E23" s="286"/>
      <c r="F23" s="246"/>
      <c r="G23" s="292"/>
      <c r="H23" s="293"/>
      <c r="I23" s="293"/>
      <c r="J23" s="293"/>
      <c r="K23" s="293"/>
      <c r="L23" s="293"/>
      <c r="M23" s="293"/>
    </row>
    <row r="24" spans="1:13" ht="16">
      <c r="A24" s="85"/>
      <c r="B24" s="85"/>
      <c r="C24" s="294" t="s">
        <v>551</v>
      </c>
      <c r="D24" s="295">
        <f>SUM(D16:D23)</f>
        <v>1021</v>
      </c>
      <c r="E24" s="249"/>
      <c r="F24" s="246"/>
      <c r="G24" s="257"/>
      <c r="H24" s="257"/>
      <c r="I24" s="257"/>
      <c r="J24" s="257"/>
      <c r="K24" s="257"/>
      <c r="L24" s="257"/>
      <c r="M24" s="257"/>
    </row>
    <row r="25" spans="1:13">
      <c r="A25" s="264"/>
      <c r="B25" s="249"/>
      <c r="C25" s="249"/>
      <c r="D25" s="249"/>
      <c r="E25" s="249"/>
      <c r="F25" s="246"/>
      <c r="G25" s="257"/>
      <c r="H25" s="257"/>
      <c r="I25" s="257"/>
      <c r="J25" s="257"/>
      <c r="K25" s="257"/>
      <c r="L25" s="257"/>
      <c r="M25" s="257"/>
    </row>
    <row r="26" spans="1:13">
      <c r="A26" s="264"/>
      <c r="B26" s="249"/>
      <c r="C26" s="265"/>
      <c r="D26" s="265"/>
      <c r="E26" s="265"/>
      <c r="F26" s="246"/>
      <c r="G26" s="257"/>
      <c r="H26" s="257"/>
      <c r="I26" s="257"/>
      <c r="J26" s="257"/>
      <c r="K26" s="257"/>
      <c r="L26" s="257"/>
      <c r="M26" s="257"/>
    </row>
    <row r="27" spans="1:13">
      <c r="A27" s="264"/>
      <c r="B27" s="249"/>
      <c r="C27" s="265"/>
      <c r="D27" s="265"/>
      <c r="E27" s="265"/>
      <c r="F27" s="246"/>
      <c r="G27" s="257"/>
      <c r="H27" s="257"/>
      <c r="I27" s="257"/>
      <c r="J27" s="257"/>
      <c r="K27" s="257"/>
      <c r="L27" s="257"/>
      <c r="M27" s="257"/>
    </row>
    <row r="28" spans="1:13">
      <c r="A28" s="264"/>
      <c r="B28" s="249"/>
      <c r="C28" s="265"/>
      <c r="D28" s="265"/>
      <c r="E28" s="265"/>
      <c r="F28" s="246"/>
      <c r="G28" s="257"/>
      <c r="H28" s="257"/>
      <c r="I28" s="257"/>
      <c r="J28" s="257"/>
      <c r="K28" s="257"/>
      <c r="L28" s="257"/>
      <c r="M28" s="257"/>
    </row>
    <row r="29" spans="1:13">
      <c r="A29" s="264"/>
      <c r="B29" s="249"/>
      <c r="C29" s="296"/>
      <c r="D29" s="296"/>
      <c r="E29" s="249"/>
      <c r="F29" s="246"/>
      <c r="G29" s="257"/>
      <c r="H29" s="257"/>
      <c r="I29" s="257"/>
      <c r="J29" s="257"/>
      <c r="K29" s="257"/>
      <c r="L29" s="257"/>
      <c r="M29" s="257"/>
    </row>
    <row r="30" spans="1:13">
      <c r="A30" s="264"/>
      <c r="B30" s="249"/>
      <c r="C30" s="249"/>
      <c r="D30" s="249"/>
      <c r="E30" s="249"/>
      <c r="F30" s="246"/>
      <c r="G30" s="257"/>
      <c r="H30" s="257"/>
      <c r="I30" s="257"/>
      <c r="J30" s="257"/>
      <c r="K30" s="257"/>
      <c r="L30" s="257"/>
      <c r="M30" s="257"/>
    </row>
    <row r="31" spans="1:13">
      <c r="A31" s="264"/>
      <c r="B31" s="249"/>
      <c r="C31" s="249"/>
      <c r="D31" s="249"/>
      <c r="E31" s="249"/>
      <c r="F31" s="246"/>
      <c r="G31" s="257"/>
      <c r="H31" s="257"/>
      <c r="I31" s="257"/>
      <c r="J31" s="257"/>
      <c r="K31" s="257"/>
      <c r="L31" s="257"/>
      <c r="M31" s="257"/>
    </row>
    <row r="32" spans="1:13">
      <c r="A32" s="266"/>
      <c r="B32" s="26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</row>
  </sheetData>
  <mergeCells count="1">
    <mergeCell ref="A1:D3"/>
  </mergeCells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0269-685A-458D-A0E1-A01B3094C67F}">
  <sheetPr>
    <tabColor theme="5" tint="-0.249977111117893"/>
  </sheetPr>
  <dimension ref="A1:M32"/>
  <sheetViews>
    <sheetView zoomScale="138" workbookViewId="0">
      <selection activeCell="D16" sqref="D16:D24"/>
    </sheetView>
  </sheetViews>
  <sheetFormatPr baseColWidth="10" defaultColWidth="9.1640625" defaultRowHeight="15"/>
  <cols>
    <col min="1" max="1" width="18" customWidth="1"/>
    <col min="2" max="2" width="16.33203125" customWidth="1"/>
    <col min="3" max="3" width="13" bestFit="1" customWidth="1"/>
    <col min="4" max="4" width="13.83203125" bestFit="1" customWidth="1"/>
    <col min="8" max="8" width="11.33203125" bestFit="1" customWidth="1"/>
    <col min="9" max="9" width="8.83203125" bestFit="1" customWidth="1"/>
    <col min="11" max="11" width="18.6640625" customWidth="1"/>
  </cols>
  <sheetData>
    <row r="1" spans="1:13">
      <c r="A1" s="544" t="s">
        <v>552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 ht="28">
      <c r="A5" s="213" t="s">
        <v>465</v>
      </c>
      <c r="B5" s="267"/>
      <c r="C5" s="303"/>
      <c r="D5" s="221"/>
      <c r="E5" s="221"/>
      <c r="F5" s="221"/>
      <c r="G5" s="270"/>
      <c r="H5" s="270"/>
      <c r="I5" s="270"/>
      <c r="J5" s="270"/>
      <c r="K5" s="270"/>
      <c r="L5" s="270"/>
      <c r="M5" s="270"/>
    </row>
    <row r="6" spans="1:13" ht="26">
      <c r="A6" s="327"/>
      <c r="B6" s="328" t="s">
        <v>553</v>
      </c>
      <c r="C6" s="329"/>
      <c r="D6" s="329"/>
      <c r="E6" s="303"/>
      <c r="F6" s="221"/>
      <c r="G6" s="246"/>
      <c r="H6" s="246"/>
      <c r="I6" s="246"/>
      <c r="J6" s="246"/>
      <c r="K6" s="246"/>
      <c r="L6" s="246"/>
      <c r="M6" s="246"/>
    </row>
    <row r="7" spans="1:13" ht="26">
      <c r="A7" s="327"/>
      <c r="B7" s="328" t="s">
        <v>554</v>
      </c>
      <c r="C7" s="330"/>
      <c r="D7" s="330"/>
      <c r="E7" s="304"/>
      <c r="F7" s="278"/>
      <c r="G7" s="249"/>
      <c r="H7" s="249"/>
      <c r="I7" s="249"/>
      <c r="J7" s="246"/>
      <c r="K7" s="246"/>
      <c r="L7" s="246"/>
      <c r="M7" s="246"/>
    </row>
    <row r="8" spans="1:13" ht="26">
      <c r="A8" s="305"/>
      <c r="B8" s="306"/>
      <c r="C8" s="303"/>
      <c r="D8" s="303"/>
      <c r="E8" s="303"/>
      <c r="F8" s="221"/>
      <c r="G8" s="249"/>
      <c r="H8" s="249"/>
      <c r="I8" s="249"/>
      <c r="J8" s="246"/>
      <c r="K8" s="246"/>
      <c r="L8" s="246"/>
      <c r="M8" s="246"/>
    </row>
    <row r="9" spans="1:13" ht="26">
      <c r="A9" s="213" t="s">
        <v>539</v>
      </c>
      <c r="B9" s="307"/>
      <c r="C9" s="308"/>
      <c r="D9" s="308"/>
      <c r="E9" s="303"/>
      <c r="F9" s="303"/>
      <c r="G9" s="249"/>
      <c r="H9" s="249"/>
      <c r="I9" s="249"/>
      <c r="J9" s="246"/>
      <c r="K9" s="246"/>
      <c r="L9" s="246"/>
      <c r="M9" s="246"/>
    </row>
    <row r="10" spans="1:13" ht="19">
      <c r="A10" s="327"/>
      <c r="B10" s="328" t="s">
        <v>571</v>
      </c>
      <c r="C10" s="331"/>
      <c r="D10" s="331"/>
      <c r="E10" s="332"/>
      <c r="F10" s="332"/>
      <c r="G10" s="321"/>
      <c r="H10" s="321"/>
      <c r="I10" s="321"/>
      <c r="J10" s="273"/>
      <c r="K10" s="273"/>
      <c r="L10" s="273"/>
      <c r="M10" s="273"/>
    </row>
    <row r="11" spans="1:13" ht="19">
      <c r="A11" s="327"/>
      <c r="B11" s="328" t="s">
        <v>572</v>
      </c>
      <c r="C11" s="331"/>
      <c r="D11" s="331"/>
      <c r="E11" s="333"/>
      <c r="F11" s="333"/>
      <c r="G11" s="322"/>
      <c r="H11" s="322"/>
      <c r="I11" s="322"/>
      <c r="J11" s="273"/>
      <c r="K11" s="273"/>
      <c r="L11" s="273"/>
      <c r="M11" s="273"/>
    </row>
    <row r="12" spans="1:13" ht="16">
      <c r="A12" s="327"/>
      <c r="B12" s="328" t="s">
        <v>573</v>
      </c>
      <c r="C12" s="331"/>
      <c r="D12" s="331"/>
      <c r="E12" s="333"/>
      <c r="F12" s="333"/>
      <c r="G12" s="323"/>
      <c r="H12" s="323"/>
      <c r="I12" s="323"/>
      <c r="J12" s="275"/>
      <c r="K12" s="275"/>
      <c r="L12" s="275"/>
      <c r="M12" s="275"/>
    </row>
    <row r="13" spans="1:13" ht="16">
      <c r="A13" s="327"/>
      <c r="B13" s="583" t="s">
        <v>574</v>
      </c>
      <c r="C13" s="583"/>
      <c r="D13" s="583"/>
      <c r="E13" s="583"/>
      <c r="F13" s="583"/>
      <c r="G13" s="324"/>
      <c r="H13" s="325"/>
      <c r="I13" s="326"/>
      <c r="J13" s="249"/>
      <c r="K13" s="277"/>
      <c r="L13" s="249"/>
      <c r="M13" s="249"/>
    </row>
    <row r="14" spans="1:13">
      <c r="A14" s="221"/>
      <c r="B14" s="308"/>
      <c r="C14" s="308"/>
      <c r="D14" s="308"/>
      <c r="E14" s="309"/>
      <c r="F14" s="309"/>
      <c r="G14" s="276"/>
      <c r="H14" s="249"/>
      <c r="I14" s="265"/>
      <c r="J14" s="249"/>
      <c r="K14" s="277"/>
      <c r="L14" s="249"/>
      <c r="M14" s="249"/>
    </row>
    <row r="15" spans="1:13" ht="32">
      <c r="A15" s="310"/>
      <c r="B15" s="311" t="s">
        <v>559</v>
      </c>
      <c r="C15" s="311" t="s">
        <v>560</v>
      </c>
      <c r="D15" s="311" t="s">
        <v>561</v>
      </c>
      <c r="E15" s="307"/>
      <c r="F15" s="307"/>
      <c r="G15" s="276"/>
      <c r="H15" s="249"/>
      <c r="I15" s="265"/>
      <c r="J15" s="249"/>
      <c r="K15" s="277"/>
      <c r="L15" s="249"/>
      <c r="M15" s="249"/>
    </row>
    <row r="16" spans="1:13">
      <c r="A16" s="312"/>
      <c r="B16" s="313" t="s">
        <v>562</v>
      </c>
      <c r="C16" s="314">
        <v>6</v>
      </c>
      <c r="D16" s="315">
        <f>IF(C16&gt;=10, 5, (IF(C16&lt;5, 0, 2)))</f>
        <v>2</v>
      </c>
      <c r="E16" s="312"/>
      <c r="F16" s="316"/>
      <c r="G16" s="276"/>
      <c r="H16" s="249"/>
      <c r="I16" s="265"/>
      <c r="J16" s="249"/>
      <c r="K16" s="277"/>
      <c r="L16" s="249"/>
      <c r="M16" s="249"/>
    </row>
    <row r="17" spans="1:13">
      <c r="A17" s="312"/>
      <c r="B17" s="317" t="s">
        <v>563</v>
      </c>
      <c r="C17" s="318">
        <v>10</v>
      </c>
      <c r="D17" s="315">
        <f t="shared" ref="D17:D24" si="0">IF(C17&gt;=10, 5, (IF(C17&lt;5, 0, 2)))</f>
        <v>5</v>
      </c>
      <c r="E17" s="312"/>
      <c r="F17" s="316"/>
      <c r="G17" s="276"/>
      <c r="H17" s="249"/>
      <c r="I17" s="265"/>
      <c r="J17" s="249"/>
      <c r="K17" s="277"/>
      <c r="L17" s="249"/>
      <c r="M17" s="249"/>
    </row>
    <row r="18" spans="1:13">
      <c r="A18" s="312"/>
      <c r="B18" s="317" t="s">
        <v>564</v>
      </c>
      <c r="C18" s="318">
        <v>21</v>
      </c>
      <c r="D18" s="315">
        <f t="shared" si="0"/>
        <v>5</v>
      </c>
      <c r="E18" s="312"/>
      <c r="F18" s="316"/>
      <c r="G18" s="276"/>
      <c r="H18" s="249"/>
      <c r="I18" s="265"/>
      <c r="J18" s="249"/>
      <c r="K18" s="277"/>
      <c r="L18" s="249"/>
      <c r="M18" s="249"/>
    </row>
    <row r="19" spans="1:13">
      <c r="A19" s="312"/>
      <c r="B19" s="317" t="s">
        <v>565</v>
      </c>
      <c r="C19" s="318">
        <v>8</v>
      </c>
      <c r="D19" s="315">
        <f t="shared" si="0"/>
        <v>2</v>
      </c>
      <c r="E19" s="312"/>
      <c r="F19" s="316"/>
      <c r="G19" s="276"/>
      <c r="H19" s="249"/>
      <c r="I19" s="265"/>
      <c r="J19" s="249"/>
      <c r="K19" s="277"/>
      <c r="L19" s="249"/>
      <c r="M19" s="249"/>
    </row>
    <row r="20" spans="1:13">
      <c r="A20" s="312"/>
      <c r="B20" s="317" t="s">
        <v>566</v>
      </c>
      <c r="C20" s="318">
        <v>2</v>
      </c>
      <c r="D20" s="315">
        <f t="shared" si="0"/>
        <v>0</v>
      </c>
      <c r="E20" s="312"/>
      <c r="F20" s="316"/>
      <c r="G20" s="246"/>
      <c r="H20" s="246"/>
      <c r="I20" s="246"/>
      <c r="J20" s="246"/>
      <c r="K20" s="246"/>
      <c r="L20" s="246"/>
      <c r="M20" s="246"/>
    </row>
    <row r="21" spans="1:13" ht="20">
      <c r="A21" s="312"/>
      <c r="B21" s="317" t="s">
        <v>567</v>
      </c>
      <c r="C21" s="318">
        <v>5</v>
      </c>
      <c r="D21" s="315">
        <f t="shared" si="0"/>
        <v>2</v>
      </c>
      <c r="E21" s="312"/>
      <c r="F21" s="316"/>
      <c r="G21" s="289"/>
      <c r="H21" s="289"/>
      <c r="I21" s="289"/>
      <c r="J21" s="289"/>
      <c r="K21" s="289"/>
      <c r="L21" s="289"/>
      <c r="M21" s="289"/>
    </row>
    <row r="22" spans="1:13">
      <c r="A22" s="312"/>
      <c r="B22" s="317" t="s">
        <v>568</v>
      </c>
      <c r="C22" s="318">
        <v>16</v>
      </c>
      <c r="D22" s="315">
        <f t="shared" si="0"/>
        <v>5</v>
      </c>
      <c r="E22" s="312"/>
      <c r="F22" s="316"/>
      <c r="G22" s="257"/>
      <c r="H22" s="257"/>
      <c r="I22" s="257"/>
      <c r="J22" s="257"/>
      <c r="K22" s="257"/>
      <c r="L22" s="257"/>
      <c r="M22" s="257"/>
    </row>
    <row r="23" spans="1:13" ht="16">
      <c r="A23" s="312"/>
      <c r="B23" s="317" t="s">
        <v>569</v>
      </c>
      <c r="C23" s="318">
        <v>3</v>
      </c>
      <c r="D23" s="315">
        <f t="shared" si="0"/>
        <v>0</v>
      </c>
      <c r="E23" s="312"/>
      <c r="F23" s="316"/>
      <c r="G23" s="292"/>
      <c r="H23" s="293"/>
      <c r="I23" s="293"/>
      <c r="J23" s="293"/>
      <c r="K23" s="293"/>
      <c r="L23" s="293"/>
      <c r="M23" s="293"/>
    </row>
    <row r="24" spans="1:13">
      <c r="A24" s="312"/>
      <c r="B24" s="319" t="s">
        <v>570</v>
      </c>
      <c r="C24" s="320">
        <v>14</v>
      </c>
      <c r="D24" s="315">
        <f t="shared" si="0"/>
        <v>5</v>
      </c>
      <c r="E24" s="312"/>
      <c r="F24" s="316"/>
      <c r="G24" s="257"/>
      <c r="H24" s="257"/>
      <c r="I24" s="257"/>
      <c r="J24" s="257"/>
      <c r="K24" s="257"/>
      <c r="L24" s="257"/>
      <c r="M24" s="257"/>
    </row>
    <row r="25" spans="1:13">
      <c r="A25" s="264"/>
      <c r="B25" s="249"/>
      <c r="C25" s="249"/>
      <c r="D25" s="249"/>
      <c r="E25" s="249"/>
      <c r="F25" s="246"/>
      <c r="G25" s="257"/>
      <c r="H25" s="257"/>
      <c r="I25" s="257"/>
      <c r="J25" s="257"/>
      <c r="K25" s="257"/>
      <c r="L25" s="257"/>
      <c r="M25" s="257"/>
    </row>
    <row r="26" spans="1:13">
      <c r="A26" s="264"/>
      <c r="B26" s="249"/>
      <c r="C26" s="265"/>
      <c r="D26" s="265"/>
      <c r="E26" s="265"/>
      <c r="F26" s="246"/>
      <c r="G26" s="257"/>
      <c r="H26" s="257"/>
      <c r="I26" s="257"/>
      <c r="J26" s="257"/>
      <c r="K26" s="257"/>
      <c r="L26" s="257"/>
      <c r="M26" s="257"/>
    </row>
    <row r="27" spans="1:13">
      <c r="A27" s="264"/>
      <c r="B27" s="249"/>
      <c r="C27" s="265"/>
      <c r="D27" s="265"/>
      <c r="E27" s="265"/>
      <c r="F27" s="246"/>
      <c r="G27" s="257"/>
      <c r="H27" s="257"/>
      <c r="I27" s="257"/>
      <c r="J27" s="257"/>
      <c r="K27" s="257"/>
      <c r="L27" s="257"/>
      <c r="M27" s="257"/>
    </row>
    <row r="28" spans="1:13">
      <c r="A28" s="264"/>
      <c r="B28" s="249"/>
      <c r="C28" s="265"/>
      <c r="D28" s="265"/>
      <c r="E28" s="265"/>
      <c r="F28" s="246"/>
      <c r="G28" s="257"/>
      <c r="H28" s="257"/>
      <c r="I28" s="257"/>
      <c r="J28" s="257"/>
      <c r="K28" s="257"/>
      <c r="L28" s="257"/>
      <c r="M28" s="257"/>
    </row>
    <row r="29" spans="1:13">
      <c r="A29" s="264"/>
      <c r="B29" s="249"/>
      <c r="C29" s="296"/>
      <c r="D29" s="296"/>
      <c r="E29" s="249"/>
      <c r="F29" s="246"/>
      <c r="G29" s="257"/>
      <c r="H29" s="257"/>
      <c r="I29" s="257"/>
      <c r="J29" s="257"/>
      <c r="K29" s="257"/>
      <c r="L29" s="257"/>
      <c r="M29" s="257"/>
    </row>
    <row r="30" spans="1:13">
      <c r="A30" s="264"/>
      <c r="B30" s="249"/>
      <c r="C30" s="249"/>
      <c r="D30" s="249"/>
      <c r="E30" s="249"/>
      <c r="F30" s="246"/>
      <c r="G30" s="257"/>
      <c r="H30" s="257"/>
      <c r="I30" s="257"/>
      <c r="J30" s="257"/>
      <c r="K30" s="257"/>
      <c r="L30" s="257"/>
      <c r="M30" s="257"/>
    </row>
    <row r="31" spans="1:13">
      <c r="A31" s="264"/>
      <c r="B31" s="249"/>
      <c r="C31" s="249"/>
      <c r="D31" s="249"/>
      <c r="E31" s="249"/>
      <c r="F31" s="246"/>
      <c r="G31" s="257"/>
      <c r="H31" s="257"/>
      <c r="I31" s="257"/>
      <c r="J31" s="257"/>
      <c r="K31" s="257"/>
      <c r="L31" s="257"/>
      <c r="M31" s="257"/>
    </row>
    <row r="32" spans="1:13">
      <c r="A32" s="266"/>
      <c r="B32" s="26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</row>
  </sheetData>
  <mergeCells count="2">
    <mergeCell ref="A1:D3"/>
    <mergeCell ref="B13:F13"/>
  </mergeCells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A292-B559-47BF-9460-4A86699108C0}">
  <sheetPr>
    <tabColor theme="5" tint="-0.249977111117893"/>
  </sheetPr>
  <dimension ref="A1:M55"/>
  <sheetViews>
    <sheetView topLeftCell="A5" zoomScale="214" workbookViewId="0">
      <selection activeCell="E20" sqref="E20"/>
    </sheetView>
  </sheetViews>
  <sheetFormatPr baseColWidth="10" defaultColWidth="9.1640625" defaultRowHeight="15"/>
  <cols>
    <col min="1" max="1" width="18" customWidth="1"/>
    <col min="2" max="2" width="16.33203125" customWidth="1"/>
    <col min="3" max="3" width="13" bestFit="1" customWidth="1"/>
    <col min="4" max="4" width="13.83203125" bestFit="1" customWidth="1"/>
    <col min="5" max="5" width="10" bestFit="1" customWidth="1"/>
    <col min="8" max="8" width="14" bestFit="1" customWidth="1"/>
    <col min="9" max="9" width="8.83203125" bestFit="1" customWidth="1"/>
    <col min="11" max="11" width="18.6640625" customWidth="1"/>
  </cols>
  <sheetData>
    <row r="1" spans="1:13">
      <c r="A1" s="544" t="s">
        <v>552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 ht="31">
      <c r="A5" s="213" t="s">
        <v>465</v>
      </c>
      <c r="B5" s="334"/>
      <c r="C5" s="335"/>
      <c r="D5" s="336"/>
      <c r="E5" s="334"/>
      <c r="F5" s="334"/>
      <c r="G5" s="334"/>
      <c r="H5" s="334"/>
      <c r="I5" s="270"/>
      <c r="J5" s="270"/>
      <c r="K5" s="270"/>
      <c r="L5" s="270"/>
      <c r="M5" s="270"/>
    </row>
    <row r="6" spans="1:13" ht="26">
      <c r="A6" s="337"/>
      <c r="B6" s="374" t="s">
        <v>576</v>
      </c>
      <c r="C6" s="372"/>
      <c r="D6" s="298"/>
      <c r="E6" s="298"/>
      <c r="F6" s="372"/>
      <c r="G6" s="339"/>
      <c r="H6" s="85"/>
      <c r="I6" s="246"/>
      <c r="J6" s="246"/>
      <c r="K6" s="246"/>
      <c r="L6" s="246"/>
      <c r="M6" s="246"/>
    </row>
    <row r="7" spans="1:13" ht="15" customHeight="1">
      <c r="A7" s="337"/>
      <c r="B7" s="374" t="s">
        <v>577</v>
      </c>
      <c r="C7" s="373"/>
      <c r="D7" s="373"/>
      <c r="E7" s="373"/>
      <c r="F7" s="373"/>
      <c r="G7" s="340"/>
      <c r="H7" s="340"/>
      <c r="I7" s="249"/>
      <c r="J7" s="246"/>
      <c r="K7" s="246"/>
      <c r="L7" s="246"/>
      <c r="M7" s="246"/>
    </row>
    <row r="8" spans="1:13" ht="15" customHeight="1">
      <c r="A8" s="337"/>
      <c r="B8" s="374" t="s">
        <v>578</v>
      </c>
      <c r="C8" s="373"/>
      <c r="D8" s="373"/>
      <c r="E8" s="373"/>
      <c r="F8" s="373"/>
      <c r="G8" s="340"/>
      <c r="H8" s="340"/>
      <c r="I8" s="249"/>
      <c r="J8" s="246"/>
      <c r="K8" s="246"/>
      <c r="L8" s="246"/>
      <c r="M8" s="246"/>
    </row>
    <row r="9" spans="1:13" ht="16">
      <c r="A9" s="337"/>
      <c r="B9" s="374" t="s">
        <v>579</v>
      </c>
      <c r="C9" s="373"/>
      <c r="D9" s="373"/>
      <c r="E9" s="373"/>
      <c r="F9" s="373"/>
      <c r="G9" s="340"/>
      <c r="H9" s="340"/>
      <c r="I9" s="249"/>
      <c r="J9" s="246"/>
      <c r="K9" s="246"/>
      <c r="L9" s="246"/>
      <c r="M9" s="246"/>
    </row>
    <row r="10" spans="1:13" ht="19">
      <c r="A10" s="337"/>
      <c r="B10" s="374" t="s">
        <v>580</v>
      </c>
      <c r="C10" s="373"/>
      <c r="D10" s="373"/>
      <c r="E10" s="373"/>
      <c r="F10" s="373"/>
      <c r="G10" s="340"/>
      <c r="H10" s="340"/>
      <c r="I10" s="273"/>
      <c r="J10" s="273"/>
      <c r="K10" s="273"/>
      <c r="L10" s="273"/>
      <c r="M10" s="273"/>
    </row>
    <row r="11" spans="1:13" ht="15" customHeight="1">
      <c r="A11" s="341"/>
      <c r="B11" s="316"/>
      <c r="C11" s="342"/>
      <c r="D11" s="340"/>
      <c r="E11" s="340"/>
      <c r="F11" s="340"/>
      <c r="G11" s="340"/>
      <c r="H11" s="340"/>
      <c r="I11" s="274"/>
      <c r="J11" s="273"/>
      <c r="K11" s="273"/>
      <c r="L11" s="273"/>
      <c r="M11" s="273"/>
    </row>
    <row r="12" spans="1:13" ht="16" thickBot="1">
      <c r="A12" s="312"/>
      <c r="B12" s="316"/>
      <c r="C12" s="316"/>
      <c r="D12" s="316"/>
      <c r="E12" s="316"/>
      <c r="F12" s="316"/>
      <c r="G12" s="316"/>
      <c r="H12" s="316"/>
      <c r="I12" s="275"/>
      <c r="J12" s="275"/>
      <c r="K12" s="275"/>
      <c r="L12" s="275"/>
      <c r="M12" s="275"/>
    </row>
    <row r="13" spans="1:13" ht="16" thickBot="1">
      <c r="A13" s="312"/>
      <c r="B13" s="316"/>
      <c r="C13" s="343" t="s">
        <v>581</v>
      </c>
      <c r="D13" s="344" t="s">
        <v>582</v>
      </c>
      <c r="E13" s="344" t="s">
        <v>583</v>
      </c>
      <c r="F13" s="344" t="s">
        <v>584</v>
      </c>
      <c r="G13" s="344" t="s">
        <v>585</v>
      </c>
      <c r="H13" s="345" t="s">
        <v>586</v>
      </c>
      <c r="I13" s="265"/>
      <c r="J13" s="249"/>
      <c r="K13" s="277"/>
      <c r="L13" s="249"/>
      <c r="M13" s="249"/>
    </row>
    <row r="14" spans="1:13" ht="16" thickBot="1">
      <c r="A14" s="312"/>
      <c r="B14" s="316"/>
      <c r="C14" s="346"/>
      <c r="D14" s="346"/>
      <c r="E14" s="346"/>
      <c r="F14" s="346"/>
      <c r="G14" s="346"/>
      <c r="H14" s="346"/>
      <c r="I14" s="265"/>
      <c r="J14" s="249"/>
      <c r="K14" s="277"/>
      <c r="L14" s="249"/>
      <c r="M14" s="249"/>
    </row>
    <row r="15" spans="1:13">
      <c r="A15" s="312"/>
      <c r="B15" s="585" t="s">
        <v>587</v>
      </c>
      <c r="C15" s="347">
        <v>40879</v>
      </c>
      <c r="D15" s="348" t="s">
        <v>588</v>
      </c>
      <c r="E15" s="349">
        <v>500</v>
      </c>
      <c r="F15" s="350">
        <v>5</v>
      </c>
      <c r="G15" s="351"/>
      <c r="H15" s="352"/>
      <c r="I15" s="265"/>
      <c r="J15" s="249"/>
      <c r="K15" s="277"/>
      <c r="L15" s="249"/>
      <c r="M15" s="249"/>
    </row>
    <row r="16" spans="1:13">
      <c r="A16" s="312"/>
      <c r="B16" s="586"/>
      <c r="C16" s="353">
        <v>40882</v>
      </c>
      <c r="D16" s="354" t="s">
        <v>336</v>
      </c>
      <c r="E16" s="355">
        <v>80</v>
      </c>
      <c r="F16" s="356">
        <v>1</v>
      </c>
      <c r="G16" s="357"/>
      <c r="H16" s="358"/>
      <c r="I16" s="265"/>
      <c r="J16" s="249"/>
      <c r="K16" s="277"/>
      <c r="L16" s="249"/>
      <c r="M16" s="249"/>
    </row>
    <row r="17" spans="1:13">
      <c r="A17" s="312"/>
      <c r="B17" s="586"/>
      <c r="C17" s="353">
        <v>40883</v>
      </c>
      <c r="D17" s="354" t="s">
        <v>589</v>
      </c>
      <c r="E17" s="355">
        <v>420</v>
      </c>
      <c r="F17" s="356">
        <v>3</v>
      </c>
      <c r="G17" s="357"/>
      <c r="H17" s="358"/>
      <c r="I17" s="265"/>
      <c r="J17" s="249"/>
      <c r="K17" s="277"/>
      <c r="L17" s="249"/>
      <c r="M17" s="249"/>
    </row>
    <row r="18" spans="1:13">
      <c r="A18" s="312"/>
      <c r="B18" s="586"/>
      <c r="C18" s="353">
        <v>40884</v>
      </c>
      <c r="D18" s="354" t="s">
        <v>590</v>
      </c>
      <c r="E18" s="355">
        <v>550</v>
      </c>
      <c r="F18" s="356">
        <v>4</v>
      </c>
      <c r="G18" s="357"/>
      <c r="H18" s="358"/>
      <c r="I18" s="265"/>
      <c r="J18" s="249"/>
      <c r="K18" s="277"/>
      <c r="L18" s="249"/>
      <c r="M18" s="249"/>
    </row>
    <row r="19" spans="1:13">
      <c r="A19" s="312"/>
      <c r="B19" s="586"/>
      <c r="C19" s="353">
        <v>40885</v>
      </c>
      <c r="D19" s="354" t="s">
        <v>591</v>
      </c>
      <c r="E19" s="355">
        <v>700</v>
      </c>
      <c r="F19" s="356">
        <v>6</v>
      </c>
      <c r="G19" s="357"/>
      <c r="H19" s="358"/>
      <c r="I19" s="265"/>
      <c r="J19" s="249"/>
      <c r="K19" s="277"/>
      <c r="L19" s="249"/>
      <c r="M19" s="249"/>
    </row>
    <row r="20" spans="1:13">
      <c r="A20" s="312"/>
      <c r="B20" s="586"/>
      <c r="C20" s="353">
        <v>40886</v>
      </c>
      <c r="D20" s="354" t="s">
        <v>592</v>
      </c>
      <c r="E20" s="355">
        <v>600</v>
      </c>
      <c r="F20" s="356">
        <v>6</v>
      </c>
      <c r="G20" s="357"/>
      <c r="H20" s="358"/>
      <c r="I20" s="246"/>
      <c r="J20" s="246"/>
      <c r="K20" s="246"/>
      <c r="L20" s="246"/>
      <c r="M20" s="246"/>
    </row>
    <row r="21" spans="1:13" ht="20">
      <c r="A21" s="312"/>
      <c r="B21" s="586"/>
      <c r="C21" s="353">
        <v>40889</v>
      </c>
      <c r="D21" s="354" t="s">
        <v>420</v>
      </c>
      <c r="E21" s="355">
        <v>1100</v>
      </c>
      <c r="F21" s="356">
        <v>11</v>
      </c>
      <c r="G21" s="357"/>
      <c r="H21" s="358"/>
      <c r="I21" s="289"/>
      <c r="J21" s="289"/>
      <c r="K21" s="289"/>
      <c r="L21" s="289"/>
      <c r="M21" s="289"/>
    </row>
    <row r="22" spans="1:13" ht="16" thickBot="1">
      <c r="A22" s="312"/>
      <c r="B22" s="587"/>
      <c r="C22" s="359">
        <v>40890</v>
      </c>
      <c r="D22" s="360" t="s">
        <v>593</v>
      </c>
      <c r="E22" s="361">
        <v>650</v>
      </c>
      <c r="F22" s="362">
        <v>5</v>
      </c>
      <c r="G22" s="363"/>
      <c r="H22" s="364"/>
      <c r="I22" s="257"/>
      <c r="J22" s="257"/>
      <c r="K22" s="257"/>
      <c r="L22" s="257"/>
      <c r="M22" s="257"/>
    </row>
    <row r="23" spans="1:13" ht="17" thickBot="1">
      <c r="A23" s="312"/>
      <c r="B23" s="316"/>
      <c r="C23" s="316"/>
      <c r="D23" s="316"/>
      <c r="E23" s="316"/>
      <c r="F23" s="365"/>
      <c r="G23" s="316"/>
      <c r="H23" s="316"/>
      <c r="I23" s="293"/>
      <c r="J23" s="293"/>
      <c r="K23" s="293"/>
      <c r="L23" s="293"/>
      <c r="M23" s="293"/>
    </row>
    <row r="24" spans="1:13">
      <c r="A24" s="312"/>
      <c r="B24" s="316"/>
      <c r="C24" s="588" t="s">
        <v>594</v>
      </c>
      <c r="D24" s="589"/>
      <c r="E24" s="366"/>
      <c r="F24" s="316"/>
      <c r="G24" s="316"/>
      <c r="H24" s="316"/>
      <c r="I24" s="257"/>
      <c r="J24" s="257"/>
      <c r="K24" s="257"/>
      <c r="L24" s="257"/>
      <c r="M24" s="257"/>
    </row>
    <row r="25" spans="1:13">
      <c r="A25" s="312"/>
      <c r="B25" s="316"/>
      <c r="C25" s="590" t="s">
        <v>595</v>
      </c>
      <c r="D25" s="591"/>
      <c r="E25" s="367"/>
      <c r="F25" s="316"/>
      <c r="G25" s="316"/>
      <c r="H25" s="316"/>
      <c r="I25" s="257"/>
      <c r="J25" s="257"/>
      <c r="K25" s="257"/>
      <c r="L25" s="257"/>
      <c r="M25" s="257"/>
    </row>
    <row r="26" spans="1:13">
      <c r="A26" s="312"/>
      <c r="B26" s="316"/>
      <c r="C26" s="590" t="s">
        <v>596</v>
      </c>
      <c r="D26" s="591"/>
      <c r="E26" s="367"/>
      <c r="F26" s="316"/>
      <c r="G26" s="316"/>
      <c r="H26" s="316"/>
      <c r="I26" s="257"/>
      <c r="J26" s="257"/>
      <c r="K26" s="257"/>
      <c r="L26" s="257"/>
      <c r="M26" s="257"/>
    </row>
    <row r="27" spans="1:13" ht="16" thickBot="1">
      <c r="A27" s="312"/>
      <c r="B27" s="316"/>
      <c r="C27" s="592" t="s">
        <v>597</v>
      </c>
      <c r="D27" s="593"/>
      <c r="E27" s="368"/>
      <c r="F27" s="316"/>
      <c r="G27" s="316"/>
      <c r="H27" s="316"/>
      <c r="I27" s="257"/>
      <c r="J27" s="257"/>
      <c r="K27" s="257"/>
      <c r="L27" s="257"/>
      <c r="M27" s="257"/>
    </row>
    <row r="28" spans="1:13">
      <c r="A28" s="312"/>
      <c r="B28" s="316"/>
      <c r="C28" s="316"/>
      <c r="D28" s="316"/>
      <c r="E28" s="316"/>
      <c r="F28" s="316"/>
      <c r="G28" s="316"/>
      <c r="H28" s="316"/>
      <c r="I28" s="257"/>
      <c r="J28" s="257"/>
      <c r="K28" s="257"/>
      <c r="L28" s="257"/>
      <c r="M28" s="257"/>
    </row>
    <row r="29" spans="1:13">
      <c r="A29" s="312"/>
      <c r="B29" s="312"/>
      <c r="C29" s="312"/>
      <c r="D29" s="312"/>
      <c r="E29" s="312"/>
      <c r="F29" s="312"/>
      <c r="G29" s="312"/>
      <c r="H29" s="312"/>
      <c r="I29" s="257"/>
      <c r="J29" s="257"/>
      <c r="K29" s="257"/>
      <c r="L29" s="257"/>
      <c r="M29" s="257"/>
    </row>
    <row r="30" spans="1:13" ht="21">
      <c r="A30" s="213" t="s">
        <v>539</v>
      </c>
      <c r="B30" s="312"/>
      <c r="C30" s="312"/>
      <c r="D30" s="312"/>
      <c r="E30" s="312"/>
      <c r="F30" s="312"/>
      <c r="G30" s="312"/>
      <c r="H30" s="312"/>
      <c r="I30" s="257"/>
      <c r="J30" s="257"/>
      <c r="K30" s="257"/>
      <c r="L30" s="257"/>
      <c r="M30" s="257"/>
    </row>
    <row r="31" spans="1:13">
      <c r="A31" s="312"/>
      <c r="B31" s="312"/>
      <c r="C31" s="312"/>
      <c r="D31" s="312"/>
      <c r="E31" s="312"/>
      <c r="F31" s="312"/>
      <c r="G31" s="312"/>
      <c r="H31" s="312"/>
      <c r="I31" s="257"/>
      <c r="J31" s="257"/>
      <c r="K31" s="257"/>
      <c r="L31" s="257"/>
      <c r="M31" s="257"/>
    </row>
    <row r="32" spans="1:13">
      <c r="A32" s="312"/>
      <c r="B32" s="312"/>
      <c r="C32" s="312"/>
      <c r="D32" s="312"/>
      <c r="E32" s="312"/>
      <c r="F32" s="312"/>
      <c r="G32" s="312"/>
      <c r="H32" s="312"/>
      <c r="I32" s="266"/>
      <c r="J32" s="266"/>
      <c r="K32" s="266"/>
      <c r="L32" s="266"/>
      <c r="M32" s="266"/>
    </row>
    <row r="33" spans="1:8">
      <c r="A33" s="312"/>
      <c r="B33" s="312"/>
      <c r="C33" s="312"/>
      <c r="D33" s="312"/>
      <c r="E33" s="312"/>
      <c r="F33" s="312"/>
      <c r="G33" s="312"/>
      <c r="H33" s="312"/>
    </row>
    <row r="34" spans="1:8">
      <c r="A34" s="312"/>
      <c r="B34" s="312"/>
      <c r="C34" s="312"/>
      <c r="D34" s="312"/>
      <c r="E34" s="312"/>
      <c r="F34" s="312"/>
      <c r="G34" s="312"/>
      <c r="H34" s="312"/>
    </row>
    <row r="35" spans="1:8">
      <c r="A35" s="312"/>
      <c r="B35" s="312"/>
      <c r="C35" s="312"/>
      <c r="D35" s="312"/>
      <c r="E35" s="312"/>
      <c r="F35" s="312"/>
      <c r="G35" s="312"/>
      <c r="H35" s="312"/>
    </row>
    <row r="36" spans="1:8">
      <c r="A36" s="312"/>
      <c r="B36" s="312"/>
      <c r="C36" s="312"/>
      <c r="D36" s="312"/>
      <c r="E36" s="312"/>
      <c r="F36" s="312"/>
      <c r="G36" s="312"/>
      <c r="H36" s="312"/>
    </row>
    <row r="37" spans="1:8">
      <c r="A37" s="312"/>
      <c r="B37" s="312"/>
      <c r="C37" s="312"/>
      <c r="D37" s="312"/>
      <c r="E37" s="312"/>
      <c r="F37" s="312"/>
      <c r="G37" s="312"/>
      <c r="H37" s="312"/>
    </row>
    <row r="38" spans="1:8">
      <c r="A38" s="312"/>
      <c r="B38" s="312"/>
      <c r="C38" s="312"/>
      <c r="D38" s="312"/>
      <c r="E38" s="312"/>
      <c r="F38" s="312"/>
      <c r="G38" s="312"/>
      <c r="H38" s="312"/>
    </row>
    <row r="39" spans="1:8">
      <c r="A39" s="312"/>
      <c r="B39" s="312"/>
      <c r="C39" s="312"/>
      <c r="D39" s="312"/>
      <c r="E39" s="312"/>
      <c r="F39" s="312"/>
      <c r="G39" s="312"/>
      <c r="H39" s="312"/>
    </row>
    <row r="40" spans="1:8">
      <c r="A40" s="312"/>
      <c r="B40" s="312"/>
      <c r="C40" s="312"/>
      <c r="D40" s="312"/>
      <c r="E40" s="312"/>
      <c r="F40" s="312"/>
      <c r="G40" s="312"/>
      <c r="H40" s="312"/>
    </row>
    <row r="41" spans="1:8">
      <c r="A41" s="312"/>
      <c r="B41" s="312"/>
      <c r="C41" s="312"/>
      <c r="D41" s="312"/>
      <c r="E41" s="312"/>
      <c r="F41" s="312"/>
      <c r="G41" s="312"/>
      <c r="H41" s="312"/>
    </row>
    <row r="42" spans="1:8">
      <c r="A42" s="312"/>
      <c r="B42" s="312"/>
      <c r="C42" s="312"/>
      <c r="D42" s="312"/>
      <c r="E42" s="312"/>
      <c r="F42" s="312"/>
      <c r="G42" s="312"/>
      <c r="H42" s="312"/>
    </row>
    <row r="43" spans="1:8" ht="19">
      <c r="A43" s="369"/>
      <c r="B43" s="370" t="s">
        <v>598</v>
      </c>
      <c r="C43" s="338"/>
      <c r="D43" s="338"/>
      <c r="E43" s="338"/>
      <c r="F43" s="338"/>
      <c r="G43" s="338"/>
      <c r="H43" s="338"/>
    </row>
    <row r="44" spans="1:8" ht="16">
      <c r="A44" s="369"/>
      <c r="B44" s="338" t="s">
        <v>599</v>
      </c>
      <c r="C44" s="338"/>
      <c r="D44" s="338"/>
      <c r="E44" s="338"/>
      <c r="F44" s="338"/>
      <c r="G44" s="338"/>
      <c r="H44" s="338"/>
    </row>
    <row r="45" spans="1:8" ht="16">
      <c r="A45" s="369"/>
      <c r="B45" s="338" t="s">
        <v>600</v>
      </c>
      <c r="C45" s="338"/>
      <c r="D45" s="338"/>
      <c r="E45" s="338"/>
      <c r="F45" s="338"/>
      <c r="G45" s="338"/>
      <c r="H45" s="338"/>
    </row>
    <row r="46" spans="1:8" ht="16">
      <c r="A46" s="369"/>
      <c r="B46" s="584" t="s">
        <v>601</v>
      </c>
      <c r="C46" s="584"/>
      <c r="D46" s="584"/>
      <c r="E46" s="584"/>
      <c r="F46" s="584"/>
      <c r="G46" s="584"/>
      <c r="H46" s="584"/>
    </row>
    <row r="47" spans="1:8" ht="16">
      <c r="A47" s="369"/>
      <c r="B47" s="338"/>
      <c r="C47" s="338"/>
      <c r="D47" s="338"/>
      <c r="E47" s="338"/>
      <c r="F47" s="338"/>
      <c r="G47" s="338"/>
      <c r="H47" s="338"/>
    </row>
    <row r="48" spans="1:8" ht="19">
      <c r="A48" s="369"/>
      <c r="B48" s="370" t="s">
        <v>602</v>
      </c>
      <c r="C48" s="338"/>
      <c r="D48" s="338"/>
      <c r="E48" s="338"/>
      <c r="F48" s="338"/>
      <c r="G48" s="338"/>
      <c r="H48" s="338"/>
    </row>
    <row r="49" spans="1:8" ht="16">
      <c r="A49" s="369"/>
      <c r="B49" s="338" t="s">
        <v>603</v>
      </c>
      <c r="C49" s="338"/>
      <c r="D49" s="338"/>
      <c r="E49" s="338"/>
      <c r="F49" s="338"/>
      <c r="G49" s="338"/>
      <c r="H49" s="338"/>
    </row>
    <row r="50" spans="1:8" ht="16">
      <c r="A50" s="369"/>
      <c r="B50" s="338" t="s">
        <v>604</v>
      </c>
      <c r="C50" s="338"/>
      <c r="D50" s="338"/>
      <c r="E50" s="338"/>
      <c r="F50" s="338"/>
      <c r="G50" s="338"/>
      <c r="H50" s="338"/>
    </row>
    <row r="51" spans="1:8" ht="16">
      <c r="A51" s="369"/>
      <c r="B51" s="371" t="s">
        <v>605</v>
      </c>
      <c r="C51" s="338"/>
      <c r="D51" s="338"/>
      <c r="E51" s="338"/>
      <c r="F51" s="338"/>
      <c r="G51" s="338"/>
      <c r="H51" s="338"/>
    </row>
    <row r="52" spans="1:8" ht="16">
      <c r="A52" s="369"/>
      <c r="B52" s="371" t="s">
        <v>606</v>
      </c>
      <c r="C52" s="338"/>
      <c r="D52" s="338"/>
      <c r="E52" s="338"/>
      <c r="F52" s="338"/>
      <c r="G52" s="338"/>
      <c r="H52" s="338"/>
    </row>
    <row r="53" spans="1:8" ht="16">
      <c r="A53" s="369"/>
      <c r="B53" s="371" t="s">
        <v>607</v>
      </c>
      <c r="C53" s="338"/>
      <c r="D53" s="338"/>
      <c r="E53" s="338"/>
      <c r="F53" s="338"/>
      <c r="G53" s="338"/>
      <c r="H53" s="338"/>
    </row>
    <row r="54" spans="1:8" ht="16">
      <c r="A54" s="312"/>
      <c r="B54" s="312"/>
      <c r="C54" s="312"/>
      <c r="D54" s="335"/>
      <c r="E54" s="335"/>
      <c r="F54" s="335"/>
      <c r="G54" s="335"/>
      <c r="H54" s="335"/>
    </row>
    <row r="55" spans="1:8">
      <c r="A55" s="312"/>
      <c r="B55" s="6"/>
      <c r="C55" s="6"/>
      <c r="D55" s="6"/>
      <c r="E55" s="6"/>
      <c r="F55" s="6"/>
      <c r="G55" s="6"/>
      <c r="H55" s="6"/>
    </row>
  </sheetData>
  <mergeCells count="7">
    <mergeCell ref="B46:H46"/>
    <mergeCell ref="A1:D3"/>
    <mergeCell ref="B15:B22"/>
    <mergeCell ref="C24:D24"/>
    <mergeCell ref="C25:D25"/>
    <mergeCell ref="C26:D26"/>
    <mergeCell ref="C27:D27"/>
  </mergeCells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7BE9-114D-4F45-99C9-EE87631FA942}">
  <sheetPr>
    <tabColor theme="5" tint="-0.249977111117893"/>
  </sheetPr>
  <dimension ref="A1:E14"/>
  <sheetViews>
    <sheetView zoomScale="172" workbookViewId="0">
      <selection activeCell="E12" sqref="E12"/>
    </sheetView>
  </sheetViews>
  <sheetFormatPr baseColWidth="10" defaultColWidth="11.33203125" defaultRowHeight="13"/>
  <cols>
    <col min="1" max="1" width="13.1640625" style="458" customWidth="1"/>
    <col min="2" max="2" width="18.83203125" style="458" customWidth="1"/>
    <col min="3" max="3" width="13.83203125" style="458" bestFit="1" customWidth="1"/>
    <col min="4" max="4" width="28.33203125" style="458" customWidth="1"/>
    <col min="5" max="5" width="32.6640625" style="458" customWidth="1"/>
    <col min="6" max="256" width="11.33203125" style="458"/>
    <col min="257" max="257" width="13.1640625" style="458" customWidth="1"/>
    <col min="258" max="258" width="18.83203125" style="458" customWidth="1"/>
    <col min="259" max="259" width="13.83203125" style="458" bestFit="1" customWidth="1"/>
    <col min="260" max="260" width="28.33203125" style="458" customWidth="1"/>
    <col min="261" max="261" width="32.6640625" style="458" customWidth="1"/>
    <col min="262" max="512" width="11.33203125" style="458"/>
    <col min="513" max="513" width="13.1640625" style="458" customWidth="1"/>
    <col min="514" max="514" width="18.83203125" style="458" customWidth="1"/>
    <col min="515" max="515" width="13.83203125" style="458" bestFit="1" customWidth="1"/>
    <col min="516" max="516" width="28.33203125" style="458" customWidth="1"/>
    <col min="517" max="517" width="32.6640625" style="458" customWidth="1"/>
    <col min="518" max="768" width="11.33203125" style="458"/>
    <col min="769" max="769" width="13.1640625" style="458" customWidth="1"/>
    <col min="770" max="770" width="18.83203125" style="458" customWidth="1"/>
    <col min="771" max="771" width="13.83203125" style="458" bestFit="1" customWidth="1"/>
    <col min="772" max="772" width="28.33203125" style="458" customWidth="1"/>
    <col min="773" max="773" width="32.6640625" style="458" customWidth="1"/>
    <col min="774" max="1024" width="11.33203125" style="458"/>
    <col min="1025" max="1025" width="13.1640625" style="458" customWidth="1"/>
    <col min="1026" max="1026" width="18.83203125" style="458" customWidth="1"/>
    <col min="1027" max="1027" width="13.83203125" style="458" bestFit="1" customWidth="1"/>
    <col min="1028" max="1028" width="28.33203125" style="458" customWidth="1"/>
    <col min="1029" max="1029" width="32.6640625" style="458" customWidth="1"/>
    <col min="1030" max="1280" width="11.33203125" style="458"/>
    <col min="1281" max="1281" width="13.1640625" style="458" customWidth="1"/>
    <col min="1282" max="1282" width="18.83203125" style="458" customWidth="1"/>
    <col min="1283" max="1283" width="13.83203125" style="458" bestFit="1" customWidth="1"/>
    <col min="1284" max="1284" width="28.33203125" style="458" customWidth="1"/>
    <col min="1285" max="1285" width="32.6640625" style="458" customWidth="1"/>
    <col min="1286" max="1536" width="11.33203125" style="458"/>
    <col min="1537" max="1537" width="13.1640625" style="458" customWidth="1"/>
    <col min="1538" max="1538" width="18.83203125" style="458" customWidth="1"/>
    <col min="1539" max="1539" width="13.83203125" style="458" bestFit="1" customWidth="1"/>
    <col min="1540" max="1540" width="28.33203125" style="458" customWidth="1"/>
    <col min="1541" max="1541" width="32.6640625" style="458" customWidth="1"/>
    <col min="1542" max="1792" width="11.33203125" style="458"/>
    <col min="1793" max="1793" width="13.1640625" style="458" customWidth="1"/>
    <col min="1794" max="1794" width="18.83203125" style="458" customWidth="1"/>
    <col min="1795" max="1795" width="13.83203125" style="458" bestFit="1" customWidth="1"/>
    <col min="1796" max="1796" width="28.33203125" style="458" customWidth="1"/>
    <col min="1797" max="1797" width="32.6640625" style="458" customWidth="1"/>
    <col min="1798" max="2048" width="11.33203125" style="458"/>
    <col min="2049" max="2049" width="13.1640625" style="458" customWidth="1"/>
    <col min="2050" max="2050" width="18.83203125" style="458" customWidth="1"/>
    <col min="2051" max="2051" width="13.83203125" style="458" bestFit="1" customWidth="1"/>
    <col min="2052" max="2052" width="28.33203125" style="458" customWidth="1"/>
    <col min="2053" max="2053" width="32.6640625" style="458" customWidth="1"/>
    <col min="2054" max="2304" width="11.33203125" style="458"/>
    <col min="2305" max="2305" width="13.1640625" style="458" customWidth="1"/>
    <col min="2306" max="2306" width="18.83203125" style="458" customWidth="1"/>
    <col min="2307" max="2307" width="13.83203125" style="458" bestFit="1" customWidth="1"/>
    <col min="2308" max="2308" width="28.33203125" style="458" customWidth="1"/>
    <col min="2309" max="2309" width="32.6640625" style="458" customWidth="1"/>
    <col min="2310" max="2560" width="11.33203125" style="458"/>
    <col min="2561" max="2561" width="13.1640625" style="458" customWidth="1"/>
    <col min="2562" max="2562" width="18.83203125" style="458" customWidth="1"/>
    <col min="2563" max="2563" width="13.83203125" style="458" bestFit="1" customWidth="1"/>
    <col min="2564" max="2564" width="28.33203125" style="458" customWidth="1"/>
    <col min="2565" max="2565" width="32.6640625" style="458" customWidth="1"/>
    <col min="2566" max="2816" width="11.33203125" style="458"/>
    <col min="2817" max="2817" width="13.1640625" style="458" customWidth="1"/>
    <col min="2818" max="2818" width="18.83203125" style="458" customWidth="1"/>
    <col min="2819" max="2819" width="13.83203125" style="458" bestFit="1" customWidth="1"/>
    <col min="2820" max="2820" width="28.33203125" style="458" customWidth="1"/>
    <col min="2821" max="2821" width="32.6640625" style="458" customWidth="1"/>
    <col min="2822" max="3072" width="11.33203125" style="458"/>
    <col min="3073" max="3073" width="13.1640625" style="458" customWidth="1"/>
    <col min="3074" max="3074" width="18.83203125" style="458" customWidth="1"/>
    <col min="3075" max="3075" width="13.83203125" style="458" bestFit="1" customWidth="1"/>
    <col min="3076" max="3076" width="28.33203125" style="458" customWidth="1"/>
    <col min="3077" max="3077" width="32.6640625" style="458" customWidth="1"/>
    <col min="3078" max="3328" width="11.33203125" style="458"/>
    <col min="3329" max="3329" width="13.1640625" style="458" customWidth="1"/>
    <col min="3330" max="3330" width="18.83203125" style="458" customWidth="1"/>
    <col min="3331" max="3331" width="13.83203125" style="458" bestFit="1" customWidth="1"/>
    <col min="3332" max="3332" width="28.33203125" style="458" customWidth="1"/>
    <col min="3333" max="3333" width="32.6640625" style="458" customWidth="1"/>
    <col min="3334" max="3584" width="11.33203125" style="458"/>
    <col min="3585" max="3585" width="13.1640625" style="458" customWidth="1"/>
    <col min="3586" max="3586" width="18.83203125" style="458" customWidth="1"/>
    <col min="3587" max="3587" width="13.83203125" style="458" bestFit="1" customWidth="1"/>
    <col min="3588" max="3588" width="28.33203125" style="458" customWidth="1"/>
    <col min="3589" max="3589" width="32.6640625" style="458" customWidth="1"/>
    <col min="3590" max="3840" width="11.33203125" style="458"/>
    <col min="3841" max="3841" width="13.1640625" style="458" customWidth="1"/>
    <col min="3842" max="3842" width="18.83203125" style="458" customWidth="1"/>
    <col min="3843" max="3843" width="13.83203125" style="458" bestFit="1" customWidth="1"/>
    <col min="3844" max="3844" width="28.33203125" style="458" customWidth="1"/>
    <col min="3845" max="3845" width="32.6640625" style="458" customWidth="1"/>
    <col min="3846" max="4096" width="11.33203125" style="458"/>
    <col min="4097" max="4097" width="13.1640625" style="458" customWidth="1"/>
    <col min="4098" max="4098" width="18.83203125" style="458" customWidth="1"/>
    <col min="4099" max="4099" width="13.83203125" style="458" bestFit="1" customWidth="1"/>
    <col min="4100" max="4100" width="28.33203125" style="458" customWidth="1"/>
    <col min="4101" max="4101" width="32.6640625" style="458" customWidth="1"/>
    <col min="4102" max="4352" width="11.33203125" style="458"/>
    <col min="4353" max="4353" width="13.1640625" style="458" customWidth="1"/>
    <col min="4354" max="4354" width="18.83203125" style="458" customWidth="1"/>
    <col min="4355" max="4355" width="13.83203125" style="458" bestFit="1" customWidth="1"/>
    <col min="4356" max="4356" width="28.33203125" style="458" customWidth="1"/>
    <col min="4357" max="4357" width="32.6640625" style="458" customWidth="1"/>
    <col min="4358" max="4608" width="11.33203125" style="458"/>
    <col min="4609" max="4609" width="13.1640625" style="458" customWidth="1"/>
    <col min="4610" max="4610" width="18.83203125" style="458" customWidth="1"/>
    <col min="4611" max="4611" width="13.83203125" style="458" bestFit="1" customWidth="1"/>
    <col min="4612" max="4612" width="28.33203125" style="458" customWidth="1"/>
    <col min="4613" max="4613" width="32.6640625" style="458" customWidth="1"/>
    <col min="4614" max="4864" width="11.33203125" style="458"/>
    <col min="4865" max="4865" width="13.1640625" style="458" customWidth="1"/>
    <col min="4866" max="4866" width="18.83203125" style="458" customWidth="1"/>
    <col min="4867" max="4867" width="13.83203125" style="458" bestFit="1" customWidth="1"/>
    <col min="4868" max="4868" width="28.33203125" style="458" customWidth="1"/>
    <col min="4869" max="4869" width="32.6640625" style="458" customWidth="1"/>
    <col min="4870" max="5120" width="11.33203125" style="458"/>
    <col min="5121" max="5121" width="13.1640625" style="458" customWidth="1"/>
    <col min="5122" max="5122" width="18.83203125" style="458" customWidth="1"/>
    <col min="5123" max="5123" width="13.83203125" style="458" bestFit="1" customWidth="1"/>
    <col min="5124" max="5124" width="28.33203125" style="458" customWidth="1"/>
    <col min="5125" max="5125" width="32.6640625" style="458" customWidth="1"/>
    <col min="5126" max="5376" width="11.33203125" style="458"/>
    <col min="5377" max="5377" width="13.1640625" style="458" customWidth="1"/>
    <col min="5378" max="5378" width="18.83203125" style="458" customWidth="1"/>
    <col min="5379" max="5379" width="13.83203125" style="458" bestFit="1" customWidth="1"/>
    <col min="5380" max="5380" width="28.33203125" style="458" customWidth="1"/>
    <col min="5381" max="5381" width="32.6640625" style="458" customWidth="1"/>
    <col min="5382" max="5632" width="11.33203125" style="458"/>
    <col min="5633" max="5633" width="13.1640625" style="458" customWidth="1"/>
    <col min="5634" max="5634" width="18.83203125" style="458" customWidth="1"/>
    <col min="5635" max="5635" width="13.83203125" style="458" bestFit="1" customWidth="1"/>
    <col min="5636" max="5636" width="28.33203125" style="458" customWidth="1"/>
    <col min="5637" max="5637" width="32.6640625" style="458" customWidth="1"/>
    <col min="5638" max="5888" width="11.33203125" style="458"/>
    <col min="5889" max="5889" width="13.1640625" style="458" customWidth="1"/>
    <col min="5890" max="5890" width="18.83203125" style="458" customWidth="1"/>
    <col min="5891" max="5891" width="13.83203125" style="458" bestFit="1" customWidth="1"/>
    <col min="5892" max="5892" width="28.33203125" style="458" customWidth="1"/>
    <col min="5893" max="5893" width="32.6640625" style="458" customWidth="1"/>
    <col min="5894" max="6144" width="11.33203125" style="458"/>
    <col min="6145" max="6145" width="13.1640625" style="458" customWidth="1"/>
    <col min="6146" max="6146" width="18.83203125" style="458" customWidth="1"/>
    <col min="6147" max="6147" width="13.83203125" style="458" bestFit="1" customWidth="1"/>
    <col min="6148" max="6148" width="28.33203125" style="458" customWidth="1"/>
    <col min="6149" max="6149" width="32.6640625" style="458" customWidth="1"/>
    <col min="6150" max="6400" width="11.33203125" style="458"/>
    <col min="6401" max="6401" width="13.1640625" style="458" customWidth="1"/>
    <col min="6402" max="6402" width="18.83203125" style="458" customWidth="1"/>
    <col min="6403" max="6403" width="13.83203125" style="458" bestFit="1" customWidth="1"/>
    <col min="6404" max="6404" width="28.33203125" style="458" customWidth="1"/>
    <col min="6405" max="6405" width="32.6640625" style="458" customWidth="1"/>
    <col min="6406" max="6656" width="11.33203125" style="458"/>
    <col min="6657" max="6657" width="13.1640625" style="458" customWidth="1"/>
    <col min="6658" max="6658" width="18.83203125" style="458" customWidth="1"/>
    <col min="6659" max="6659" width="13.83203125" style="458" bestFit="1" customWidth="1"/>
    <col min="6660" max="6660" width="28.33203125" style="458" customWidth="1"/>
    <col min="6661" max="6661" width="32.6640625" style="458" customWidth="1"/>
    <col min="6662" max="6912" width="11.33203125" style="458"/>
    <col min="6913" max="6913" width="13.1640625" style="458" customWidth="1"/>
    <col min="6914" max="6914" width="18.83203125" style="458" customWidth="1"/>
    <col min="6915" max="6915" width="13.83203125" style="458" bestFit="1" customWidth="1"/>
    <col min="6916" max="6916" width="28.33203125" style="458" customWidth="1"/>
    <col min="6917" max="6917" width="32.6640625" style="458" customWidth="1"/>
    <col min="6918" max="7168" width="11.33203125" style="458"/>
    <col min="7169" max="7169" width="13.1640625" style="458" customWidth="1"/>
    <col min="7170" max="7170" width="18.83203125" style="458" customWidth="1"/>
    <col min="7171" max="7171" width="13.83203125" style="458" bestFit="1" customWidth="1"/>
    <col min="7172" max="7172" width="28.33203125" style="458" customWidth="1"/>
    <col min="7173" max="7173" width="32.6640625" style="458" customWidth="1"/>
    <col min="7174" max="7424" width="11.33203125" style="458"/>
    <col min="7425" max="7425" width="13.1640625" style="458" customWidth="1"/>
    <col min="7426" max="7426" width="18.83203125" style="458" customWidth="1"/>
    <col min="7427" max="7427" width="13.83203125" style="458" bestFit="1" customWidth="1"/>
    <col min="7428" max="7428" width="28.33203125" style="458" customWidth="1"/>
    <col min="7429" max="7429" width="32.6640625" style="458" customWidth="1"/>
    <col min="7430" max="7680" width="11.33203125" style="458"/>
    <col min="7681" max="7681" width="13.1640625" style="458" customWidth="1"/>
    <col min="7682" max="7682" width="18.83203125" style="458" customWidth="1"/>
    <col min="7683" max="7683" width="13.83203125" style="458" bestFit="1" customWidth="1"/>
    <col min="7684" max="7684" width="28.33203125" style="458" customWidth="1"/>
    <col min="7685" max="7685" width="32.6640625" style="458" customWidth="1"/>
    <col min="7686" max="7936" width="11.33203125" style="458"/>
    <col min="7937" max="7937" width="13.1640625" style="458" customWidth="1"/>
    <col min="7938" max="7938" width="18.83203125" style="458" customWidth="1"/>
    <col min="7939" max="7939" width="13.83203125" style="458" bestFit="1" customWidth="1"/>
    <col min="7940" max="7940" width="28.33203125" style="458" customWidth="1"/>
    <col min="7941" max="7941" width="32.6640625" style="458" customWidth="1"/>
    <col min="7942" max="8192" width="11.33203125" style="458"/>
    <col min="8193" max="8193" width="13.1640625" style="458" customWidth="1"/>
    <col min="8194" max="8194" width="18.83203125" style="458" customWidth="1"/>
    <col min="8195" max="8195" width="13.83203125" style="458" bestFit="1" customWidth="1"/>
    <col min="8196" max="8196" width="28.33203125" style="458" customWidth="1"/>
    <col min="8197" max="8197" width="32.6640625" style="458" customWidth="1"/>
    <col min="8198" max="8448" width="11.33203125" style="458"/>
    <col min="8449" max="8449" width="13.1640625" style="458" customWidth="1"/>
    <col min="8450" max="8450" width="18.83203125" style="458" customWidth="1"/>
    <col min="8451" max="8451" width="13.83203125" style="458" bestFit="1" customWidth="1"/>
    <col min="8452" max="8452" width="28.33203125" style="458" customWidth="1"/>
    <col min="8453" max="8453" width="32.6640625" style="458" customWidth="1"/>
    <col min="8454" max="8704" width="11.33203125" style="458"/>
    <col min="8705" max="8705" width="13.1640625" style="458" customWidth="1"/>
    <col min="8706" max="8706" width="18.83203125" style="458" customWidth="1"/>
    <col min="8707" max="8707" width="13.83203125" style="458" bestFit="1" customWidth="1"/>
    <col min="8708" max="8708" width="28.33203125" style="458" customWidth="1"/>
    <col min="8709" max="8709" width="32.6640625" style="458" customWidth="1"/>
    <col min="8710" max="8960" width="11.33203125" style="458"/>
    <col min="8961" max="8961" width="13.1640625" style="458" customWidth="1"/>
    <col min="8962" max="8962" width="18.83203125" style="458" customWidth="1"/>
    <col min="8963" max="8963" width="13.83203125" style="458" bestFit="1" customWidth="1"/>
    <col min="8964" max="8964" width="28.33203125" style="458" customWidth="1"/>
    <col min="8965" max="8965" width="32.6640625" style="458" customWidth="1"/>
    <col min="8966" max="9216" width="11.33203125" style="458"/>
    <col min="9217" max="9217" width="13.1640625" style="458" customWidth="1"/>
    <col min="9218" max="9218" width="18.83203125" style="458" customWidth="1"/>
    <col min="9219" max="9219" width="13.83203125" style="458" bestFit="1" customWidth="1"/>
    <col min="9220" max="9220" width="28.33203125" style="458" customWidth="1"/>
    <col min="9221" max="9221" width="32.6640625" style="458" customWidth="1"/>
    <col min="9222" max="9472" width="11.33203125" style="458"/>
    <col min="9473" max="9473" width="13.1640625" style="458" customWidth="1"/>
    <col min="9474" max="9474" width="18.83203125" style="458" customWidth="1"/>
    <col min="9475" max="9475" width="13.83203125" style="458" bestFit="1" customWidth="1"/>
    <col min="9476" max="9476" width="28.33203125" style="458" customWidth="1"/>
    <col min="9477" max="9477" width="32.6640625" style="458" customWidth="1"/>
    <col min="9478" max="9728" width="11.33203125" style="458"/>
    <col min="9729" max="9729" width="13.1640625" style="458" customWidth="1"/>
    <col min="9730" max="9730" width="18.83203125" style="458" customWidth="1"/>
    <col min="9731" max="9731" width="13.83203125" style="458" bestFit="1" customWidth="1"/>
    <col min="9732" max="9732" width="28.33203125" style="458" customWidth="1"/>
    <col min="9733" max="9733" width="32.6640625" style="458" customWidth="1"/>
    <col min="9734" max="9984" width="11.33203125" style="458"/>
    <col min="9985" max="9985" width="13.1640625" style="458" customWidth="1"/>
    <col min="9986" max="9986" width="18.83203125" style="458" customWidth="1"/>
    <col min="9987" max="9987" width="13.83203125" style="458" bestFit="1" customWidth="1"/>
    <col min="9988" max="9988" width="28.33203125" style="458" customWidth="1"/>
    <col min="9989" max="9989" width="32.6640625" style="458" customWidth="1"/>
    <col min="9990" max="10240" width="11.33203125" style="458"/>
    <col min="10241" max="10241" width="13.1640625" style="458" customWidth="1"/>
    <col min="10242" max="10242" width="18.83203125" style="458" customWidth="1"/>
    <col min="10243" max="10243" width="13.83203125" style="458" bestFit="1" customWidth="1"/>
    <col min="10244" max="10244" width="28.33203125" style="458" customWidth="1"/>
    <col min="10245" max="10245" width="32.6640625" style="458" customWidth="1"/>
    <col min="10246" max="10496" width="11.33203125" style="458"/>
    <col min="10497" max="10497" width="13.1640625" style="458" customWidth="1"/>
    <col min="10498" max="10498" width="18.83203125" style="458" customWidth="1"/>
    <col min="10499" max="10499" width="13.83203125" style="458" bestFit="1" customWidth="1"/>
    <col min="10500" max="10500" width="28.33203125" style="458" customWidth="1"/>
    <col min="10501" max="10501" width="32.6640625" style="458" customWidth="1"/>
    <col min="10502" max="10752" width="11.33203125" style="458"/>
    <col min="10753" max="10753" width="13.1640625" style="458" customWidth="1"/>
    <col min="10754" max="10754" width="18.83203125" style="458" customWidth="1"/>
    <col min="10755" max="10755" width="13.83203125" style="458" bestFit="1" customWidth="1"/>
    <col min="10756" max="10756" width="28.33203125" style="458" customWidth="1"/>
    <col min="10757" max="10757" width="32.6640625" style="458" customWidth="1"/>
    <col min="10758" max="11008" width="11.33203125" style="458"/>
    <col min="11009" max="11009" width="13.1640625" style="458" customWidth="1"/>
    <col min="11010" max="11010" width="18.83203125" style="458" customWidth="1"/>
    <col min="11011" max="11011" width="13.83203125" style="458" bestFit="1" customWidth="1"/>
    <col min="11012" max="11012" width="28.33203125" style="458" customWidth="1"/>
    <col min="11013" max="11013" width="32.6640625" style="458" customWidth="1"/>
    <col min="11014" max="11264" width="11.33203125" style="458"/>
    <col min="11265" max="11265" width="13.1640625" style="458" customWidth="1"/>
    <col min="11266" max="11266" width="18.83203125" style="458" customWidth="1"/>
    <col min="11267" max="11267" width="13.83203125" style="458" bestFit="1" customWidth="1"/>
    <col min="11268" max="11268" width="28.33203125" style="458" customWidth="1"/>
    <col min="11269" max="11269" width="32.6640625" style="458" customWidth="1"/>
    <col min="11270" max="11520" width="11.33203125" style="458"/>
    <col min="11521" max="11521" width="13.1640625" style="458" customWidth="1"/>
    <col min="11522" max="11522" width="18.83203125" style="458" customWidth="1"/>
    <col min="11523" max="11523" width="13.83203125" style="458" bestFit="1" customWidth="1"/>
    <col min="11524" max="11524" width="28.33203125" style="458" customWidth="1"/>
    <col min="11525" max="11525" width="32.6640625" style="458" customWidth="1"/>
    <col min="11526" max="11776" width="11.33203125" style="458"/>
    <col min="11777" max="11777" width="13.1640625" style="458" customWidth="1"/>
    <col min="11778" max="11778" width="18.83203125" style="458" customWidth="1"/>
    <col min="11779" max="11779" width="13.83203125" style="458" bestFit="1" customWidth="1"/>
    <col min="11780" max="11780" width="28.33203125" style="458" customWidth="1"/>
    <col min="11781" max="11781" width="32.6640625" style="458" customWidth="1"/>
    <col min="11782" max="12032" width="11.33203125" style="458"/>
    <col min="12033" max="12033" width="13.1640625" style="458" customWidth="1"/>
    <col min="12034" max="12034" width="18.83203125" style="458" customWidth="1"/>
    <col min="12035" max="12035" width="13.83203125" style="458" bestFit="1" customWidth="1"/>
    <col min="12036" max="12036" width="28.33203125" style="458" customWidth="1"/>
    <col min="12037" max="12037" width="32.6640625" style="458" customWidth="1"/>
    <col min="12038" max="12288" width="11.33203125" style="458"/>
    <col min="12289" max="12289" width="13.1640625" style="458" customWidth="1"/>
    <col min="12290" max="12290" width="18.83203125" style="458" customWidth="1"/>
    <col min="12291" max="12291" width="13.83203125" style="458" bestFit="1" customWidth="1"/>
    <col min="12292" max="12292" width="28.33203125" style="458" customWidth="1"/>
    <col min="12293" max="12293" width="32.6640625" style="458" customWidth="1"/>
    <col min="12294" max="12544" width="11.33203125" style="458"/>
    <col min="12545" max="12545" width="13.1640625" style="458" customWidth="1"/>
    <col min="12546" max="12546" width="18.83203125" style="458" customWidth="1"/>
    <col min="12547" max="12547" width="13.83203125" style="458" bestFit="1" customWidth="1"/>
    <col min="12548" max="12548" width="28.33203125" style="458" customWidth="1"/>
    <col min="12549" max="12549" width="32.6640625" style="458" customWidth="1"/>
    <col min="12550" max="12800" width="11.33203125" style="458"/>
    <col min="12801" max="12801" width="13.1640625" style="458" customWidth="1"/>
    <col min="12802" max="12802" width="18.83203125" style="458" customWidth="1"/>
    <col min="12803" max="12803" width="13.83203125" style="458" bestFit="1" customWidth="1"/>
    <col min="12804" max="12804" width="28.33203125" style="458" customWidth="1"/>
    <col min="12805" max="12805" width="32.6640625" style="458" customWidth="1"/>
    <col min="12806" max="13056" width="11.33203125" style="458"/>
    <col min="13057" max="13057" width="13.1640625" style="458" customWidth="1"/>
    <col min="13058" max="13058" width="18.83203125" style="458" customWidth="1"/>
    <col min="13059" max="13059" width="13.83203125" style="458" bestFit="1" customWidth="1"/>
    <col min="13060" max="13060" width="28.33203125" style="458" customWidth="1"/>
    <col min="13061" max="13061" width="32.6640625" style="458" customWidth="1"/>
    <col min="13062" max="13312" width="11.33203125" style="458"/>
    <col min="13313" max="13313" width="13.1640625" style="458" customWidth="1"/>
    <col min="13314" max="13314" width="18.83203125" style="458" customWidth="1"/>
    <col min="13315" max="13315" width="13.83203125" style="458" bestFit="1" customWidth="1"/>
    <col min="13316" max="13316" width="28.33203125" style="458" customWidth="1"/>
    <col min="13317" max="13317" width="32.6640625" style="458" customWidth="1"/>
    <col min="13318" max="13568" width="11.33203125" style="458"/>
    <col min="13569" max="13569" width="13.1640625" style="458" customWidth="1"/>
    <col min="13570" max="13570" width="18.83203125" style="458" customWidth="1"/>
    <col min="13571" max="13571" width="13.83203125" style="458" bestFit="1" customWidth="1"/>
    <col min="13572" max="13572" width="28.33203125" style="458" customWidth="1"/>
    <col min="13573" max="13573" width="32.6640625" style="458" customWidth="1"/>
    <col min="13574" max="13824" width="11.33203125" style="458"/>
    <col min="13825" max="13825" width="13.1640625" style="458" customWidth="1"/>
    <col min="13826" max="13826" width="18.83203125" style="458" customWidth="1"/>
    <col min="13827" max="13827" width="13.83203125" style="458" bestFit="1" customWidth="1"/>
    <col min="13828" max="13828" width="28.33203125" style="458" customWidth="1"/>
    <col min="13829" max="13829" width="32.6640625" style="458" customWidth="1"/>
    <col min="13830" max="14080" width="11.33203125" style="458"/>
    <col min="14081" max="14081" width="13.1640625" style="458" customWidth="1"/>
    <col min="14082" max="14082" width="18.83203125" style="458" customWidth="1"/>
    <col min="14083" max="14083" width="13.83203125" style="458" bestFit="1" customWidth="1"/>
    <col min="14084" max="14084" width="28.33203125" style="458" customWidth="1"/>
    <col min="14085" max="14085" width="32.6640625" style="458" customWidth="1"/>
    <col min="14086" max="14336" width="11.33203125" style="458"/>
    <col min="14337" max="14337" width="13.1640625" style="458" customWidth="1"/>
    <col min="14338" max="14338" width="18.83203125" style="458" customWidth="1"/>
    <col min="14339" max="14339" width="13.83203125" style="458" bestFit="1" customWidth="1"/>
    <col min="14340" max="14340" width="28.33203125" style="458" customWidth="1"/>
    <col min="14341" max="14341" width="32.6640625" style="458" customWidth="1"/>
    <col min="14342" max="14592" width="11.33203125" style="458"/>
    <col min="14593" max="14593" width="13.1640625" style="458" customWidth="1"/>
    <col min="14594" max="14594" width="18.83203125" style="458" customWidth="1"/>
    <col min="14595" max="14595" width="13.83203125" style="458" bestFit="1" customWidth="1"/>
    <col min="14596" max="14596" width="28.33203125" style="458" customWidth="1"/>
    <col min="14597" max="14597" width="32.6640625" style="458" customWidth="1"/>
    <col min="14598" max="14848" width="11.33203125" style="458"/>
    <col min="14849" max="14849" width="13.1640625" style="458" customWidth="1"/>
    <col min="14850" max="14850" width="18.83203125" style="458" customWidth="1"/>
    <col min="14851" max="14851" width="13.83203125" style="458" bestFit="1" customWidth="1"/>
    <col min="14852" max="14852" width="28.33203125" style="458" customWidth="1"/>
    <col min="14853" max="14853" width="32.6640625" style="458" customWidth="1"/>
    <col min="14854" max="15104" width="11.33203125" style="458"/>
    <col min="15105" max="15105" width="13.1640625" style="458" customWidth="1"/>
    <col min="15106" max="15106" width="18.83203125" style="458" customWidth="1"/>
    <col min="15107" max="15107" width="13.83203125" style="458" bestFit="1" customWidth="1"/>
    <col min="15108" max="15108" width="28.33203125" style="458" customWidth="1"/>
    <col min="15109" max="15109" width="32.6640625" style="458" customWidth="1"/>
    <col min="15110" max="15360" width="11.33203125" style="458"/>
    <col min="15361" max="15361" width="13.1640625" style="458" customWidth="1"/>
    <col min="15362" max="15362" width="18.83203125" style="458" customWidth="1"/>
    <col min="15363" max="15363" width="13.83203125" style="458" bestFit="1" customWidth="1"/>
    <col min="15364" max="15364" width="28.33203125" style="458" customWidth="1"/>
    <col min="15365" max="15365" width="32.6640625" style="458" customWidth="1"/>
    <col min="15366" max="15616" width="11.33203125" style="458"/>
    <col min="15617" max="15617" width="13.1640625" style="458" customWidth="1"/>
    <col min="15618" max="15618" width="18.83203125" style="458" customWidth="1"/>
    <col min="15619" max="15619" width="13.83203125" style="458" bestFit="1" customWidth="1"/>
    <col min="15620" max="15620" width="28.33203125" style="458" customWidth="1"/>
    <col min="15621" max="15621" width="32.6640625" style="458" customWidth="1"/>
    <col min="15622" max="15872" width="11.33203125" style="458"/>
    <col min="15873" max="15873" width="13.1640625" style="458" customWidth="1"/>
    <col min="15874" max="15874" width="18.83203125" style="458" customWidth="1"/>
    <col min="15875" max="15875" width="13.83203125" style="458" bestFit="1" customWidth="1"/>
    <col min="15876" max="15876" width="28.33203125" style="458" customWidth="1"/>
    <col min="15877" max="15877" width="32.6640625" style="458" customWidth="1"/>
    <col min="15878" max="16128" width="11.33203125" style="458"/>
    <col min="16129" max="16129" width="13.1640625" style="458" customWidth="1"/>
    <col min="16130" max="16130" width="18.83203125" style="458" customWidth="1"/>
    <col min="16131" max="16131" width="13.83203125" style="458" bestFit="1" customWidth="1"/>
    <col min="16132" max="16132" width="28.33203125" style="458" customWidth="1"/>
    <col min="16133" max="16133" width="32.6640625" style="458" customWidth="1"/>
    <col min="16134" max="16384" width="11.33203125" style="458"/>
  </cols>
  <sheetData>
    <row r="1" spans="1:5" ht="70">
      <c r="D1" s="459" t="s">
        <v>721</v>
      </c>
      <c r="E1" s="459" t="s">
        <v>722</v>
      </c>
    </row>
    <row r="2" spans="1:5" ht="42">
      <c r="A2" s="460" t="s">
        <v>723</v>
      </c>
      <c r="B2" s="461" t="s">
        <v>724</v>
      </c>
      <c r="C2" s="460" t="s">
        <v>725</v>
      </c>
      <c r="D2" s="460" t="s">
        <v>726</v>
      </c>
      <c r="E2" s="460" t="s">
        <v>727</v>
      </c>
    </row>
    <row r="3" spans="1:5">
      <c r="A3" s="462" t="s">
        <v>728</v>
      </c>
      <c r="B3" s="463">
        <v>12</v>
      </c>
      <c r="C3" s="464">
        <v>1300</v>
      </c>
      <c r="D3" s="465">
        <f>IF(AND(C3&lt;1200, B3&gt;=12),C3*1.05,C3)</f>
        <v>1300</v>
      </c>
      <c r="E3" s="466">
        <f>IF(OR(C3&lt;1200, B3&gt;=12),C3*1.05,C3)</f>
        <v>1365</v>
      </c>
    </row>
    <row r="4" spans="1:5">
      <c r="A4" s="462" t="s">
        <v>729</v>
      </c>
      <c r="B4" s="463">
        <v>6</v>
      </c>
      <c r="C4" s="464">
        <v>1000</v>
      </c>
      <c r="D4" s="465">
        <f t="shared" ref="D4:D8" si="0">IF(AND(C4&lt;1200, B4&gt;=12),C4*1.05,C4)</f>
        <v>1000</v>
      </c>
      <c r="E4" s="466">
        <f t="shared" ref="E4:E8" si="1">IF(OR(C4&lt;1200, B4&gt;=12),C4*1.05,C4)</f>
        <v>1050</v>
      </c>
    </row>
    <row r="5" spans="1:5">
      <c r="A5" s="462" t="s">
        <v>730</v>
      </c>
      <c r="B5" s="463">
        <v>15</v>
      </c>
      <c r="C5" s="464">
        <v>1110</v>
      </c>
      <c r="D5" s="465">
        <f t="shared" si="0"/>
        <v>1165.5</v>
      </c>
      <c r="E5" s="466">
        <f t="shared" si="1"/>
        <v>1165.5</v>
      </c>
    </row>
    <row r="6" spans="1:5">
      <c r="A6" s="462" t="s">
        <v>731</v>
      </c>
      <c r="B6" s="463">
        <v>14</v>
      </c>
      <c r="C6" s="464">
        <v>1050</v>
      </c>
      <c r="D6" s="465">
        <f t="shared" si="0"/>
        <v>1102.5</v>
      </c>
      <c r="E6" s="466">
        <f t="shared" si="1"/>
        <v>1102.5</v>
      </c>
    </row>
    <row r="7" spans="1:5">
      <c r="A7" s="462" t="s">
        <v>732</v>
      </c>
      <c r="B7" s="463">
        <v>8</v>
      </c>
      <c r="C7" s="464">
        <v>1500</v>
      </c>
      <c r="D7" s="465">
        <f t="shared" si="0"/>
        <v>1500</v>
      </c>
      <c r="E7" s="466">
        <f t="shared" si="1"/>
        <v>1500</v>
      </c>
    </row>
    <row r="8" spans="1:5">
      <c r="A8" s="462" t="s">
        <v>733</v>
      </c>
      <c r="B8" s="463">
        <v>18</v>
      </c>
      <c r="C8" s="464">
        <v>1400</v>
      </c>
      <c r="D8" s="465">
        <f t="shared" si="0"/>
        <v>1400</v>
      </c>
      <c r="E8" s="466">
        <f t="shared" si="1"/>
        <v>1470</v>
      </c>
    </row>
    <row r="11" spans="1:5" ht="67.5" customHeight="1">
      <c r="A11" s="594" t="s">
        <v>734</v>
      </c>
      <c r="B11" s="594"/>
      <c r="C11" s="594"/>
      <c r="D11" s="594"/>
      <c r="E11" s="594"/>
    </row>
    <row r="14" spans="1:5" ht="65" customHeight="1">
      <c r="A14" s="594" t="s">
        <v>735</v>
      </c>
      <c r="B14" s="594"/>
      <c r="C14" s="594"/>
      <c r="D14" s="594"/>
      <c r="E14" s="594"/>
    </row>
  </sheetData>
  <mergeCells count="2">
    <mergeCell ref="A11:E11"/>
    <mergeCell ref="A14:E14"/>
  </mergeCells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F373-BB93-4ACF-A4B6-724F27C6ACB5}">
  <sheetPr>
    <tabColor theme="5" tint="-0.249977111117893"/>
  </sheetPr>
  <dimension ref="A1:D13"/>
  <sheetViews>
    <sheetView zoomScale="200" workbookViewId="0">
      <selection activeCell="E4" sqref="E4"/>
    </sheetView>
  </sheetViews>
  <sheetFormatPr baseColWidth="10" defaultRowHeight="15"/>
  <cols>
    <col min="1" max="1" width="19.6640625" customWidth="1"/>
    <col min="2" max="4" width="15.6640625" customWidth="1"/>
    <col min="6" max="11" width="8.6640625" customWidth="1"/>
    <col min="257" max="257" width="19.6640625" customWidth="1"/>
    <col min="258" max="260" width="15.6640625" customWidth="1"/>
    <col min="262" max="267" width="8.6640625" customWidth="1"/>
    <col min="513" max="513" width="19.6640625" customWidth="1"/>
    <col min="514" max="516" width="15.6640625" customWidth="1"/>
    <col min="518" max="523" width="8.6640625" customWidth="1"/>
    <col min="769" max="769" width="19.6640625" customWidth="1"/>
    <col min="770" max="772" width="15.6640625" customWidth="1"/>
    <col min="774" max="779" width="8.6640625" customWidth="1"/>
    <col min="1025" max="1025" width="19.6640625" customWidth="1"/>
    <col min="1026" max="1028" width="15.6640625" customWidth="1"/>
    <col min="1030" max="1035" width="8.6640625" customWidth="1"/>
    <col min="1281" max="1281" width="19.6640625" customWidth="1"/>
    <col min="1282" max="1284" width="15.6640625" customWidth="1"/>
    <col min="1286" max="1291" width="8.6640625" customWidth="1"/>
    <col min="1537" max="1537" width="19.6640625" customWidth="1"/>
    <col min="1538" max="1540" width="15.6640625" customWidth="1"/>
    <col min="1542" max="1547" width="8.6640625" customWidth="1"/>
    <col min="1793" max="1793" width="19.6640625" customWidth="1"/>
    <col min="1794" max="1796" width="15.6640625" customWidth="1"/>
    <col min="1798" max="1803" width="8.6640625" customWidth="1"/>
    <col min="2049" max="2049" width="19.6640625" customWidth="1"/>
    <col min="2050" max="2052" width="15.6640625" customWidth="1"/>
    <col min="2054" max="2059" width="8.6640625" customWidth="1"/>
    <col min="2305" max="2305" width="19.6640625" customWidth="1"/>
    <col min="2306" max="2308" width="15.6640625" customWidth="1"/>
    <col min="2310" max="2315" width="8.6640625" customWidth="1"/>
    <col min="2561" max="2561" width="19.6640625" customWidth="1"/>
    <col min="2562" max="2564" width="15.6640625" customWidth="1"/>
    <col min="2566" max="2571" width="8.6640625" customWidth="1"/>
    <col min="2817" max="2817" width="19.6640625" customWidth="1"/>
    <col min="2818" max="2820" width="15.6640625" customWidth="1"/>
    <col min="2822" max="2827" width="8.6640625" customWidth="1"/>
    <col min="3073" max="3073" width="19.6640625" customWidth="1"/>
    <col min="3074" max="3076" width="15.6640625" customWidth="1"/>
    <col min="3078" max="3083" width="8.6640625" customWidth="1"/>
    <col min="3329" max="3329" width="19.6640625" customWidth="1"/>
    <col min="3330" max="3332" width="15.6640625" customWidth="1"/>
    <col min="3334" max="3339" width="8.6640625" customWidth="1"/>
    <col min="3585" max="3585" width="19.6640625" customWidth="1"/>
    <col min="3586" max="3588" width="15.6640625" customWidth="1"/>
    <col min="3590" max="3595" width="8.6640625" customWidth="1"/>
    <col min="3841" max="3841" width="19.6640625" customWidth="1"/>
    <col min="3842" max="3844" width="15.6640625" customWidth="1"/>
    <col min="3846" max="3851" width="8.6640625" customWidth="1"/>
    <col min="4097" max="4097" width="19.6640625" customWidth="1"/>
    <col min="4098" max="4100" width="15.6640625" customWidth="1"/>
    <col min="4102" max="4107" width="8.6640625" customWidth="1"/>
    <col min="4353" max="4353" width="19.6640625" customWidth="1"/>
    <col min="4354" max="4356" width="15.6640625" customWidth="1"/>
    <col min="4358" max="4363" width="8.6640625" customWidth="1"/>
    <col min="4609" max="4609" width="19.6640625" customWidth="1"/>
    <col min="4610" max="4612" width="15.6640625" customWidth="1"/>
    <col min="4614" max="4619" width="8.6640625" customWidth="1"/>
    <col min="4865" max="4865" width="19.6640625" customWidth="1"/>
    <col min="4866" max="4868" width="15.6640625" customWidth="1"/>
    <col min="4870" max="4875" width="8.6640625" customWidth="1"/>
    <col min="5121" max="5121" width="19.6640625" customWidth="1"/>
    <col min="5122" max="5124" width="15.6640625" customWidth="1"/>
    <col min="5126" max="5131" width="8.6640625" customWidth="1"/>
    <col min="5377" max="5377" width="19.6640625" customWidth="1"/>
    <col min="5378" max="5380" width="15.6640625" customWidth="1"/>
    <col min="5382" max="5387" width="8.6640625" customWidth="1"/>
    <col min="5633" max="5633" width="19.6640625" customWidth="1"/>
    <col min="5634" max="5636" width="15.6640625" customWidth="1"/>
    <col min="5638" max="5643" width="8.6640625" customWidth="1"/>
    <col min="5889" max="5889" width="19.6640625" customWidth="1"/>
    <col min="5890" max="5892" width="15.6640625" customWidth="1"/>
    <col min="5894" max="5899" width="8.6640625" customWidth="1"/>
    <col min="6145" max="6145" width="19.6640625" customWidth="1"/>
    <col min="6146" max="6148" width="15.6640625" customWidth="1"/>
    <col min="6150" max="6155" width="8.6640625" customWidth="1"/>
    <col min="6401" max="6401" width="19.6640625" customWidth="1"/>
    <col min="6402" max="6404" width="15.6640625" customWidth="1"/>
    <col min="6406" max="6411" width="8.6640625" customWidth="1"/>
    <col min="6657" max="6657" width="19.6640625" customWidth="1"/>
    <col min="6658" max="6660" width="15.6640625" customWidth="1"/>
    <col min="6662" max="6667" width="8.6640625" customWidth="1"/>
    <col min="6913" max="6913" width="19.6640625" customWidth="1"/>
    <col min="6914" max="6916" width="15.6640625" customWidth="1"/>
    <col min="6918" max="6923" width="8.6640625" customWidth="1"/>
    <col min="7169" max="7169" width="19.6640625" customWidth="1"/>
    <col min="7170" max="7172" width="15.6640625" customWidth="1"/>
    <col min="7174" max="7179" width="8.6640625" customWidth="1"/>
    <col min="7425" max="7425" width="19.6640625" customWidth="1"/>
    <col min="7426" max="7428" width="15.6640625" customWidth="1"/>
    <col min="7430" max="7435" width="8.6640625" customWidth="1"/>
    <col min="7681" max="7681" width="19.6640625" customWidth="1"/>
    <col min="7682" max="7684" width="15.6640625" customWidth="1"/>
    <col min="7686" max="7691" width="8.6640625" customWidth="1"/>
    <col min="7937" max="7937" width="19.6640625" customWidth="1"/>
    <col min="7938" max="7940" width="15.6640625" customWidth="1"/>
    <col min="7942" max="7947" width="8.6640625" customWidth="1"/>
    <col min="8193" max="8193" width="19.6640625" customWidth="1"/>
    <col min="8194" max="8196" width="15.6640625" customWidth="1"/>
    <col min="8198" max="8203" width="8.6640625" customWidth="1"/>
    <col min="8449" max="8449" width="19.6640625" customWidth="1"/>
    <col min="8450" max="8452" width="15.6640625" customWidth="1"/>
    <col min="8454" max="8459" width="8.6640625" customWidth="1"/>
    <col min="8705" max="8705" width="19.6640625" customWidth="1"/>
    <col min="8706" max="8708" width="15.6640625" customWidth="1"/>
    <col min="8710" max="8715" width="8.6640625" customWidth="1"/>
    <col min="8961" max="8961" width="19.6640625" customWidth="1"/>
    <col min="8962" max="8964" width="15.6640625" customWidth="1"/>
    <col min="8966" max="8971" width="8.6640625" customWidth="1"/>
    <col min="9217" max="9217" width="19.6640625" customWidth="1"/>
    <col min="9218" max="9220" width="15.6640625" customWidth="1"/>
    <col min="9222" max="9227" width="8.6640625" customWidth="1"/>
    <col min="9473" max="9473" width="19.6640625" customWidth="1"/>
    <col min="9474" max="9476" width="15.6640625" customWidth="1"/>
    <col min="9478" max="9483" width="8.6640625" customWidth="1"/>
    <col min="9729" max="9729" width="19.6640625" customWidth="1"/>
    <col min="9730" max="9732" width="15.6640625" customWidth="1"/>
    <col min="9734" max="9739" width="8.6640625" customWidth="1"/>
    <col min="9985" max="9985" width="19.6640625" customWidth="1"/>
    <col min="9986" max="9988" width="15.6640625" customWidth="1"/>
    <col min="9990" max="9995" width="8.6640625" customWidth="1"/>
    <col min="10241" max="10241" width="19.6640625" customWidth="1"/>
    <col min="10242" max="10244" width="15.6640625" customWidth="1"/>
    <col min="10246" max="10251" width="8.6640625" customWidth="1"/>
    <col min="10497" max="10497" width="19.6640625" customWidth="1"/>
    <col min="10498" max="10500" width="15.6640625" customWidth="1"/>
    <col min="10502" max="10507" width="8.6640625" customWidth="1"/>
    <col min="10753" max="10753" width="19.6640625" customWidth="1"/>
    <col min="10754" max="10756" width="15.6640625" customWidth="1"/>
    <col min="10758" max="10763" width="8.6640625" customWidth="1"/>
    <col min="11009" max="11009" width="19.6640625" customWidth="1"/>
    <col min="11010" max="11012" width="15.6640625" customWidth="1"/>
    <col min="11014" max="11019" width="8.6640625" customWidth="1"/>
    <col min="11265" max="11265" width="19.6640625" customWidth="1"/>
    <col min="11266" max="11268" width="15.6640625" customWidth="1"/>
    <col min="11270" max="11275" width="8.6640625" customWidth="1"/>
    <col min="11521" max="11521" width="19.6640625" customWidth="1"/>
    <col min="11522" max="11524" width="15.6640625" customWidth="1"/>
    <col min="11526" max="11531" width="8.6640625" customWidth="1"/>
    <col min="11777" max="11777" width="19.6640625" customWidth="1"/>
    <col min="11778" max="11780" width="15.6640625" customWidth="1"/>
    <col min="11782" max="11787" width="8.6640625" customWidth="1"/>
    <col min="12033" max="12033" width="19.6640625" customWidth="1"/>
    <col min="12034" max="12036" width="15.6640625" customWidth="1"/>
    <col min="12038" max="12043" width="8.6640625" customWidth="1"/>
    <col min="12289" max="12289" width="19.6640625" customWidth="1"/>
    <col min="12290" max="12292" width="15.6640625" customWidth="1"/>
    <col min="12294" max="12299" width="8.6640625" customWidth="1"/>
    <col min="12545" max="12545" width="19.6640625" customWidth="1"/>
    <col min="12546" max="12548" width="15.6640625" customWidth="1"/>
    <col min="12550" max="12555" width="8.6640625" customWidth="1"/>
    <col min="12801" max="12801" width="19.6640625" customWidth="1"/>
    <col min="12802" max="12804" width="15.6640625" customWidth="1"/>
    <col min="12806" max="12811" width="8.6640625" customWidth="1"/>
    <col min="13057" max="13057" width="19.6640625" customWidth="1"/>
    <col min="13058" max="13060" width="15.6640625" customWidth="1"/>
    <col min="13062" max="13067" width="8.6640625" customWidth="1"/>
    <col min="13313" max="13313" width="19.6640625" customWidth="1"/>
    <col min="13314" max="13316" width="15.6640625" customWidth="1"/>
    <col min="13318" max="13323" width="8.6640625" customWidth="1"/>
    <col min="13569" max="13569" width="19.6640625" customWidth="1"/>
    <col min="13570" max="13572" width="15.6640625" customWidth="1"/>
    <col min="13574" max="13579" width="8.6640625" customWidth="1"/>
    <col min="13825" max="13825" width="19.6640625" customWidth="1"/>
    <col min="13826" max="13828" width="15.6640625" customWidth="1"/>
    <col min="13830" max="13835" width="8.6640625" customWidth="1"/>
    <col min="14081" max="14081" width="19.6640625" customWidth="1"/>
    <col min="14082" max="14084" width="15.6640625" customWidth="1"/>
    <col min="14086" max="14091" width="8.6640625" customWidth="1"/>
    <col min="14337" max="14337" width="19.6640625" customWidth="1"/>
    <col min="14338" max="14340" width="15.6640625" customWidth="1"/>
    <col min="14342" max="14347" width="8.6640625" customWidth="1"/>
    <col min="14593" max="14593" width="19.6640625" customWidth="1"/>
    <col min="14594" max="14596" width="15.6640625" customWidth="1"/>
    <col min="14598" max="14603" width="8.6640625" customWidth="1"/>
    <col min="14849" max="14849" width="19.6640625" customWidth="1"/>
    <col min="14850" max="14852" width="15.6640625" customWidth="1"/>
    <col min="14854" max="14859" width="8.6640625" customWidth="1"/>
    <col min="15105" max="15105" width="19.6640625" customWidth="1"/>
    <col min="15106" max="15108" width="15.6640625" customWidth="1"/>
    <col min="15110" max="15115" width="8.6640625" customWidth="1"/>
    <col min="15361" max="15361" width="19.6640625" customWidth="1"/>
    <col min="15362" max="15364" width="15.6640625" customWidth="1"/>
    <col min="15366" max="15371" width="8.6640625" customWidth="1"/>
    <col min="15617" max="15617" width="19.6640625" customWidth="1"/>
    <col min="15618" max="15620" width="15.6640625" customWidth="1"/>
    <col min="15622" max="15627" width="8.6640625" customWidth="1"/>
    <col min="15873" max="15873" width="19.6640625" customWidth="1"/>
    <col min="15874" max="15876" width="15.6640625" customWidth="1"/>
    <col min="15878" max="15883" width="8.6640625" customWidth="1"/>
    <col min="16129" max="16129" width="19.6640625" customWidth="1"/>
    <col min="16130" max="16132" width="15.6640625" customWidth="1"/>
    <col min="16134" max="16139" width="8.6640625" customWidth="1"/>
  </cols>
  <sheetData>
    <row r="1" spans="1:4" ht="28">
      <c r="A1" s="467" t="s">
        <v>736</v>
      </c>
      <c r="B1" s="467" t="s">
        <v>737</v>
      </c>
      <c r="C1" s="467" t="s">
        <v>738</v>
      </c>
      <c r="D1" s="468" t="s">
        <v>739</v>
      </c>
    </row>
    <row r="2" spans="1:4">
      <c r="A2" s="2" t="s">
        <v>740</v>
      </c>
      <c r="B2" s="469">
        <v>6</v>
      </c>
      <c r="C2" s="469">
        <v>35</v>
      </c>
      <c r="D2" s="469">
        <f>IF(OR(C2&gt;200, B2&gt;15), "Trophee",)</f>
        <v>0</v>
      </c>
    </row>
    <row r="3" spans="1:4">
      <c r="A3" s="2" t="s">
        <v>741</v>
      </c>
      <c r="B3" s="469">
        <v>12</v>
      </c>
      <c r="C3" s="469">
        <v>210</v>
      </c>
      <c r="D3" s="469" t="str">
        <f t="shared" ref="D3:D8" si="0">IF(OR(C3&gt;200, B3&gt;15), "Trophee",)</f>
        <v>Trophee</v>
      </c>
    </row>
    <row r="4" spans="1:4">
      <c r="A4" s="2" t="s">
        <v>742</v>
      </c>
      <c r="B4" s="469">
        <v>8</v>
      </c>
      <c r="C4" s="469">
        <v>26</v>
      </c>
      <c r="D4" s="469">
        <f t="shared" si="0"/>
        <v>0</v>
      </c>
    </row>
    <row r="5" spans="1:4">
      <c r="A5" s="2" t="s">
        <v>743</v>
      </c>
      <c r="B5" s="469">
        <v>18</v>
      </c>
      <c r="C5" s="469">
        <v>250</v>
      </c>
      <c r="D5" s="469" t="str">
        <f t="shared" si="0"/>
        <v>Trophee</v>
      </c>
    </row>
    <row r="6" spans="1:4">
      <c r="A6" s="2" t="s">
        <v>744</v>
      </c>
      <c r="B6" s="469">
        <v>14</v>
      </c>
      <c r="C6" s="469">
        <v>150</v>
      </c>
      <c r="D6" s="469">
        <f t="shared" si="0"/>
        <v>0</v>
      </c>
    </row>
    <row r="7" spans="1:4">
      <c r="A7" s="2" t="s">
        <v>745</v>
      </c>
      <c r="B7" s="469">
        <v>15</v>
      </c>
      <c r="C7" s="469">
        <v>240</v>
      </c>
      <c r="D7" s="469" t="str">
        <f t="shared" si="0"/>
        <v>Trophee</v>
      </c>
    </row>
    <row r="8" spans="1:4">
      <c r="A8" s="2" t="s">
        <v>746</v>
      </c>
      <c r="B8" s="469">
        <v>9</v>
      </c>
      <c r="C8" s="469">
        <v>16</v>
      </c>
      <c r="D8" s="469">
        <f t="shared" si="0"/>
        <v>0</v>
      </c>
    </row>
    <row r="11" spans="1:4">
      <c r="A11" s="470"/>
    </row>
    <row r="12" spans="1:4">
      <c r="A12" s="199" t="s">
        <v>747</v>
      </c>
    </row>
    <row r="13" spans="1:4">
      <c r="A13" s="199" t="s">
        <v>748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3D79-423B-4295-9A86-33177157E7B6}">
  <sheetPr>
    <tabColor theme="8" tint="-0.249977111117893"/>
  </sheetPr>
  <dimension ref="A1:D117"/>
  <sheetViews>
    <sheetView zoomScale="62" workbookViewId="0">
      <selection activeCell="E14" sqref="E14"/>
    </sheetView>
  </sheetViews>
  <sheetFormatPr baseColWidth="10" defaultRowHeight="15"/>
  <cols>
    <col min="1" max="1" width="13.1640625" bestFit="1" customWidth="1"/>
    <col min="2" max="2" width="16.5" bestFit="1" customWidth="1"/>
    <col min="3" max="3" width="17.6640625" bestFit="1" customWidth="1"/>
    <col min="4" max="4" width="20.5" bestFit="1" customWidth="1"/>
  </cols>
  <sheetData>
    <row r="1" spans="1:4">
      <c r="A1" s="497" t="s">
        <v>834</v>
      </c>
      <c r="B1" s="497" t="s">
        <v>835</v>
      </c>
      <c r="C1" s="497" t="s">
        <v>836</v>
      </c>
      <c r="D1" s="497" t="s">
        <v>837</v>
      </c>
    </row>
    <row r="2" spans="1:4">
      <c r="A2" s="2" t="s">
        <v>765</v>
      </c>
      <c r="B2" s="2" t="s">
        <v>838</v>
      </c>
      <c r="C2" s="498" t="str">
        <f>LOWER(B2)</f>
        <v>lahitte</v>
      </c>
      <c r="D2" s="498" t="str">
        <f>LOWER(A2)</f>
        <v>marc</v>
      </c>
    </row>
    <row r="3" spans="1:4">
      <c r="A3" s="2" t="s">
        <v>839</v>
      </c>
      <c r="B3" s="2" t="s">
        <v>840</v>
      </c>
      <c r="C3" s="498" t="str">
        <f t="shared" ref="C3:D66" si="0">LOWER(B3)</f>
        <v>rocquet</v>
      </c>
      <c r="D3" s="498" t="str">
        <f t="shared" ref="D3:D66" si="1">LOWER(A3)</f>
        <v>isabelle</v>
      </c>
    </row>
    <row r="4" spans="1:4">
      <c r="A4" s="2" t="s">
        <v>841</v>
      </c>
      <c r="B4" s="2" t="s">
        <v>842</v>
      </c>
      <c r="C4" s="498" t="str">
        <f t="shared" si="0"/>
        <v>vistuer</v>
      </c>
      <c r="D4" s="498" t="str">
        <f t="shared" si="1"/>
        <v>lola</v>
      </c>
    </row>
    <row r="5" spans="1:4">
      <c r="A5" s="2" t="s">
        <v>843</v>
      </c>
      <c r="B5" s="2" t="s">
        <v>844</v>
      </c>
      <c r="C5" s="498" t="str">
        <f t="shared" si="0"/>
        <v>delanca</v>
      </c>
      <c r="D5" s="498" t="str">
        <f t="shared" si="1"/>
        <v>berangere</v>
      </c>
    </row>
    <row r="6" spans="1:4">
      <c r="A6" s="2" t="s">
        <v>845</v>
      </c>
      <c r="B6" s="2" t="s">
        <v>846</v>
      </c>
      <c r="C6" s="498" t="str">
        <f t="shared" si="0"/>
        <v>boujaada</v>
      </c>
      <c r="D6" s="498" t="str">
        <f t="shared" si="1"/>
        <v>philippe</v>
      </c>
    </row>
    <row r="7" spans="1:4">
      <c r="A7" s="2" t="s">
        <v>847</v>
      </c>
      <c r="B7" s="2" t="s">
        <v>848</v>
      </c>
      <c r="C7" s="498" t="str">
        <f t="shared" si="0"/>
        <v>sevetian</v>
      </c>
      <c r="D7" s="498" t="str">
        <f t="shared" si="1"/>
        <v>christopher</v>
      </c>
    </row>
    <row r="8" spans="1:4">
      <c r="A8" s="2" t="s">
        <v>849</v>
      </c>
      <c r="B8" s="2" t="s">
        <v>850</v>
      </c>
      <c r="C8" s="498" t="str">
        <f t="shared" si="0"/>
        <v>louriac</v>
      </c>
      <c r="D8" s="498" t="str">
        <f t="shared" si="1"/>
        <v>jeremy</v>
      </c>
    </row>
    <row r="9" spans="1:4">
      <c r="A9" s="2" t="s">
        <v>785</v>
      </c>
      <c r="B9" s="2" t="s">
        <v>851</v>
      </c>
      <c r="C9" s="498" t="str">
        <f t="shared" si="0"/>
        <v>albo</v>
      </c>
      <c r="D9" s="498" t="str">
        <f t="shared" si="1"/>
        <v>christian</v>
      </c>
    </row>
    <row r="10" spans="1:4">
      <c r="A10" s="2" t="s">
        <v>765</v>
      </c>
      <c r="B10" s="2" t="s">
        <v>852</v>
      </c>
      <c r="C10" s="498" t="str">
        <f t="shared" si="0"/>
        <v>canela</v>
      </c>
      <c r="D10" s="498" t="str">
        <f t="shared" si="1"/>
        <v>marc</v>
      </c>
    </row>
    <row r="11" spans="1:4">
      <c r="A11" s="2" t="s">
        <v>853</v>
      </c>
      <c r="B11" s="2" t="s">
        <v>854</v>
      </c>
      <c r="C11" s="498" t="str">
        <f t="shared" si="0"/>
        <v>anglade</v>
      </c>
      <c r="D11" s="498" t="str">
        <f t="shared" si="1"/>
        <v>yoan</v>
      </c>
    </row>
    <row r="12" spans="1:4">
      <c r="A12" s="2" t="s">
        <v>855</v>
      </c>
      <c r="B12" s="2" t="s">
        <v>856</v>
      </c>
      <c r="C12" s="498" t="str">
        <f t="shared" si="0"/>
        <v>garcia</v>
      </c>
      <c r="D12" s="498" t="str">
        <f t="shared" si="1"/>
        <v>amparo</v>
      </c>
    </row>
    <row r="13" spans="1:4">
      <c r="A13" s="2" t="s">
        <v>857</v>
      </c>
      <c r="B13" s="2" t="s">
        <v>858</v>
      </c>
      <c r="C13" s="498" t="str">
        <f t="shared" si="0"/>
        <v>goualle</v>
      </c>
      <c r="D13" s="498" t="str">
        <f t="shared" si="1"/>
        <v>mathilde</v>
      </c>
    </row>
    <row r="14" spans="1:4">
      <c r="A14" s="2" t="s">
        <v>859</v>
      </c>
      <c r="B14" s="2" t="s">
        <v>860</v>
      </c>
      <c r="C14" s="498" t="str">
        <f t="shared" si="0"/>
        <v>balestie</v>
      </c>
      <c r="D14" s="498" t="str">
        <f t="shared" si="1"/>
        <v>daniele</v>
      </c>
    </row>
    <row r="15" spans="1:4">
      <c r="A15" s="2" t="s">
        <v>861</v>
      </c>
      <c r="B15" s="2" t="s">
        <v>862</v>
      </c>
      <c r="C15" s="498" t="str">
        <f t="shared" si="0"/>
        <v>latorre</v>
      </c>
      <c r="D15" s="498" t="str">
        <f t="shared" si="1"/>
        <v>chistelle</v>
      </c>
    </row>
    <row r="16" spans="1:4">
      <c r="A16" s="2" t="s">
        <v>863</v>
      </c>
      <c r="B16" s="2" t="s">
        <v>864</v>
      </c>
      <c r="C16" s="498" t="str">
        <f t="shared" si="0"/>
        <v>senegas</v>
      </c>
      <c r="D16" s="498" t="str">
        <f t="shared" si="1"/>
        <v>jean marc</v>
      </c>
    </row>
    <row r="17" spans="1:4">
      <c r="A17" s="2" t="s">
        <v>796</v>
      </c>
      <c r="B17" s="2" t="s">
        <v>865</v>
      </c>
      <c r="C17" s="498" t="str">
        <f t="shared" si="0"/>
        <v>khatiri</v>
      </c>
      <c r="D17" s="498" t="str">
        <f t="shared" si="1"/>
        <v>dominique</v>
      </c>
    </row>
    <row r="18" spans="1:4">
      <c r="A18" s="2" t="s">
        <v>866</v>
      </c>
      <c r="B18" s="2" t="s">
        <v>867</v>
      </c>
      <c r="C18" s="498" t="str">
        <f t="shared" si="0"/>
        <v>dematteis</v>
      </c>
      <c r="D18" s="498" t="str">
        <f t="shared" si="1"/>
        <v>chrystelle</v>
      </c>
    </row>
    <row r="19" spans="1:4">
      <c r="A19" s="2" t="s">
        <v>868</v>
      </c>
      <c r="B19" s="2" t="s">
        <v>869</v>
      </c>
      <c r="C19" s="498" t="str">
        <f t="shared" si="0"/>
        <v>karine</v>
      </c>
      <c r="D19" s="498" t="str">
        <f t="shared" si="1"/>
        <v>renee</v>
      </c>
    </row>
    <row r="20" spans="1:4">
      <c r="A20" s="2" t="s">
        <v>870</v>
      </c>
      <c r="B20" s="2" t="s">
        <v>871</v>
      </c>
      <c r="C20" s="498" t="str">
        <f t="shared" si="0"/>
        <v>fabre</v>
      </c>
      <c r="D20" s="498" t="str">
        <f t="shared" si="1"/>
        <v>jose</v>
      </c>
    </row>
    <row r="21" spans="1:4">
      <c r="A21" s="2" t="s">
        <v>872</v>
      </c>
      <c r="B21" s="2" t="s">
        <v>873</v>
      </c>
      <c r="C21" s="498" t="str">
        <f t="shared" si="0"/>
        <v>dupuy</v>
      </c>
      <c r="D21" s="498" t="str">
        <f t="shared" si="1"/>
        <v>sandrine</v>
      </c>
    </row>
    <row r="22" spans="1:4">
      <c r="A22" s="2" t="s">
        <v>874</v>
      </c>
      <c r="B22" s="2" t="s">
        <v>875</v>
      </c>
      <c r="C22" s="498" t="str">
        <f t="shared" si="0"/>
        <v>haon</v>
      </c>
      <c r="D22" s="498" t="str">
        <f t="shared" si="1"/>
        <v>melina</v>
      </c>
    </row>
    <row r="23" spans="1:4">
      <c r="A23" s="2" t="s">
        <v>876</v>
      </c>
      <c r="B23" s="2" t="s">
        <v>877</v>
      </c>
      <c r="C23" s="498" t="str">
        <f t="shared" si="0"/>
        <v>carbonne</v>
      </c>
      <c r="D23" s="498" t="str">
        <f t="shared" si="1"/>
        <v>sylvie</v>
      </c>
    </row>
    <row r="24" spans="1:4">
      <c r="A24" s="2" t="s">
        <v>878</v>
      </c>
      <c r="B24" s="2" t="s">
        <v>879</v>
      </c>
      <c r="C24" s="498" t="str">
        <f t="shared" si="0"/>
        <v>martos</v>
      </c>
      <c r="D24" s="498" t="str">
        <f t="shared" si="1"/>
        <v>olivier</v>
      </c>
    </row>
    <row r="25" spans="1:4">
      <c r="A25" s="2" t="s">
        <v>880</v>
      </c>
      <c r="B25" s="2" t="s">
        <v>881</v>
      </c>
      <c r="C25" s="498" t="str">
        <f t="shared" si="0"/>
        <v>lopez</v>
      </c>
      <c r="D25" s="498" t="str">
        <f t="shared" si="1"/>
        <v>martine</v>
      </c>
    </row>
    <row r="26" spans="1:4">
      <c r="A26" s="2" t="s">
        <v>757</v>
      </c>
      <c r="B26" s="2" t="s">
        <v>882</v>
      </c>
      <c r="C26" s="498" t="str">
        <f t="shared" si="0"/>
        <v>defenouillere</v>
      </c>
      <c r="D26" s="498" t="str">
        <f t="shared" si="1"/>
        <v>jerome</v>
      </c>
    </row>
    <row r="27" spans="1:4">
      <c r="A27" s="2" t="s">
        <v>883</v>
      </c>
      <c r="B27" s="2" t="s">
        <v>884</v>
      </c>
      <c r="C27" s="498" t="str">
        <f t="shared" si="0"/>
        <v>affoui</v>
      </c>
      <c r="D27" s="498" t="str">
        <f t="shared" si="1"/>
        <v>millerat</v>
      </c>
    </row>
    <row r="28" spans="1:4">
      <c r="A28" s="2" t="s">
        <v>804</v>
      </c>
      <c r="B28" s="2" t="s">
        <v>885</v>
      </c>
      <c r="C28" s="498" t="str">
        <f t="shared" si="0"/>
        <v>vidal</v>
      </c>
      <c r="D28" s="498" t="str">
        <f t="shared" si="1"/>
        <v>pierre</v>
      </c>
    </row>
    <row r="29" spans="1:4">
      <c r="A29" s="2" t="s">
        <v>886</v>
      </c>
      <c r="B29" s="2" t="s">
        <v>887</v>
      </c>
      <c r="C29" s="498" t="str">
        <f t="shared" si="0"/>
        <v>ortega</v>
      </c>
      <c r="D29" s="498" t="str">
        <f t="shared" si="1"/>
        <v>guilhaume</v>
      </c>
    </row>
    <row r="30" spans="1:4">
      <c r="A30" s="2" t="s">
        <v>888</v>
      </c>
      <c r="B30" s="2" t="s">
        <v>889</v>
      </c>
      <c r="C30" s="498" t="str">
        <f t="shared" si="0"/>
        <v>menivale</v>
      </c>
      <c r="D30" s="498" t="str">
        <f t="shared" si="1"/>
        <v>christine</v>
      </c>
    </row>
    <row r="31" spans="1:4">
      <c r="A31" s="2" t="s">
        <v>890</v>
      </c>
      <c r="B31" s="2" t="s">
        <v>891</v>
      </c>
      <c r="C31" s="498" t="str">
        <f t="shared" si="0"/>
        <v>sauvat</v>
      </c>
      <c r="D31" s="498" t="str">
        <f t="shared" si="1"/>
        <v>flore</v>
      </c>
    </row>
    <row r="32" spans="1:4">
      <c r="A32" s="2" t="s">
        <v>892</v>
      </c>
      <c r="B32" s="2" t="s">
        <v>892</v>
      </c>
      <c r="C32" s="498" t="str">
        <f t="shared" si="0"/>
        <v>clement</v>
      </c>
      <c r="D32" s="498" t="str">
        <f t="shared" si="1"/>
        <v>clement</v>
      </c>
    </row>
    <row r="33" spans="1:4">
      <c r="A33" s="2" t="s">
        <v>893</v>
      </c>
      <c r="B33" s="2" t="s">
        <v>894</v>
      </c>
      <c r="C33" s="498" t="str">
        <f t="shared" si="0"/>
        <v>fabregat</v>
      </c>
      <c r="D33" s="498" t="str">
        <f t="shared" si="1"/>
        <v>yohann</v>
      </c>
    </row>
    <row r="34" spans="1:4">
      <c r="A34" s="2" t="s">
        <v>796</v>
      </c>
      <c r="B34" s="2" t="s">
        <v>895</v>
      </c>
      <c r="C34" s="498" t="str">
        <f t="shared" si="0"/>
        <v>benes</v>
      </c>
      <c r="D34" s="498" t="str">
        <f t="shared" si="1"/>
        <v>dominique</v>
      </c>
    </row>
    <row r="35" spans="1:4">
      <c r="A35" s="2" t="s">
        <v>896</v>
      </c>
      <c r="B35" s="2" t="s">
        <v>897</v>
      </c>
      <c r="C35" s="498" t="str">
        <f t="shared" si="0"/>
        <v>pelissier</v>
      </c>
      <c r="D35" s="498" t="str">
        <f t="shared" si="1"/>
        <v>karoll</v>
      </c>
    </row>
    <row r="36" spans="1:4">
      <c r="A36" s="2" t="s">
        <v>898</v>
      </c>
      <c r="B36" s="2" t="s">
        <v>899</v>
      </c>
      <c r="C36" s="498" t="str">
        <f t="shared" si="0"/>
        <v>chaptal</v>
      </c>
      <c r="D36" s="498" t="str">
        <f t="shared" si="1"/>
        <v>geraldine</v>
      </c>
    </row>
    <row r="37" spans="1:4">
      <c r="A37" s="2" t="s">
        <v>869</v>
      </c>
      <c r="B37" s="2" t="s">
        <v>900</v>
      </c>
      <c r="C37" s="498" t="str">
        <f t="shared" si="0"/>
        <v>boutin</v>
      </c>
      <c r="D37" s="498" t="str">
        <f t="shared" si="1"/>
        <v>karine</v>
      </c>
    </row>
    <row r="38" spans="1:4">
      <c r="A38" s="2" t="s">
        <v>762</v>
      </c>
      <c r="B38" s="2" t="s">
        <v>901</v>
      </c>
      <c r="C38" s="498" t="str">
        <f t="shared" si="0"/>
        <v>duflot</v>
      </c>
      <c r="D38" s="498" t="str">
        <f t="shared" si="1"/>
        <v>laurent</v>
      </c>
    </row>
    <row r="39" spans="1:4">
      <c r="A39" s="2" t="s">
        <v>902</v>
      </c>
      <c r="B39" s="2" t="s">
        <v>903</v>
      </c>
      <c r="C39" s="498" t="str">
        <f t="shared" si="0"/>
        <v>galea</v>
      </c>
      <c r="D39" s="498" t="str">
        <f t="shared" si="1"/>
        <v>germain</v>
      </c>
    </row>
    <row r="40" spans="1:4">
      <c r="A40" s="2" t="s">
        <v>763</v>
      </c>
      <c r="B40" s="2" t="s">
        <v>904</v>
      </c>
      <c r="C40" s="498" t="str">
        <f t="shared" si="0"/>
        <v>zhar</v>
      </c>
      <c r="D40" s="498" t="str">
        <f t="shared" si="1"/>
        <v>christophe</v>
      </c>
    </row>
    <row r="41" spans="1:4">
      <c r="A41" s="2" t="s">
        <v>905</v>
      </c>
      <c r="B41" s="2" t="s">
        <v>906</v>
      </c>
      <c r="C41" s="498" t="str">
        <f t="shared" si="0"/>
        <v>fortune</v>
      </c>
      <c r="D41" s="498" t="str">
        <f t="shared" si="1"/>
        <v>rena</v>
      </c>
    </row>
    <row r="42" spans="1:4">
      <c r="A42" s="2" t="s">
        <v>907</v>
      </c>
      <c r="B42" s="2" t="s">
        <v>908</v>
      </c>
      <c r="C42" s="498" t="str">
        <f t="shared" si="0"/>
        <v>bernadac</v>
      </c>
      <c r="D42" s="498" t="str">
        <f t="shared" si="1"/>
        <v>george</v>
      </c>
    </row>
    <row r="43" spans="1:4">
      <c r="A43" s="2" t="s">
        <v>909</v>
      </c>
      <c r="B43" s="2" t="s">
        <v>910</v>
      </c>
      <c r="C43" s="498" t="str">
        <f t="shared" si="0"/>
        <v>mathieu</v>
      </c>
      <c r="D43" s="498" t="str">
        <f t="shared" si="1"/>
        <v>richard</v>
      </c>
    </row>
    <row r="44" spans="1:4">
      <c r="A44" s="2" t="s">
        <v>911</v>
      </c>
      <c r="B44" s="2" t="s">
        <v>912</v>
      </c>
      <c r="C44" s="498" t="str">
        <f t="shared" si="0"/>
        <v>quignon</v>
      </c>
      <c r="D44" s="498" t="str">
        <f t="shared" si="1"/>
        <v>alexandra</v>
      </c>
    </row>
    <row r="45" spans="1:4">
      <c r="A45" s="2" t="s">
        <v>913</v>
      </c>
      <c r="B45" s="2" t="s">
        <v>914</v>
      </c>
      <c r="C45" s="498" t="str">
        <f t="shared" si="0"/>
        <v>galinier</v>
      </c>
      <c r="D45" s="498" t="str">
        <f t="shared" si="1"/>
        <v>lucie</v>
      </c>
    </row>
    <row r="46" spans="1:4">
      <c r="A46" s="2" t="s">
        <v>915</v>
      </c>
      <c r="B46" s="2" t="s">
        <v>916</v>
      </c>
      <c r="C46" s="498" t="str">
        <f t="shared" si="0"/>
        <v>delabie</v>
      </c>
      <c r="D46" s="498" t="str">
        <f t="shared" si="1"/>
        <v>marilyn</v>
      </c>
    </row>
    <row r="47" spans="1:4">
      <c r="A47" s="2" t="s">
        <v>783</v>
      </c>
      <c r="B47" s="2" t="s">
        <v>917</v>
      </c>
      <c r="C47" s="498" t="str">
        <f t="shared" si="0"/>
        <v>froment</v>
      </c>
      <c r="D47" s="498" t="str">
        <f t="shared" si="1"/>
        <v>frederic</v>
      </c>
    </row>
    <row r="48" spans="1:4">
      <c r="A48" s="2" t="s">
        <v>872</v>
      </c>
      <c r="B48" s="2" t="s">
        <v>918</v>
      </c>
      <c r="C48" s="498" t="str">
        <f t="shared" si="0"/>
        <v>alaux</v>
      </c>
      <c r="D48" s="498" t="str">
        <f t="shared" si="1"/>
        <v>sandrine</v>
      </c>
    </row>
    <row r="49" spans="1:4">
      <c r="A49" s="2" t="s">
        <v>919</v>
      </c>
      <c r="B49" s="2" t="s">
        <v>920</v>
      </c>
      <c r="C49" s="498" t="str">
        <f t="shared" si="0"/>
        <v>koffi</v>
      </c>
      <c r="D49" s="498" t="str">
        <f t="shared" si="1"/>
        <v>marilyne</v>
      </c>
    </row>
    <row r="50" spans="1:4">
      <c r="A50" s="2" t="s">
        <v>921</v>
      </c>
      <c r="B50" s="2" t="s">
        <v>922</v>
      </c>
      <c r="C50" s="498" t="str">
        <f t="shared" si="0"/>
        <v>pagnon</v>
      </c>
      <c r="D50" s="498" t="str">
        <f t="shared" si="1"/>
        <v>pamela</v>
      </c>
    </row>
    <row r="51" spans="1:4">
      <c r="A51" s="2" t="s">
        <v>923</v>
      </c>
      <c r="B51" s="2" t="s">
        <v>924</v>
      </c>
      <c r="C51" s="498" t="str">
        <f t="shared" si="0"/>
        <v>ratti</v>
      </c>
      <c r="D51" s="498" t="str">
        <f t="shared" si="1"/>
        <v>herve</v>
      </c>
    </row>
    <row r="52" spans="1:4">
      <c r="A52" s="2" t="s">
        <v>925</v>
      </c>
      <c r="B52" s="2" t="s">
        <v>926</v>
      </c>
      <c r="C52" s="498" t="str">
        <f t="shared" si="0"/>
        <v>marijon</v>
      </c>
      <c r="D52" s="498" t="str">
        <f t="shared" si="1"/>
        <v>kamel</v>
      </c>
    </row>
    <row r="53" spans="1:4">
      <c r="A53" s="2" t="s">
        <v>927</v>
      </c>
      <c r="B53" s="2" t="s">
        <v>928</v>
      </c>
      <c r="C53" s="498" t="str">
        <f t="shared" si="0"/>
        <v>pailhes</v>
      </c>
      <c r="D53" s="498" t="str">
        <f t="shared" si="1"/>
        <v>sonia</v>
      </c>
    </row>
    <row r="54" spans="1:4">
      <c r="A54" s="2" t="s">
        <v>929</v>
      </c>
      <c r="B54" s="2" t="s">
        <v>930</v>
      </c>
      <c r="C54" s="498" t="str">
        <f t="shared" si="0"/>
        <v>abita</v>
      </c>
      <c r="D54" s="498" t="str">
        <f t="shared" si="1"/>
        <v>fanny</v>
      </c>
    </row>
    <row r="55" spans="1:4">
      <c r="A55" s="2" t="s">
        <v>931</v>
      </c>
      <c r="B55" s="2" t="s">
        <v>881</v>
      </c>
      <c r="C55" s="498" t="str">
        <f t="shared" si="0"/>
        <v>lopez</v>
      </c>
      <c r="D55" s="498" t="str">
        <f t="shared" si="1"/>
        <v>julie</v>
      </c>
    </row>
    <row r="56" spans="1:4">
      <c r="A56" s="2" t="s">
        <v>932</v>
      </c>
      <c r="B56" s="2" t="s">
        <v>933</v>
      </c>
      <c r="C56" s="498" t="str">
        <f t="shared" si="0"/>
        <v>ballester</v>
      </c>
      <c r="D56" s="498" t="str">
        <f t="shared" si="1"/>
        <v>chantal</v>
      </c>
    </row>
    <row r="57" spans="1:4">
      <c r="A57" s="2" t="s">
        <v>785</v>
      </c>
      <c r="B57" s="2" t="s">
        <v>934</v>
      </c>
      <c r="C57" s="498" t="str">
        <f t="shared" si="0"/>
        <v>lusinchi</v>
      </c>
      <c r="D57" s="498" t="str">
        <f t="shared" si="1"/>
        <v>christian</v>
      </c>
    </row>
    <row r="58" spans="1:4">
      <c r="A58" s="2" t="s">
        <v>935</v>
      </c>
      <c r="B58" s="2" t="s">
        <v>936</v>
      </c>
      <c r="C58" s="498" t="str">
        <f t="shared" si="0"/>
        <v>guiraud</v>
      </c>
      <c r="D58" s="498" t="str">
        <f t="shared" si="1"/>
        <v>marie pierre</v>
      </c>
    </row>
    <row r="59" spans="1:4">
      <c r="A59" s="2" t="s">
        <v>937</v>
      </c>
      <c r="B59" s="2" t="s">
        <v>938</v>
      </c>
      <c r="C59" s="498" t="str">
        <f t="shared" si="0"/>
        <v>jolliot</v>
      </c>
      <c r="D59" s="498" t="str">
        <f t="shared" si="1"/>
        <v>marie</v>
      </c>
    </row>
    <row r="60" spans="1:4">
      <c r="A60" s="2" t="s">
        <v>939</v>
      </c>
      <c r="B60" s="2" t="s">
        <v>940</v>
      </c>
      <c r="C60" s="498" t="str">
        <f t="shared" si="0"/>
        <v>callau iagneau</v>
      </c>
      <c r="D60" s="498" t="str">
        <f t="shared" si="1"/>
        <v>caroline</v>
      </c>
    </row>
    <row r="61" spans="1:4">
      <c r="A61" s="2" t="s">
        <v>941</v>
      </c>
      <c r="B61" s="2" t="s">
        <v>942</v>
      </c>
      <c r="C61" s="498" t="str">
        <f t="shared" si="0"/>
        <v>generoso</v>
      </c>
      <c r="D61" s="498" t="str">
        <f t="shared" si="1"/>
        <v>brahim</v>
      </c>
    </row>
    <row r="62" spans="1:4">
      <c r="A62" s="2" t="s">
        <v>845</v>
      </c>
      <c r="B62" s="2" t="s">
        <v>943</v>
      </c>
      <c r="C62" s="498" t="str">
        <f t="shared" si="0"/>
        <v>gobin</v>
      </c>
      <c r="D62" s="498" t="str">
        <f t="shared" si="1"/>
        <v>philippe</v>
      </c>
    </row>
    <row r="63" spans="1:4">
      <c r="A63" s="2" t="s">
        <v>944</v>
      </c>
      <c r="B63" s="2" t="s">
        <v>945</v>
      </c>
      <c r="C63" s="498" t="str">
        <f t="shared" si="0"/>
        <v>lamotte</v>
      </c>
      <c r="D63" s="498" t="str">
        <f t="shared" si="1"/>
        <v>nicole</v>
      </c>
    </row>
    <row r="64" spans="1:4">
      <c r="A64" s="2" t="s">
        <v>946</v>
      </c>
      <c r="B64" s="2" t="s">
        <v>947</v>
      </c>
      <c r="C64" s="498" t="str">
        <f t="shared" si="0"/>
        <v>grimal</v>
      </c>
      <c r="D64" s="498" t="str">
        <f t="shared" si="1"/>
        <v>stephanie</v>
      </c>
    </row>
    <row r="65" spans="1:4">
      <c r="A65" s="2" t="s">
        <v>948</v>
      </c>
      <c r="B65" s="2" t="s">
        <v>949</v>
      </c>
      <c r="C65" s="498" t="str">
        <f t="shared" si="0"/>
        <v>briault</v>
      </c>
      <c r="D65" s="498" t="str">
        <f t="shared" si="1"/>
        <v>delphine</v>
      </c>
    </row>
    <row r="66" spans="1:4">
      <c r="A66" s="2" t="s">
        <v>950</v>
      </c>
      <c r="B66" s="2" t="s">
        <v>951</v>
      </c>
      <c r="C66" s="498" t="str">
        <f t="shared" si="0"/>
        <v>alexis</v>
      </c>
      <c r="D66" s="498" t="str">
        <f t="shared" si="1"/>
        <v>joffrey</v>
      </c>
    </row>
    <row r="67" spans="1:4">
      <c r="A67" s="2" t="s">
        <v>794</v>
      </c>
      <c r="B67" s="2" t="s">
        <v>952</v>
      </c>
      <c r="C67" s="498" t="str">
        <f t="shared" ref="C67:D117" si="2">LOWER(B67)</f>
        <v>boulen</v>
      </c>
      <c r="D67" s="498" t="str">
        <f t="shared" ref="D67:D117" si="3">LOWER(A67)</f>
        <v>bruno</v>
      </c>
    </row>
    <row r="68" spans="1:4">
      <c r="A68" s="2" t="s">
        <v>953</v>
      </c>
      <c r="B68" s="2" t="s">
        <v>954</v>
      </c>
      <c r="C68" s="498" t="str">
        <f t="shared" si="2"/>
        <v>moraux</v>
      </c>
      <c r="D68" s="498" t="str">
        <f t="shared" si="3"/>
        <v>elodie</v>
      </c>
    </row>
    <row r="69" spans="1:4">
      <c r="A69" s="2" t="s">
        <v>955</v>
      </c>
      <c r="B69" s="2" t="s">
        <v>956</v>
      </c>
      <c r="C69" s="498" t="str">
        <f t="shared" si="2"/>
        <v>saucerotte</v>
      </c>
      <c r="D69" s="498" t="str">
        <f t="shared" si="3"/>
        <v>beatrice</v>
      </c>
    </row>
    <row r="70" spans="1:4">
      <c r="A70" s="2" t="s">
        <v>937</v>
      </c>
      <c r="B70" s="2" t="s">
        <v>957</v>
      </c>
      <c r="C70" s="498" t="str">
        <f t="shared" si="2"/>
        <v>wisser</v>
      </c>
      <c r="D70" s="498" t="str">
        <f t="shared" si="3"/>
        <v>marie</v>
      </c>
    </row>
    <row r="71" spans="1:4">
      <c r="A71" s="2" t="s">
        <v>958</v>
      </c>
      <c r="B71" s="2" t="s">
        <v>959</v>
      </c>
      <c r="C71" s="498" t="str">
        <f t="shared" si="2"/>
        <v>martinez</v>
      </c>
      <c r="D71" s="498" t="str">
        <f t="shared" si="3"/>
        <v>elisabeth</v>
      </c>
    </row>
    <row r="72" spans="1:4">
      <c r="A72" s="2" t="s">
        <v>960</v>
      </c>
      <c r="B72" s="2" t="s">
        <v>961</v>
      </c>
      <c r="C72" s="498" t="str">
        <f t="shared" si="2"/>
        <v>chabert</v>
      </c>
      <c r="D72" s="498" t="str">
        <f t="shared" si="3"/>
        <v>yann</v>
      </c>
    </row>
    <row r="73" spans="1:4">
      <c r="A73" s="2" t="s">
        <v>869</v>
      </c>
      <c r="B73" s="2" t="s">
        <v>962</v>
      </c>
      <c r="C73" s="498" t="str">
        <f t="shared" si="2"/>
        <v>amiel</v>
      </c>
      <c r="D73" s="498" t="str">
        <f t="shared" si="3"/>
        <v>karine</v>
      </c>
    </row>
    <row r="74" spans="1:4">
      <c r="A74" s="2" t="s">
        <v>963</v>
      </c>
      <c r="B74" s="2" t="s">
        <v>964</v>
      </c>
      <c r="C74" s="498" t="str">
        <f t="shared" si="2"/>
        <v>arrais</v>
      </c>
      <c r="D74" s="498" t="str">
        <f t="shared" si="3"/>
        <v>jean luc</v>
      </c>
    </row>
    <row r="75" spans="1:4">
      <c r="A75" s="2" t="s">
        <v>965</v>
      </c>
      <c r="B75" s="2" t="s">
        <v>812</v>
      </c>
      <c r="C75" s="498" t="str">
        <f t="shared" si="2"/>
        <v>daniel</v>
      </c>
      <c r="D75" s="498" t="str">
        <f t="shared" si="3"/>
        <v>emeline</v>
      </c>
    </row>
    <row r="76" spans="1:4">
      <c r="A76" s="2" t="s">
        <v>785</v>
      </c>
      <c r="B76" s="2" t="s">
        <v>966</v>
      </c>
      <c r="C76" s="498" t="str">
        <f t="shared" si="2"/>
        <v>benipo</v>
      </c>
      <c r="D76" s="498" t="str">
        <f t="shared" si="3"/>
        <v>christian</v>
      </c>
    </row>
    <row r="77" spans="1:4">
      <c r="A77" s="2" t="s">
        <v>967</v>
      </c>
      <c r="B77" s="2" t="s">
        <v>968</v>
      </c>
      <c r="C77" s="498" t="str">
        <f t="shared" si="2"/>
        <v>soulairol</v>
      </c>
      <c r="D77" s="498" t="str">
        <f t="shared" si="3"/>
        <v>jean claude</v>
      </c>
    </row>
    <row r="78" spans="1:4">
      <c r="A78" s="2" t="s">
        <v>969</v>
      </c>
      <c r="B78" s="2" t="s">
        <v>970</v>
      </c>
      <c r="C78" s="498" t="str">
        <f t="shared" si="2"/>
        <v>guinot</v>
      </c>
      <c r="D78" s="498" t="str">
        <f t="shared" si="3"/>
        <v>sidi</v>
      </c>
    </row>
    <row r="79" spans="1:4">
      <c r="A79" s="2" t="s">
        <v>971</v>
      </c>
      <c r="B79" s="2" t="s">
        <v>972</v>
      </c>
      <c r="C79" s="498" t="str">
        <f t="shared" si="2"/>
        <v>fumanal</v>
      </c>
      <c r="D79" s="498" t="str">
        <f t="shared" si="3"/>
        <v>stephan</v>
      </c>
    </row>
    <row r="80" spans="1:4">
      <c r="A80" s="2" t="s">
        <v>772</v>
      </c>
      <c r="B80" s="2" t="s">
        <v>933</v>
      </c>
      <c r="C80" s="498" t="str">
        <f t="shared" si="2"/>
        <v>ballester</v>
      </c>
      <c r="D80" s="498" t="str">
        <f t="shared" si="3"/>
        <v>mickael</v>
      </c>
    </row>
    <row r="81" spans="1:4">
      <c r="A81" s="2" t="s">
        <v>973</v>
      </c>
      <c r="B81" s="2" t="s">
        <v>974</v>
      </c>
      <c r="C81" s="498" t="str">
        <f t="shared" si="2"/>
        <v>perez</v>
      </c>
      <c r="D81" s="498" t="str">
        <f t="shared" si="3"/>
        <v>yves</v>
      </c>
    </row>
    <row r="82" spans="1:4">
      <c r="A82" s="2" t="s">
        <v>975</v>
      </c>
      <c r="B82" s="2" t="s">
        <v>976</v>
      </c>
      <c r="C82" s="498" t="str">
        <f t="shared" si="2"/>
        <v>krief</v>
      </c>
      <c r="D82" s="498" t="str">
        <f t="shared" si="3"/>
        <v>gwenaelle</v>
      </c>
    </row>
    <row r="83" spans="1:4">
      <c r="A83" s="2" t="s">
        <v>763</v>
      </c>
      <c r="B83" s="2" t="s">
        <v>977</v>
      </c>
      <c r="C83" s="498" t="str">
        <f t="shared" si="2"/>
        <v>daspet</v>
      </c>
      <c r="D83" s="498" t="str">
        <f t="shared" si="3"/>
        <v>christophe</v>
      </c>
    </row>
    <row r="84" spans="1:4">
      <c r="A84" s="2" t="s">
        <v>978</v>
      </c>
      <c r="B84" s="2" t="s">
        <v>768</v>
      </c>
      <c r="C84" s="498" t="str">
        <f t="shared" si="2"/>
        <v>nicolas</v>
      </c>
      <c r="D84" s="498" t="str">
        <f t="shared" si="3"/>
        <v>francois</v>
      </c>
    </row>
    <row r="85" spans="1:4">
      <c r="A85" s="2" t="s">
        <v>761</v>
      </c>
      <c r="B85" s="2" t="s">
        <v>979</v>
      </c>
      <c r="C85" s="498" t="str">
        <f t="shared" si="2"/>
        <v>clair</v>
      </c>
      <c r="D85" s="498" t="str">
        <f t="shared" si="3"/>
        <v>thierry</v>
      </c>
    </row>
    <row r="86" spans="1:4">
      <c r="A86" s="2" t="s">
        <v>980</v>
      </c>
      <c r="B86" s="2" t="s">
        <v>981</v>
      </c>
      <c r="C86" s="498" t="str">
        <f t="shared" si="2"/>
        <v>ruiz</v>
      </c>
      <c r="D86" s="498" t="str">
        <f t="shared" si="3"/>
        <v>catherine</v>
      </c>
    </row>
    <row r="87" spans="1:4">
      <c r="A87" s="2" t="s">
        <v>757</v>
      </c>
      <c r="B87" s="2" t="s">
        <v>982</v>
      </c>
      <c r="C87" s="498" t="str">
        <f t="shared" si="2"/>
        <v>roques</v>
      </c>
      <c r="D87" s="498" t="str">
        <f t="shared" si="3"/>
        <v>jerome</v>
      </c>
    </row>
    <row r="88" spans="1:4">
      <c r="A88" s="2" t="s">
        <v>983</v>
      </c>
      <c r="B88" s="2" t="s">
        <v>984</v>
      </c>
      <c r="C88" s="498" t="str">
        <f t="shared" si="2"/>
        <v>maury</v>
      </c>
      <c r="D88" s="498" t="str">
        <f t="shared" si="3"/>
        <v>severine</v>
      </c>
    </row>
    <row r="89" spans="1:4">
      <c r="A89" s="2" t="s">
        <v>985</v>
      </c>
      <c r="B89" s="2" t="s">
        <v>986</v>
      </c>
      <c r="C89" s="498" t="str">
        <f t="shared" si="2"/>
        <v>aubert</v>
      </c>
      <c r="D89" s="498" t="str">
        <f t="shared" si="3"/>
        <v>ahmed</v>
      </c>
    </row>
    <row r="90" spans="1:4">
      <c r="A90" s="2" t="s">
        <v>987</v>
      </c>
      <c r="B90" s="2" t="s">
        <v>988</v>
      </c>
      <c r="C90" s="498" t="str">
        <f t="shared" si="2"/>
        <v>rodriguez</v>
      </c>
      <c r="D90" s="498" t="str">
        <f t="shared" si="3"/>
        <v>anais</v>
      </c>
    </row>
    <row r="91" spans="1:4">
      <c r="A91" s="2" t="s">
        <v>880</v>
      </c>
      <c r="B91" s="2" t="s">
        <v>904</v>
      </c>
      <c r="C91" s="498" t="str">
        <f t="shared" si="2"/>
        <v>zhar</v>
      </c>
      <c r="D91" s="498" t="str">
        <f t="shared" si="3"/>
        <v>martine</v>
      </c>
    </row>
    <row r="92" spans="1:4">
      <c r="A92" s="2" t="s">
        <v>989</v>
      </c>
      <c r="B92" s="2" t="s">
        <v>933</v>
      </c>
      <c r="C92" s="498" t="str">
        <f t="shared" si="2"/>
        <v>ballester</v>
      </c>
      <c r="D92" s="498" t="str">
        <f t="shared" si="3"/>
        <v>veronique</v>
      </c>
    </row>
    <row r="93" spans="1:4">
      <c r="A93" s="2" t="s">
        <v>782</v>
      </c>
      <c r="B93" s="2" t="s">
        <v>990</v>
      </c>
      <c r="C93" s="498" t="str">
        <f t="shared" si="2"/>
        <v>raulet</v>
      </c>
      <c r="D93" s="498" t="str">
        <f t="shared" si="3"/>
        <v>alexandre</v>
      </c>
    </row>
    <row r="94" spans="1:4">
      <c r="A94" s="2" t="s">
        <v>991</v>
      </c>
      <c r="B94" s="2" t="s">
        <v>992</v>
      </c>
      <c r="C94" s="498" t="str">
        <f t="shared" si="2"/>
        <v>compte</v>
      </c>
      <c r="D94" s="498" t="str">
        <f t="shared" si="3"/>
        <v>sophie</v>
      </c>
    </row>
    <row r="95" spans="1:4">
      <c r="A95" s="2" t="s">
        <v>993</v>
      </c>
      <c r="B95" s="2" t="s">
        <v>994</v>
      </c>
      <c r="C95" s="498" t="str">
        <f t="shared" si="2"/>
        <v>castan</v>
      </c>
      <c r="D95" s="498" t="str">
        <f t="shared" si="3"/>
        <v>rudy</v>
      </c>
    </row>
    <row r="96" spans="1:4">
      <c r="A96" s="2" t="s">
        <v>995</v>
      </c>
      <c r="B96" s="2" t="s">
        <v>996</v>
      </c>
      <c r="C96" s="498" t="str">
        <f t="shared" si="2"/>
        <v>roch</v>
      </c>
      <c r="D96" s="498" t="str">
        <f t="shared" si="3"/>
        <v>patrice</v>
      </c>
    </row>
    <row r="97" spans="1:4">
      <c r="A97" s="2" t="s">
        <v>997</v>
      </c>
      <c r="B97" s="2" t="s">
        <v>998</v>
      </c>
      <c r="C97" s="498" t="str">
        <f t="shared" si="2"/>
        <v>kais</v>
      </c>
      <c r="D97" s="498" t="str">
        <f t="shared" si="3"/>
        <v>gerard</v>
      </c>
    </row>
    <row r="98" spans="1:4">
      <c r="A98" s="2" t="s">
        <v>999</v>
      </c>
      <c r="B98" s="2" t="s">
        <v>782</v>
      </c>
      <c r="C98" s="498" t="str">
        <f t="shared" si="2"/>
        <v>alexandre</v>
      </c>
      <c r="D98" s="498" t="str">
        <f t="shared" si="3"/>
        <v>claire</v>
      </c>
    </row>
    <row r="99" spans="1:4">
      <c r="A99" s="2" t="s">
        <v>733</v>
      </c>
      <c r="B99" s="2" t="s">
        <v>1000</v>
      </c>
      <c r="C99" s="498" t="str">
        <f t="shared" si="2"/>
        <v>dehmel</v>
      </c>
      <c r="D99" s="498" t="str">
        <f t="shared" si="3"/>
        <v>lambert</v>
      </c>
    </row>
    <row r="100" spans="1:4">
      <c r="A100" s="2" t="s">
        <v>946</v>
      </c>
      <c r="B100" s="2" t="s">
        <v>1001</v>
      </c>
      <c r="C100" s="498" t="str">
        <f t="shared" si="2"/>
        <v>rodier</v>
      </c>
      <c r="D100" s="498" t="str">
        <f t="shared" si="3"/>
        <v>stephanie</v>
      </c>
    </row>
    <row r="101" spans="1:4">
      <c r="A101" s="2" t="s">
        <v>1002</v>
      </c>
      <c r="B101" s="2" t="s">
        <v>1003</v>
      </c>
      <c r="C101" s="498" t="str">
        <f t="shared" si="2"/>
        <v>mariou</v>
      </c>
      <c r="D101" s="498" t="str">
        <f t="shared" si="3"/>
        <v>jean pierre</v>
      </c>
    </row>
    <row r="102" spans="1:4">
      <c r="A102" s="2" t="s">
        <v>1004</v>
      </c>
      <c r="B102" s="2" t="s">
        <v>1005</v>
      </c>
      <c r="C102" s="498" t="str">
        <f t="shared" si="2"/>
        <v>limasset</v>
      </c>
      <c r="D102" s="498" t="str">
        <f t="shared" si="3"/>
        <v>shirley</v>
      </c>
    </row>
    <row r="103" spans="1:4">
      <c r="A103" s="2" t="s">
        <v>1006</v>
      </c>
      <c r="B103" s="2" t="s">
        <v>1007</v>
      </c>
      <c r="C103" s="498" t="str">
        <f t="shared" si="2"/>
        <v>gauthier</v>
      </c>
      <c r="D103" s="498" t="str">
        <f t="shared" si="3"/>
        <v>fabien</v>
      </c>
    </row>
    <row r="104" spans="1:4">
      <c r="A104" s="2" t="s">
        <v>1008</v>
      </c>
      <c r="B104" s="2" t="s">
        <v>1009</v>
      </c>
      <c r="C104" s="498" t="str">
        <f t="shared" si="2"/>
        <v>naudan</v>
      </c>
      <c r="D104" s="498" t="str">
        <f t="shared" si="3"/>
        <v>monique</v>
      </c>
    </row>
    <row r="105" spans="1:4">
      <c r="A105" s="2" t="s">
        <v>782</v>
      </c>
      <c r="B105" s="2" t="s">
        <v>1010</v>
      </c>
      <c r="C105" s="498" t="str">
        <f t="shared" si="2"/>
        <v>girard</v>
      </c>
      <c r="D105" s="498" t="str">
        <f t="shared" si="3"/>
        <v>alexandre</v>
      </c>
    </row>
    <row r="106" spans="1:4">
      <c r="A106" s="2" t="s">
        <v>1011</v>
      </c>
      <c r="B106" s="2" t="s">
        <v>1012</v>
      </c>
      <c r="C106" s="498" t="str">
        <f t="shared" si="2"/>
        <v>roque</v>
      </c>
      <c r="D106" s="498" t="str">
        <f t="shared" si="3"/>
        <v>arnaud</v>
      </c>
    </row>
    <row r="107" spans="1:4">
      <c r="A107" s="2" t="s">
        <v>911</v>
      </c>
      <c r="B107" s="2" t="s">
        <v>1013</v>
      </c>
      <c r="C107" s="498" t="str">
        <f t="shared" si="2"/>
        <v>rahmari</v>
      </c>
      <c r="D107" s="498" t="str">
        <f t="shared" si="3"/>
        <v>alexandra</v>
      </c>
    </row>
    <row r="108" spans="1:4">
      <c r="A108" s="2" t="s">
        <v>1014</v>
      </c>
      <c r="B108" s="2" t="s">
        <v>1015</v>
      </c>
      <c r="C108" s="498" t="str">
        <f t="shared" si="2"/>
        <v>martchili</v>
      </c>
      <c r="D108" s="498" t="str">
        <f t="shared" si="3"/>
        <v>agnes</v>
      </c>
    </row>
    <row r="109" spans="1:4">
      <c r="A109" s="2" t="s">
        <v>1016</v>
      </c>
      <c r="B109" s="2" t="s">
        <v>1017</v>
      </c>
      <c r="C109" s="498" t="str">
        <f t="shared" si="2"/>
        <v>metidji</v>
      </c>
      <c r="D109" s="498" t="str">
        <f t="shared" si="3"/>
        <v>magali</v>
      </c>
    </row>
    <row r="110" spans="1:4">
      <c r="A110" s="2" t="s">
        <v>1018</v>
      </c>
      <c r="B110" s="2" t="s">
        <v>1019</v>
      </c>
      <c r="C110" s="498" t="str">
        <f t="shared" si="2"/>
        <v>tosolini</v>
      </c>
      <c r="D110" s="498" t="str">
        <f t="shared" si="3"/>
        <v>cyril</v>
      </c>
    </row>
    <row r="111" spans="1:4">
      <c r="A111" s="2" t="s">
        <v>1020</v>
      </c>
      <c r="B111" s="2" t="s">
        <v>1021</v>
      </c>
      <c r="C111" s="498" t="str">
        <f t="shared" si="2"/>
        <v>alabarde</v>
      </c>
      <c r="D111" s="498" t="str">
        <f t="shared" si="3"/>
        <v>aleth</v>
      </c>
    </row>
    <row r="112" spans="1:4">
      <c r="A112" s="2" t="s">
        <v>757</v>
      </c>
      <c r="B112" s="2" t="s">
        <v>1022</v>
      </c>
      <c r="C112" s="498" t="str">
        <f t="shared" si="2"/>
        <v>esteban</v>
      </c>
      <c r="D112" s="498" t="str">
        <f t="shared" si="3"/>
        <v>jerome</v>
      </c>
    </row>
    <row r="113" spans="1:4">
      <c r="A113" s="2" t="s">
        <v>785</v>
      </c>
      <c r="B113" s="2" t="s">
        <v>1023</v>
      </c>
      <c r="C113" s="498" t="str">
        <f t="shared" si="2"/>
        <v>pujol</v>
      </c>
      <c r="D113" s="498" t="str">
        <f t="shared" si="3"/>
        <v>christian</v>
      </c>
    </row>
    <row r="114" spans="1:4">
      <c r="A114" s="2" t="s">
        <v>1024</v>
      </c>
      <c r="B114" s="2" t="s">
        <v>1025</v>
      </c>
      <c r="C114" s="498" t="str">
        <f t="shared" si="2"/>
        <v>paloque</v>
      </c>
      <c r="D114" s="498" t="str">
        <f t="shared" si="3"/>
        <v>j michel</v>
      </c>
    </row>
    <row r="115" spans="1:4">
      <c r="A115" s="2" t="s">
        <v>1026</v>
      </c>
      <c r="B115" s="2" t="s">
        <v>1027</v>
      </c>
      <c r="C115" s="498" t="str">
        <f t="shared" si="2"/>
        <v>bardy</v>
      </c>
      <c r="D115" s="498" t="str">
        <f t="shared" si="3"/>
        <v>raymond</v>
      </c>
    </row>
    <row r="116" spans="1:4">
      <c r="A116" s="2" t="s">
        <v>1028</v>
      </c>
      <c r="B116" s="2" t="s">
        <v>1029</v>
      </c>
      <c r="C116" s="498" t="str">
        <f t="shared" si="2"/>
        <v>de pastors</v>
      </c>
      <c r="D116" s="498" t="str">
        <f t="shared" si="3"/>
        <v>nelly</v>
      </c>
    </row>
    <row r="117" spans="1:4">
      <c r="A117" s="2" t="s">
        <v>783</v>
      </c>
      <c r="B117" s="2" t="s">
        <v>1030</v>
      </c>
      <c r="C117" s="498" t="str">
        <f t="shared" si="2"/>
        <v>cathalifaud</v>
      </c>
      <c r="D117" s="498" t="str">
        <f t="shared" si="3"/>
        <v>frederic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2BD9-E0A5-47B5-90EC-E4B4863A4F24}">
  <sheetPr>
    <tabColor theme="8" tint="-0.249977111117893"/>
  </sheetPr>
  <dimension ref="A1:E11"/>
  <sheetViews>
    <sheetView zoomScale="138" workbookViewId="0">
      <selection activeCell="E2" sqref="E2:E11"/>
    </sheetView>
  </sheetViews>
  <sheetFormatPr baseColWidth="10" defaultRowHeight="15"/>
  <cols>
    <col min="3" max="3" width="27.83203125" customWidth="1"/>
    <col min="4" max="4" width="32" customWidth="1"/>
    <col min="5" max="5" width="34.5" bestFit="1" customWidth="1"/>
  </cols>
  <sheetData>
    <row r="1" spans="1:5">
      <c r="A1" s="499" t="s">
        <v>1031</v>
      </c>
      <c r="B1" s="499" t="s">
        <v>1032</v>
      </c>
      <c r="C1" s="499" t="s">
        <v>1033</v>
      </c>
      <c r="D1" s="499" t="s">
        <v>1034</v>
      </c>
      <c r="E1" s="499" t="s">
        <v>1035</v>
      </c>
    </row>
    <row r="2" spans="1:5">
      <c r="A2" s="2" t="s">
        <v>822</v>
      </c>
      <c r="B2" s="2" t="s">
        <v>823</v>
      </c>
      <c r="C2" s="498" t="str">
        <f>$A2 &amp; " " &amp; $B2</f>
        <v>Antoine Guillon</v>
      </c>
      <c r="D2" s="498" t="str">
        <f>$A2&amp;" "&amp;UPPER(B2)</f>
        <v>Antoine GUILLON</v>
      </c>
      <c r="E2" s="498" t="str">
        <f>UPPER($A2)&amp;" "&amp;B2</f>
        <v>ANTOINE Guillon</v>
      </c>
    </row>
    <row r="3" spans="1:5">
      <c r="A3" s="2" t="s">
        <v>825</v>
      </c>
      <c r="B3" s="2" t="s">
        <v>826</v>
      </c>
      <c r="C3" s="498" t="str">
        <f t="shared" ref="C3:C11" si="0">A3 &amp; " " &amp; B3</f>
        <v>Killian Jornet</v>
      </c>
      <c r="D3" s="498" t="str">
        <f t="shared" ref="D3:D11" si="1">$A3&amp;" "&amp;UPPER(B3)</f>
        <v>Killian JORNET</v>
      </c>
      <c r="E3" s="498" t="str">
        <f t="shared" ref="E3:E11" si="2">UPPER($A3)&amp;" "&amp;B3</f>
        <v>KILLIAN Jornet</v>
      </c>
    </row>
    <row r="4" spans="1:5">
      <c r="A4" s="2" t="s">
        <v>829</v>
      </c>
      <c r="B4" s="2" t="s">
        <v>830</v>
      </c>
      <c r="C4" s="498" t="str">
        <f t="shared" si="0"/>
        <v>Pascal Blanc</v>
      </c>
      <c r="D4" s="498" t="str">
        <f t="shared" si="1"/>
        <v>Pascal BLANC</v>
      </c>
      <c r="E4" s="498" t="str">
        <f t="shared" si="2"/>
        <v>PASCAL Blanc</v>
      </c>
    </row>
    <row r="5" spans="1:5">
      <c r="A5" s="2" t="s">
        <v>832</v>
      </c>
      <c r="B5" s="2" t="s">
        <v>833</v>
      </c>
      <c r="C5" s="498" t="str">
        <f t="shared" si="0"/>
        <v>Guillaume Millet</v>
      </c>
      <c r="D5" s="498" t="str">
        <f t="shared" si="1"/>
        <v>Guillaume MILLET</v>
      </c>
      <c r="E5" s="498" t="str">
        <f t="shared" si="2"/>
        <v>GUILLAUME Millet</v>
      </c>
    </row>
    <row r="6" spans="1:5">
      <c r="A6" s="2" t="s">
        <v>1036</v>
      </c>
      <c r="B6" s="2" t="s">
        <v>1037</v>
      </c>
      <c r="C6" s="498" t="str">
        <f t="shared" si="0"/>
        <v>Dawa Sherpa</v>
      </c>
      <c r="D6" s="498" t="str">
        <f t="shared" si="1"/>
        <v>Dawa SHERPA</v>
      </c>
      <c r="E6" s="498" t="str">
        <f t="shared" si="2"/>
        <v>DAWA Sherpa</v>
      </c>
    </row>
    <row r="7" spans="1:5">
      <c r="A7" s="2" t="s">
        <v>1038</v>
      </c>
      <c r="B7" s="2" t="s">
        <v>1039</v>
      </c>
      <c r="C7" s="498" t="str">
        <f t="shared" si="0"/>
        <v>Lionel Trivel</v>
      </c>
      <c r="D7" s="498" t="str">
        <f t="shared" si="1"/>
        <v>Lionel TRIVEL</v>
      </c>
      <c r="E7" s="498" t="str">
        <f t="shared" si="2"/>
        <v>LIONEL Trivel</v>
      </c>
    </row>
    <row r="8" spans="1:5">
      <c r="A8" s="2" t="s">
        <v>1040</v>
      </c>
      <c r="B8" s="2" t="s">
        <v>1041</v>
      </c>
      <c r="C8" s="498" t="str">
        <f t="shared" si="0"/>
        <v>Jo Perez</v>
      </c>
      <c r="D8" s="498" t="str">
        <f t="shared" si="1"/>
        <v>Jo PEREZ</v>
      </c>
      <c r="E8" s="498" t="str">
        <f t="shared" si="2"/>
        <v>JO Perez</v>
      </c>
    </row>
    <row r="9" spans="1:5">
      <c r="A9" s="2" t="s">
        <v>1042</v>
      </c>
      <c r="B9" s="2" t="s">
        <v>1043</v>
      </c>
      <c r="C9" s="498" t="str">
        <f t="shared" si="0"/>
        <v>Christophe Le Saux</v>
      </c>
      <c r="D9" s="498" t="str">
        <f t="shared" si="1"/>
        <v>Christophe LE SAUX</v>
      </c>
      <c r="E9" s="498" t="str">
        <f t="shared" si="2"/>
        <v>CHRISTOPHE Le Saux</v>
      </c>
    </row>
    <row r="10" spans="1:5">
      <c r="A10" s="2" t="s">
        <v>236</v>
      </c>
      <c r="B10" s="2" t="s">
        <v>1044</v>
      </c>
      <c r="C10" s="498" t="str">
        <f t="shared" si="0"/>
        <v>Thomas Lorblanchet</v>
      </c>
      <c r="D10" s="498" t="str">
        <f t="shared" si="1"/>
        <v>Thomas LORBLANCHET</v>
      </c>
      <c r="E10" s="498" t="str">
        <f t="shared" si="2"/>
        <v>THOMAS Lorblanchet</v>
      </c>
    </row>
    <row r="11" spans="1:5">
      <c r="A11" s="2" t="s">
        <v>1045</v>
      </c>
      <c r="B11" s="2" t="s">
        <v>1046</v>
      </c>
      <c r="C11" s="498" t="str">
        <f t="shared" si="0"/>
        <v>Philippe Verdier</v>
      </c>
      <c r="D11" s="498" t="str">
        <f t="shared" si="1"/>
        <v>Philippe VERDIER</v>
      </c>
      <c r="E11" s="498" t="str">
        <f t="shared" si="2"/>
        <v>PHILIPPE Verdier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93C8-5C74-4C13-BB67-F0491A506B0D}">
  <sheetPr>
    <tabColor theme="8" tint="-0.249977111117893"/>
  </sheetPr>
  <dimension ref="A1:E81"/>
  <sheetViews>
    <sheetView tabSelected="1" zoomScale="116" workbookViewId="0">
      <selection activeCell="L27" sqref="L27"/>
    </sheetView>
  </sheetViews>
  <sheetFormatPr baseColWidth="10" defaultColWidth="9.1640625" defaultRowHeight="15"/>
  <cols>
    <col min="1" max="1" width="15.6640625" bestFit="1" customWidth="1"/>
    <col min="2" max="2" width="14.6640625" style="1" customWidth="1"/>
    <col min="3" max="3" width="18.6640625" style="1" customWidth="1"/>
    <col min="4" max="4" width="19.6640625" style="1" customWidth="1"/>
    <col min="5" max="5" width="18.6640625" style="1" customWidth="1"/>
  </cols>
  <sheetData>
    <row r="1" spans="1:5" ht="32">
      <c r="A1" s="482" t="s">
        <v>327</v>
      </c>
      <c r="B1" s="483" t="s">
        <v>752</v>
      </c>
      <c r="C1" s="483" t="s">
        <v>753</v>
      </c>
      <c r="D1" s="483" t="s">
        <v>754</v>
      </c>
      <c r="E1" s="483" t="s">
        <v>755</v>
      </c>
    </row>
    <row r="2" spans="1:5">
      <c r="A2" s="2" t="s">
        <v>756</v>
      </c>
      <c r="B2" s="484"/>
      <c r="C2" s="484"/>
      <c r="D2" s="484"/>
      <c r="E2" s="484"/>
    </row>
    <row r="3" spans="1:5">
      <c r="A3" s="2" t="s">
        <v>757</v>
      </c>
      <c r="B3" s="484"/>
      <c r="C3" s="484"/>
      <c r="D3" s="484"/>
      <c r="E3" s="484"/>
    </row>
    <row r="4" spans="1:5">
      <c r="A4" s="2" t="s">
        <v>359</v>
      </c>
      <c r="B4" s="484"/>
      <c r="C4" s="484"/>
      <c r="D4" s="484"/>
      <c r="E4" s="484"/>
    </row>
    <row r="5" spans="1:5">
      <c r="A5" s="2" t="s">
        <v>758</v>
      </c>
      <c r="B5" s="484"/>
      <c r="C5" s="484"/>
      <c r="D5" s="484"/>
      <c r="E5" s="484"/>
    </row>
    <row r="6" spans="1:5">
      <c r="A6" s="2" t="s">
        <v>759</v>
      </c>
      <c r="B6" s="484"/>
      <c r="C6" s="484"/>
      <c r="D6" s="484"/>
      <c r="E6" s="484"/>
    </row>
    <row r="7" spans="1:5">
      <c r="A7" s="2" t="s">
        <v>760</v>
      </c>
      <c r="B7" s="484"/>
      <c r="C7" s="484"/>
      <c r="D7" s="484"/>
      <c r="E7" s="484"/>
    </row>
    <row r="8" spans="1:5">
      <c r="A8" s="2" t="s">
        <v>761</v>
      </c>
      <c r="B8" s="484"/>
      <c r="C8" s="484"/>
      <c r="D8" s="484"/>
      <c r="E8" s="484"/>
    </row>
    <row r="9" spans="1:5">
      <c r="A9" s="2" t="s">
        <v>762</v>
      </c>
      <c r="B9" s="484"/>
      <c r="C9" s="484"/>
      <c r="D9" s="484"/>
      <c r="E9" s="484"/>
    </row>
    <row r="10" spans="1:5">
      <c r="A10" s="2" t="s">
        <v>763</v>
      </c>
      <c r="B10" s="484"/>
      <c r="C10" s="484"/>
      <c r="D10" s="484"/>
      <c r="E10" s="484"/>
    </row>
    <row r="11" spans="1:5">
      <c r="A11" s="2" t="s">
        <v>764</v>
      </c>
      <c r="B11" s="484"/>
      <c r="C11" s="484"/>
      <c r="D11" s="484"/>
      <c r="E11" s="484"/>
    </row>
    <row r="12" spans="1:5">
      <c r="A12" s="2" t="s">
        <v>765</v>
      </c>
      <c r="B12" s="484"/>
      <c r="C12" s="484"/>
      <c r="D12" s="484"/>
      <c r="E12" s="484"/>
    </row>
    <row r="13" spans="1:5">
      <c r="A13" s="2" t="s">
        <v>766</v>
      </c>
      <c r="B13" s="484"/>
      <c r="C13" s="484"/>
      <c r="D13" s="484"/>
      <c r="E13" s="484"/>
    </row>
    <row r="14" spans="1:5">
      <c r="A14" s="2" t="s">
        <v>767</v>
      </c>
      <c r="B14" s="484"/>
      <c r="C14" s="484"/>
      <c r="D14" s="484"/>
      <c r="E14" s="484"/>
    </row>
    <row r="15" spans="1:5">
      <c r="A15" s="2" t="s">
        <v>768</v>
      </c>
      <c r="B15" s="484"/>
      <c r="C15" s="484"/>
      <c r="D15" s="484"/>
      <c r="E15" s="484"/>
    </row>
    <row r="16" spans="1:5">
      <c r="A16" s="2" t="s">
        <v>759</v>
      </c>
      <c r="B16" s="484"/>
      <c r="C16" s="484"/>
      <c r="D16" s="484"/>
      <c r="E16" s="484"/>
    </row>
    <row r="17" spans="1:5">
      <c r="A17" s="2" t="s">
        <v>769</v>
      </c>
      <c r="B17" s="484"/>
      <c r="C17" s="484"/>
      <c r="D17" s="484"/>
      <c r="E17" s="484"/>
    </row>
    <row r="18" spans="1:5">
      <c r="A18" s="2" t="s">
        <v>770</v>
      </c>
      <c r="B18" s="484"/>
      <c r="C18" s="484"/>
      <c r="D18" s="484"/>
      <c r="E18" s="484"/>
    </row>
    <row r="19" spans="1:5">
      <c r="A19" s="2" t="s">
        <v>771</v>
      </c>
      <c r="B19" s="484"/>
      <c r="C19" s="484"/>
      <c r="D19" s="484"/>
      <c r="E19" s="484"/>
    </row>
    <row r="20" spans="1:5">
      <c r="A20" s="2" t="s">
        <v>772</v>
      </c>
      <c r="B20" s="484"/>
      <c r="C20" s="484"/>
      <c r="D20" s="484"/>
      <c r="E20" s="484"/>
    </row>
    <row r="21" spans="1:5">
      <c r="A21" s="2" t="s">
        <v>773</v>
      </c>
      <c r="B21" s="484"/>
      <c r="C21" s="484"/>
      <c r="D21" s="484"/>
      <c r="E21" s="484"/>
    </row>
    <row r="22" spans="1:5">
      <c r="A22" s="2" t="s">
        <v>774</v>
      </c>
      <c r="B22" s="484"/>
      <c r="C22" s="484"/>
      <c r="D22" s="484"/>
      <c r="E22" s="484"/>
    </row>
    <row r="23" spans="1:5">
      <c r="A23" s="2" t="s">
        <v>775</v>
      </c>
      <c r="B23" s="484"/>
      <c r="C23" s="484"/>
      <c r="D23" s="484"/>
      <c r="E23" s="484"/>
    </row>
    <row r="24" spans="1:5">
      <c r="A24" s="2" t="s">
        <v>766</v>
      </c>
      <c r="B24" s="484"/>
      <c r="C24" s="484"/>
      <c r="D24" s="484"/>
      <c r="E24" s="484"/>
    </row>
    <row r="25" spans="1:5">
      <c r="A25" s="2" t="s">
        <v>766</v>
      </c>
      <c r="B25" s="484"/>
      <c r="C25" s="484"/>
      <c r="D25" s="484"/>
      <c r="E25" s="484"/>
    </row>
    <row r="26" spans="1:5">
      <c r="A26" s="2" t="s">
        <v>765</v>
      </c>
      <c r="B26" s="484"/>
      <c r="C26" s="484"/>
      <c r="D26" s="484"/>
      <c r="E26" s="484"/>
    </row>
    <row r="27" spans="1:5">
      <c r="A27" s="2" t="s">
        <v>776</v>
      </c>
      <c r="B27" s="484"/>
      <c r="C27" s="484"/>
      <c r="D27" s="484"/>
      <c r="E27" s="484"/>
    </row>
    <row r="28" spans="1:5">
      <c r="A28" s="2" t="s">
        <v>777</v>
      </c>
      <c r="B28" s="484"/>
      <c r="C28" s="484"/>
      <c r="D28" s="484"/>
      <c r="E28" s="484"/>
    </row>
    <row r="29" spans="1:5">
      <c r="A29" s="2" t="s">
        <v>778</v>
      </c>
      <c r="B29" s="484"/>
      <c r="C29" s="484"/>
      <c r="D29" s="484"/>
      <c r="E29" s="484"/>
    </row>
    <row r="30" spans="1:5">
      <c r="A30" s="2" t="s">
        <v>779</v>
      </c>
      <c r="B30" s="484"/>
      <c r="C30" s="484"/>
      <c r="D30" s="484"/>
      <c r="E30" s="484"/>
    </row>
    <row r="31" spans="1:5">
      <c r="A31" s="2" t="s">
        <v>780</v>
      </c>
      <c r="B31" s="484"/>
      <c r="C31" s="484"/>
      <c r="D31" s="484"/>
      <c r="E31" s="484"/>
    </row>
    <row r="32" spans="1:5">
      <c r="A32" s="2" t="s">
        <v>781</v>
      </c>
      <c r="B32" s="484"/>
      <c r="C32" s="484"/>
      <c r="D32" s="484"/>
      <c r="E32" s="484"/>
    </row>
    <row r="33" spans="1:5">
      <c r="A33" s="2" t="s">
        <v>782</v>
      </c>
      <c r="B33" s="484"/>
      <c r="C33" s="484"/>
      <c r="D33" s="484"/>
      <c r="E33" s="484"/>
    </row>
    <row r="34" spans="1:5">
      <c r="A34" s="2" t="s">
        <v>783</v>
      </c>
      <c r="B34" s="484"/>
      <c r="C34" s="484"/>
      <c r="D34" s="484"/>
      <c r="E34" s="484"/>
    </row>
    <row r="35" spans="1:5">
      <c r="A35" s="2" t="s">
        <v>784</v>
      </c>
      <c r="B35" s="484"/>
      <c r="C35" s="484"/>
      <c r="D35" s="484"/>
      <c r="E35" s="484"/>
    </row>
    <row r="36" spans="1:5">
      <c r="A36" s="2" t="s">
        <v>785</v>
      </c>
      <c r="B36" s="484"/>
      <c r="C36" s="484"/>
      <c r="D36" s="484"/>
      <c r="E36" s="484"/>
    </row>
    <row r="37" spans="1:5">
      <c r="A37" s="2" t="s">
        <v>786</v>
      </c>
      <c r="B37" s="484"/>
      <c r="C37" s="484"/>
      <c r="D37" s="484"/>
      <c r="E37" s="484"/>
    </row>
    <row r="38" spans="1:5">
      <c r="A38" s="2" t="s">
        <v>787</v>
      </c>
      <c r="B38" s="484"/>
      <c r="C38" s="484"/>
      <c r="D38" s="484"/>
      <c r="E38" s="484"/>
    </row>
    <row r="39" spans="1:5">
      <c r="A39" s="2" t="s">
        <v>788</v>
      </c>
      <c r="B39" s="484"/>
      <c r="C39" s="484"/>
      <c r="D39" s="484"/>
      <c r="E39" s="484"/>
    </row>
    <row r="40" spans="1:5">
      <c r="A40" s="2" t="s">
        <v>322</v>
      </c>
      <c r="B40" s="484"/>
      <c r="C40" s="484"/>
      <c r="D40" s="484"/>
      <c r="E40" s="484"/>
    </row>
    <row r="41" spans="1:5">
      <c r="A41" s="2" t="s">
        <v>789</v>
      </c>
      <c r="B41" s="484"/>
      <c r="C41" s="484"/>
      <c r="D41" s="484"/>
      <c r="E41" s="484"/>
    </row>
    <row r="42" spans="1:5">
      <c r="A42" s="2" t="s">
        <v>757</v>
      </c>
      <c r="B42" s="484"/>
      <c r="C42" s="484"/>
      <c r="D42" s="484"/>
      <c r="E42" s="484"/>
    </row>
    <row r="43" spans="1:5">
      <c r="A43" s="2" t="s">
        <v>790</v>
      </c>
      <c r="B43" s="484"/>
      <c r="C43" s="484"/>
      <c r="D43" s="484"/>
      <c r="E43" s="484"/>
    </row>
    <row r="44" spans="1:5">
      <c r="A44" s="2" t="s">
        <v>768</v>
      </c>
      <c r="B44" s="484"/>
      <c r="C44" s="484"/>
      <c r="D44" s="484"/>
      <c r="E44" s="484"/>
    </row>
    <row r="45" spans="1:5">
      <c r="A45" s="2" t="s">
        <v>766</v>
      </c>
      <c r="B45" s="484"/>
      <c r="C45" s="484"/>
      <c r="D45" s="484"/>
      <c r="E45" s="484"/>
    </row>
    <row r="46" spans="1:5">
      <c r="A46" s="2" t="s">
        <v>791</v>
      </c>
      <c r="B46" s="484"/>
      <c r="C46" s="484"/>
      <c r="D46" s="484"/>
      <c r="E46" s="484"/>
    </row>
    <row r="47" spans="1:5">
      <c r="A47" s="2" t="s">
        <v>792</v>
      </c>
      <c r="B47" s="484"/>
      <c r="C47" s="484"/>
      <c r="D47" s="484"/>
      <c r="E47" s="484"/>
    </row>
    <row r="48" spans="1:5">
      <c r="A48" s="2" t="s">
        <v>793</v>
      </c>
      <c r="B48" s="484"/>
      <c r="C48" s="484"/>
      <c r="D48" s="484"/>
      <c r="E48" s="484"/>
    </row>
    <row r="49" spans="1:5">
      <c r="A49" s="2" t="s">
        <v>794</v>
      </c>
      <c r="B49" s="484"/>
      <c r="C49" s="484"/>
      <c r="D49" s="484"/>
      <c r="E49" s="484"/>
    </row>
    <row r="50" spans="1:5">
      <c r="A50" s="2" t="s">
        <v>766</v>
      </c>
      <c r="B50" s="484"/>
      <c r="C50" s="484"/>
      <c r="D50" s="484"/>
      <c r="E50" s="484"/>
    </row>
    <row r="51" spans="1:5">
      <c r="A51" s="2" t="s">
        <v>766</v>
      </c>
      <c r="B51" s="484"/>
      <c r="C51" s="484"/>
      <c r="D51" s="484"/>
      <c r="E51" s="484"/>
    </row>
    <row r="52" spans="1:5">
      <c r="A52" s="2" t="s">
        <v>779</v>
      </c>
      <c r="B52" s="484"/>
      <c r="C52" s="484"/>
      <c r="D52" s="484"/>
      <c r="E52" s="484"/>
    </row>
    <row r="53" spans="1:5">
      <c r="A53" s="2" t="s">
        <v>795</v>
      </c>
      <c r="B53" s="484"/>
      <c r="C53" s="484"/>
      <c r="D53" s="484"/>
      <c r="E53" s="484"/>
    </row>
    <row r="54" spans="1:5">
      <c r="A54" s="2" t="s">
        <v>796</v>
      </c>
      <c r="B54" s="484"/>
      <c r="C54" s="484"/>
      <c r="D54" s="484"/>
      <c r="E54" s="484"/>
    </row>
    <row r="55" spans="1:5">
      <c r="A55" s="2" t="s">
        <v>797</v>
      </c>
      <c r="B55" s="484"/>
      <c r="C55" s="484"/>
      <c r="D55" s="484"/>
      <c r="E55" s="484"/>
    </row>
    <row r="56" spans="1:5">
      <c r="A56" s="2" t="s">
        <v>783</v>
      </c>
      <c r="B56" s="484"/>
      <c r="C56" s="484"/>
      <c r="D56" s="484"/>
      <c r="E56" s="484"/>
    </row>
    <row r="57" spans="1:5">
      <c r="A57" s="2" t="s">
        <v>774</v>
      </c>
      <c r="B57" s="484"/>
      <c r="C57" s="484"/>
      <c r="D57" s="484"/>
      <c r="E57" s="484"/>
    </row>
    <row r="58" spans="1:5">
      <c r="A58" s="2" t="s">
        <v>768</v>
      </c>
      <c r="B58" s="484"/>
      <c r="C58" s="484"/>
      <c r="D58" s="484"/>
      <c r="E58" s="484"/>
    </row>
    <row r="59" spans="1:5">
      <c r="A59" s="2" t="s">
        <v>798</v>
      </c>
      <c r="B59" s="484"/>
      <c r="C59" s="484"/>
      <c r="D59" s="484"/>
      <c r="E59" s="484"/>
    </row>
    <row r="60" spans="1:5">
      <c r="A60" s="2" t="s">
        <v>799</v>
      </c>
      <c r="B60" s="484"/>
      <c r="C60" s="484"/>
      <c r="D60" s="484"/>
      <c r="E60" s="484"/>
    </row>
    <row r="61" spans="1:5">
      <c r="A61" s="2" t="s">
        <v>785</v>
      </c>
      <c r="B61" s="484"/>
      <c r="C61" s="484"/>
      <c r="D61" s="484"/>
      <c r="E61" s="484"/>
    </row>
    <row r="62" spans="1:5">
      <c r="A62" s="2" t="s">
        <v>800</v>
      </c>
      <c r="B62" s="484"/>
      <c r="C62" s="484"/>
      <c r="D62" s="484"/>
      <c r="E62" s="484"/>
    </row>
    <row r="63" spans="1:5">
      <c r="A63" s="2" t="s">
        <v>801</v>
      </c>
      <c r="B63" s="484"/>
      <c r="C63" s="484"/>
      <c r="D63" s="484"/>
      <c r="E63" s="484"/>
    </row>
    <row r="64" spans="1:5">
      <c r="A64" s="2" t="s">
        <v>802</v>
      </c>
      <c r="B64" s="484"/>
      <c r="C64" s="484"/>
      <c r="D64" s="484"/>
      <c r="E64" s="484"/>
    </row>
    <row r="65" spans="1:5">
      <c r="A65" s="2" t="s">
        <v>322</v>
      </c>
      <c r="B65" s="484"/>
      <c r="C65" s="484"/>
      <c r="D65" s="484"/>
      <c r="E65" s="484"/>
    </row>
    <row r="66" spans="1:5">
      <c r="A66" s="2" t="s">
        <v>803</v>
      </c>
      <c r="B66" s="484"/>
      <c r="C66" s="484"/>
      <c r="D66" s="484"/>
      <c r="E66" s="484"/>
    </row>
    <row r="67" spans="1:5">
      <c r="A67" s="2" t="s">
        <v>775</v>
      </c>
      <c r="B67" s="484"/>
      <c r="C67" s="484"/>
      <c r="D67" s="484"/>
      <c r="E67" s="484"/>
    </row>
    <row r="68" spans="1:5">
      <c r="A68" s="2" t="s">
        <v>768</v>
      </c>
      <c r="B68" s="484"/>
      <c r="C68" s="484"/>
      <c r="D68" s="484"/>
      <c r="E68" s="484"/>
    </row>
    <row r="69" spans="1:5">
      <c r="A69" s="2" t="s">
        <v>804</v>
      </c>
      <c r="B69" s="484"/>
      <c r="C69" s="484"/>
      <c r="D69" s="484"/>
      <c r="E69" s="484"/>
    </row>
    <row r="70" spans="1:5">
      <c r="A70" s="2" t="s">
        <v>805</v>
      </c>
      <c r="B70" s="484"/>
      <c r="C70" s="484"/>
      <c r="D70" s="484"/>
      <c r="E70" s="484"/>
    </row>
    <row r="71" spans="1:5">
      <c r="A71" s="2" t="s">
        <v>806</v>
      </c>
      <c r="B71" s="484"/>
      <c r="C71" s="484"/>
      <c r="D71" s="484"/>
      <c r="E71" s="484"/>
    </row>
    <row r="72" spans="1:5">
      <c r="A72" s="2" t="s">
        <v>759</v>
      </c>
      <c r="B72" s="484"/>
      <c r="C72" s="484"/>
      <c r="D72" s="484"/>
      <c r="E72" s="484"/>
    </row>
    <row r="73" spans="1:5">
      <c r="A73" s="2" t="s">
        <v>763</v>
      </c>
      <c r="B73" s="484"/>
      <c r="C73" s="484"/>
      <c r="D73" s="484"/>
      <c r="E73" s="484"/>
    </row>
    <row r="74" spans="1:5">
      <c r="A74" s="2" t="s">
        <v>807</v>
      </c>
      <c r="B74" s="484"/>
      <c r="C74" s="484"/>
      <c r="D74" s="484"/>
      <c r="E74" s="484"/>
    </row>
    <row r="75" spans="1:5">
      <c r="A75" s="2" t="s">
        <v>794</v>
      </c>
      <c r="B75" s="484"/>
      <c r="C75" s="484"/>
      <c r="D75" s="484"/>
      <c r="E75" s="484"/>
    </row>
    <row r="76" spans="1:5">
      <c r="A76" s="2" t="s">
        <v>808</v>
      </c>
      <c r="B76" s="484"/>
      <c r="C76" s="484"/>
      <c r="D76" s="484"/>
      <c r="E76" s="484"/>
    </row>
    <row r="77" spans="1:5">
      <c r="A77" s="2" t="s">
        <v>809</v>
      </c>
      <c r="B77" s="484"/>
      <c r="C77" s="484"/>
      <c r="D77" s="484"/>
      <c r="E77" s="484"/>
    </row>
    <row r="78" spans="1:5">
      <c r="A78" s="2" t="s">
        <v>799</v>
      </c>
      <c r="B78" s="484"/>
      <c r="C78" s="484"/>
      <c r="D78" s="484"/>
      <c r="E78" s="484"/>
    </row>
    <row r="79" spans="1:5">
      <c r="A79" s="2" t="s">
        <v>810</v>
      </c>
      <c r="B79" s="484"/>
      <c r="C79" s="484"/>
      <c r="D79" s="484"/>
      <c r="E79" s="484"/>
    </row>
    <row r="80" spans="1:5">
      <c r="A80" s="2" t="s">
        <v>811</v>
      </c>
      <c r="B80" s="484"/>
      <c r="C80" s="484"/>
      <c r="D80" s="484"/>
      <c r="E80" s="484"/>
    </row>
    <row r="81" spans="1:5">
      <c r="A81" s="2" t="s">
        <v>812</v>
      </c>
      <c r="B81" s="484"/>
      <c r="C81" s="484"/>
      <c r="D81" s="484"/>
      <c r="E81" s="48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AF9D-C2B3-44DB-9F50-717DC525E8AD}">
  <sheetPr>
    <tabColor theme="8" tint="-0.249977111117893"/>
  </sheetPr>
  <dimension ref="A1:L6"/>
  <sheetViews>
    <sheetView workbookViewId="0">
      <selection activeCell="E20" sqref="E20"/>
    </sheetView>
  </sheetViews>
  <sheetFormatPr baseColWidth="10" defaultColWidth="11.5" defaultRowHeight="16"/>
  <cols>
    <col min="1" max="1" width="11.1640625" style="485" bestFit="1" customWidth="1"/>
    <col min="2" max="2" width="8" style="485" bestFit="1" customWidth="1"/>
    <col min="3" max="3" width="18.5" style="485" bestFit="1" customWidth="1"/>
    <col min="4" max="4" width="6.6640625" style="485" customWidth="1"/>
    <col min="5" max="5" width="14.6640625" style="485" bestFit="1" customWidth="1"/>
    <col min="6" max="6" width="14.5" style="489" bestFit="1" customWidth="1"/>
    <col min="7" max="7" width="12.5" style="489" bestFit="1" customWidth="1"/>
    <col min="8" max="8" width="15" style="489" bestFit="1" customWidth="1"/>
    <col min="9" max="9" width="15.5" style="489" bestFit="1" customWidth="1"/>
    <col min="10" max="10" width="17" style="489" bestFit="1" customWidth="1"/>
    <col min="11" max="11" width="15.83203125" style="485" bestFit="1" customWidth="1"/>
    <col min="12" max="12" width="17.5" style="485" bestFit="1" customWidth="1"/>
    <col min="13" max="16384" width="11.5" style="485"/>
  </cols>
  <sheetData>
    <row r="1" spans="1:12" ht="21">
      <c r="A1" s="595" t="s">
        <v>813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</row>
    <row r="2" spans="1:12" s="489" customFormat="1" ht="34">
      <c r="A2" s="486" t="s">
        <v>327</v>
      </c>
      <c r="B2" s="486" t="s">
        <v>326</v>
      </c>
      <c r="C2" s="486" t="s">
        <v>814</v>
      </c>
      <c r="D2" s="486" t="s">
        <v>815</v>
      </c>
      <c r="E2" s="486" t="s">
        <v>816</v>
      </c>
      <c r="F2" s="487" t="s">
        <v>817</v>
      </c>
      <c r="G2" s="487" t="s">
        <v>818</v>
      </c>
      <c r="H2" s="488" t="s">
        <v>819</v>
      </c>
      <c r="I2" s="488" t="s">
        <v>820</v>
      </c>
      <c r="J2" s="488" t="s">
        <v>821</v>
      </c>
      <c r="K2" s="488" t="s">
        <v>816</v>
      </c>
      <c r="L2" s="488" t="s">
        <v>813</v>
      </c>
    </row>
    <row r="3" spans="1:12">
      <c r="A3" s="490" t="s">
        <v>822</v>
      </c>
      <c r="B3" s="490" t="s">
        <v>823</v>
      </c>
      <c r="C3" s="491">
        <v>29353</v>
      </c>
      <c r="D3" s="492" t="s">
        <v>21</v>
      </c>
      <c r="E3" s="493" t="s">
        <v>824</v>
      </c>
      <c r="F3" s="494"/>
      <c r="G3" s="494"/>
      <c r="H3" s="494"/>
      <c r="I3" s="494"/>
      <c r="J3" s="494"/>
      <c r="K3" s="495"/>
      <c r="L3" s="496"/>
    </row>
    <row r="4" spans="1:12">
      <c r="A4" s="490" t="s">
        <v>825</v>
      </c>
      <c r="B4" s="490" t="s">
        <v>826</v>
      </c>
      <c r="C4" s="491">
        <v>28913</v>
      </c>
      <c r="D4" s="492" t="s">
        <v>827</v>
      </c>
      <c r="E4" s="493" t="s">
        <v>828</v>
      </c>
      <c r="F4" s="494"/>
      <c r="G4" s="494"/>
      <c r="H4" s="494"/>
      <c r="I4" s="494"/>
      <c r="J4" s="494"/>
      <c r="K4" s="495"/>
      <c r="L4" s="496"/>
    </row>
    <row r="5" spans="1:12">
      <c r="A5" s="490" t="s">
        <v>829</v>
      </c>
      <c r="B5" s="490" t="s">
        <v>830</v>
      </c>
      <c r="C5" s="491">
        <v>29890</v>
      </c>
      <c r="D5" s="492" t="s">
        <v>21</v>
      </c>
      <c r="E5" s="493" t="s">
        <v>831</v>
      </c>
      <c r="F5" s="494"/>
      <c r="G5" s="494"/>
      <c r="H5" s="494"/>
      <c r="I5" s="494"/>
      <c r="J5" s="494"/>
      <c r="K5" s="495"/>
      <c r="L5" s="496"/>
    </row>
    <row r="6" spans="1:12">
      <c r="A6" s="490" t="s">
        <v>832</v>
      </c>
      <c r="B6" s="490" t="s">
        <v>833</v>
      </c>
      <c r="C6" s="491">
        <v>29410</v>
      </c>
      <c r="D6" s="492" t="s">
        <v>827</v>
      </c>
      <c r="E6" s="493" t="s">
        <v>824</v>
      </c>
      <c r="F6" s="494"/>
      <c r="G6" s="494"/>
      <c r="H6" s="494"/>
      <c r="I6" s="494"/>
      <c r="J6" s="494"/>
      <c r="K6" s="495"/>
      <c r="L6" s="496"/>
    </row>
  </sheetData>
  <mergeCells count="1">
    <mergeCell ref="A1:L1"/>
  </mergeCells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A360-889C-4648-A367-FDC7B99977A4}">
  <dimension ref="A1:F22"/>
  <sheetViews>
    <sheetView workbookViewId="0">
      <selection activeCell="E20" sqref="E20"/>
    </sheetView>
  </sheetViews>
  <sheetFormatPr baseColWidth="10" defaultRowHeight="15"/>
  <cols>
    <col min="1" max="1" width="13.33203125" bestFit="1" customWidth="1"/>
    <col min="2" max="2" width="11.5" bestFit="1" customWidth="1"/>
    <col min="3" max="3" width="15.6640625" bestFit="1" customWidth="1"/>
    <col min="4" max="4" width="18.33203125" customWidth="1"/>
    <col min="5" max="5" width="15.83203125" customWidth="1"/>
    <col min="6" max="6" width="16.5" customWidth="1"/>
  </cols>
  <sheetData>
    <row r="1" spans="1:6" ht="40">
      <c r="A1" s="509" t="s">
        <v>1079</v>
      </c>
      <c r="B1" s="509" t="s">
        <v>1080</v>
      </c>
      <c r="C1" s="509" t="s">
        <v>1081</v>
      </c>
      <c r="D1" s="509" t="s">
        <v>1082</v>
      </c>
      <c r="E1" s="509" t="s">
        <v>1083</v>
      </c>
      <c r="F1" s="509" t="s">
        <v>1084</v>
      </c>
    </row>
    <row r="2" spans="1:6" ht="19">
      <c r="A2" s="507" t="s">
        <v>1085</v>
      </c>
      <c r="B2" s="507" t="s">
        <v>1086</v>
      </c>
      <c r="C2" s="507" t="s">
        <v>1087</v>
      </c>
      <c r="D2" s="508">
        <v>800</v>
      </c>
      <c r="E2" s="508">
        <v>400</v>
      </c>
      <c r="F2" s="508">
        <v>400</v>
      </c>
    </row>
    <row r="3" spans="1:6" ht="19">
      <c r="A3" s="507" t="s">
        <v>1088</v>
      </c>
      <c r="B3" s="507" t="s">
        <v>1089</v>
      </c>
      <c r="C3" s="507" t="s">
        <v>1087</v>
      </c>
      <c r="D3" s="508">
        <v>1300</v>
      </c>
      <c r="E3" s="508">
        <v>500</v>
      </c>
      <c r="F3" s="508">
        <v>800</v>
      </c>
    </row>
    <row r="4" spans="1:6" ht="19">
      <c r="A4" s="507" t="s">
        <v>1088</v>
      </c>
      <c r="B4" s="507" t="s">
        <v>1090</v>
      </c>
      <c r="C4" s="507" t="s">
        <v>1091</v>
      </c>
      <c r="D4" s="508">
        <v>2000</v>
      </c>
      <c r="E4" s="508">
        <v>1650</v>
      </c>
      <c r="F4" s="508">
        <v>350</v>
      </c>
    </row>
    <row r="5" spans="1:6" ht="19">
      <c r="A5" s="507" t="s">
        <v>1088</v>
      </c>
      <c r="B5" s="507" t="s">
        <v>1089</v>
      </c>
      <c r="C5" s="507" t="s">
        <v>1087</v>
      </c>
      <c r="D5" s="508">
        <v>1200</v>
      </c>
      <c r="E5" s="508">
        <v>900</v>
      </c>
      <c r="F5" s="508">
        <v>300</v>
      </c>
    </row>
    <row r="6" spans="1:6" ht="19">
      <c r="A6" s="507" t="s">
        <v>1092</v>
      </c>
      <c r="B6" s="507" t="s">
        <v>1093</v>
      </c>
      <c r="C6" s="507" t="s">
        <v>1094</v>
      </c>
      <c r="D6" s="508">
        <v>3000</v>
      </c>
      <c r="E6" s="508">
        <v>300</v>
      </c>
      <c r="F6" s="508">
        <v>2700</v>
      </c>
    </row>
    <row r="7" spans="1:6" ht="19">
      <c r="A7" s="507" t="s">
        <v>1092</v>
      </c>
      <c r="B7" s="507" t="s">
        <v>1095</v>
      </c>
      <c r="C7" s="507" t="s">
        <v>1094</v>
      </c>
      <c r="D7" s="508">
        <v>900</v>
      </c>
      <c r="E7" s="508">
        <v>400</v>
      </c>
      <c r="F7" s="508">
        <v>500</v>
      </c>
    </row>
    <row r="8" spans="1:6" ht="19">
      <c r="A8" s="507" t="s">
        <v>1092</v>
      </c>
      <c r="B8" s="507" t="s">
        <v>1093</v>
      </c>
      <c r="C8" s="507" t="s">
        <v>1094</v>
      </c>
      <c r="D8" s="508">
        <v>1100</v>
      </c>
      <c r="E8" s="508">
        <v>400</v>
      </c>
      <c r="F8" s="508">
        <v>700</v>
      </c>
    </row>
    <row r="9" spans="1:6" ht="19">
      <c r="A9" s="507" t="s">
        <v>1096</v>
      </c>
      <c r="B9" s="507" t="s">
        <v>1095</v>
      </c>
      <c r="C9" s="507" t="s">
        <v>1094</v>
      </c>
      <c r="D9" s="508">
        <v>2000</v>
      </c>
      <c r="E9" s="508">
        <v>1000</v>
      </c>
      <c r="F9" s="508">
        <v>1000</v>
      </c>
    </row>
    <row r="10" spans="1:6" ht="19">
      <c r="A10" s="507" t="s">
        <v>1096</v>
      </c>
      <c r="B10" s="507" t="s">
        <v>1093</v>
      </c>
      <c r="C10" s="507" t="s">
        <v>1094</v>
      </c>
      <c r="D10" s="508">
        <v>800</v>
      </c>
      <c r="E10" s="508">
        <v>670</v>
      </c>
      <c r="F10" s="508">
        <v>130</v>
      </c>
    </row>
    <row r="11" spans="1:6" ht="19">
      <c r="A11" s="507" t="s">
        <v>1096</v>
      </c>
      <c r="B11" s="507" t="s">
        <v>1097</v>
      </c>
      <c r="C11" s="507" t="s">
        <v>1087</v>
      </c>
      <c r="D11" s="508">
        <v>1500</v>
      </c>
      <c r="E11" s="508">
        <v>500</v>
      </c>
      <c r="F11" s="508">
        <v>1000</v>
      </c>
    </row>
    <row r="12" spans="1:6" ht="19">
      <c r="A12" s="507" t="s">
        <v>1096</v>
      </c>
      <c r="B12" s="507" t="s">
        <v>1097</v>
      </c>
      <c r="C12" s="507" t="s">
        <v>1087</v>
      </c>
      <c r="D12" s="508">
        <v>2000</v>
      </c>
      <c r="E12" s="508">
        <v>700</v>
      </c>
      <c r="F12" s="508">
        <v>1300</v>
      </c>
    </row>
    <row r="13" spans="1:6" ht="19">
      <c r="A13" s="507" t="s">
        <v>1098</v>
      </c>
      <c r="B13" s="507" t="s">
        <v>1099</v>
      </c>
      <c r="C13" s="507" t="s">
        <v>1094</v>
      </c>
      <c r="D13" s="508">
        <v>800</v>
      </c>
      <c r="E13" s="508">
        <v>690</v>
      </c>
      <c r="F13" s="508">
        <v>110</v>
      </c>
    </row>
    <row r="14" spans="1:6" ht="19">
      <c r="A14" s="507" t="s">
        <v>1098</v>
      </c>
      <c r="B14" s="507" t="s">
        <v>1100</v>
      </c>
      <c r="C14" s="507" t="s">
        <v>1094</v>
      </c>
      <c r="D14" s="508">
        <v>3000</v>
      </c>
      <c r="E14" s="508">
        <v>2700</v>
      </c>
      <c r="F14" s="508">
        <v>300</v>
      </c>
    </row>
    <row r="15" spans="1:6" ht="19">
      <c r="A15" s="507" t="s">
        <v>1101</v>
      </c>
      <c r="B15" s="507" t="s">
        <v>1099</v>
      </c>
      <c r="C15" s="507" t="s">
        <v>1094</v>
      </c>
      <c r="D15" s="508">
        <v>1200</v>
      </c>
      <c r="E15" s="508">
        <v>1000</v>
      </c>
      <c r="F15" s="508">
        <v>200</v>
      </c>
    </row>
    <row r="16" spans="1:6" ht="19">
      <c r="A16" s="507" t="s">
        <v>1101</v>
      </c>
      <c r="B16" s="507" t="s">
        <v>1100</v>
      </c>
      <c r="C16" s="507" t="s">
        <v>1094</v>
      </c>
      <c r="D16" s="508">
        <v>1200</v>
      </c>
      <c r="E16" s="508">
        <v>230</v>
      </c>
      <c r="F16" s="508">
        <v>970</v>
      </c>
    </row>
    <row r="17" spans="1:6" ht="19">
      <c r="A17" s="507" t="s">
        <v>1101</v>
      </c>
      <c r="B17" s="507" t="s">
        <v>1093</v>
      </c>
      <c r="C17" s="507" t="s">
        <v>1094</v>
      </c>
      <c r="D17" s="508">
        <v>1200</v>
      </c>
      <c r="E17" s="508">
        <v>400</v>
      </c>
      <c r="F17" s="508">
        <v>800</v>
      </c>
    </row>
    <row r="22" spans="1:6" ht="19">
      <c r="A22" s="505"/>
      <c r="B22" s="505"/>
      <c r="C22" s="505"/>
      <c r="D22" s="506"/>
      <c r="E22" s="505"/>
      <c r="F22" s="505"/>
    </row>
  </sheetData>
  <autoFilter ref="A1:F17" xr:uid="{FF4FA360-889C-4648-A367-FDC7B99977A4}">
    <sortState xmlns:xlrd2="http://schemas.microsoft.com/office/spreadsheetml/2017/richdata2" ref="A2:F17">
      <sortCondition ref="A1:A17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8B6F-F158-416C-9EF3-0F019B6D963A}">
  <sheetPr codeName="Feuil3">
    <tabColor theme="4" tint="0.79998168889431442"/>
  </sheetPr>
  <dimension ref="A1:G96"/>
  <sheetViews>
    <sheetView zoomScale="87" zoomScaleNormal="100" workbookViewId="0">
      <selection activeCell="A4" sqref="A4"/>
    </sheetView>
  </sheetViews>
  <sheetFormatPr baseColWidth="10" defaultColWidth="9.1640625" defaultRowHeight="15"/>
  <cols>
    <col min="1" max="1" width="10.5" bestFit="1" customWidth="1"/>
    <col min="2" max="13" width="10.6640625" customWidth="1"/>
  </cols>
  <sheetData>
    <row r="1" spans="1:7">
      <c r="A1" s="544" t="s">
        <v>635</v>
      </c>
      <c r="B1" s="544"/>
      <c r="C1" s="544"/>
      <c r="D1" s="544"/>
    </row>
    <row r="2" spans="1:7">
      <c r="A2" s="544"/>
      <c r="B2" s="544"/>
      <c r="C2" s="544"/>
      <c r="D2" s="544"/>
    </row>
    <row r="3" spans="1:7">
      <c r="A3" s="544"/>
      <c r="B3" s="544"/>
      <c r="C3" s="544"/>
      <c r="D3" s="544"/>
    </row>
    <row r="9" spans="1:7">
      <c r="C9" s="376"/>
      <c r="D9" s="376"/>
      <c r="E9" s="376"/>
      <c r="F9" s="376"/>
      <c r="G9" s="376"/>
    </row>
    <row r="11" spans="1:7">
      <c r="C11" s="376"/>
    </row>
    <row r="12" spans="1:7">
      <c r="C12" s="376"/>
    </row>
    <row r="13" spans="1:7">
      <c r="C13" s="376"/>
    </row>
    <row r="14" spans="1:7">
      <c r="C14" s="376"/>
    </row>
    <row r="15" spans="1:7">
      <c r="C15" s="376"/>
    </row>
    <row r="16" spans="1:7">
      <c r="C16" s="376"/>
    </row>
    <row r="17" spans="3:3">
      <c r="C17" s="376"/>
    </row>
    <row r="18" spans="3:3">
      <c r="C18" s="376"/>
    </row>
    <row r="19" spans="3:3">
      <c r="C19" s="376"/>
    </row>
    <row r="20" spans="3:3">
      <c r="C20" s="376"/>
    </row>
    <row r="21" spans="3:3">
      <c r="C21" s="376"/>
    </row>
    <row r="22" spans="3:3">
      <c r="C22" s="376"/>
    </row>
    <row r="23" spans="3:3">
      <c r="C23" s="376"/>
    </row>
    <row r="24" spans="3:3">
      <c r="C24" s="376"/>
    </row>
    <row r="25" spans="3:3">
      <c r="C25" s="376"/>
    </row>
    <row r="26" spans="3:3">
      <c r="C26" s="376"/>
    </row>
    <row r="27" spans="3:3">
      <c r="C27" s="376"/>
    </row>
    <row r="28" spans="3:3">
      <c r="C28" s="376"/>
    </row>
    <row r="29" spans="3:3">
      <c r="C29" s="376"/>
    </row>
    <row r="30" spans="3:3">
      <c r="C30" s="376"/>
    </row>
    <row r="31" spans="3:3">
      <c r="C31" s="376"/>
    </row>
    <row r="32" spans="3:3">
      <c r="C32" s="376"/>
    </row>
    <row r="33" spans="3:3">
      <c r="C33" s="376"/>
    </row>
    <row r="34" spans="3:3">
      <c r="C34" s="376"/>
    </row>
    <row r="35" spans="3:3">
      <c r="C35" s="376"/>
    </row>
    <row r="36" spans="3:3">
      <c r="C36" s="376"/>
    </row>
    <row r="37" spans="3:3">
      <c r="C37" s="376"/>
    </row>
    <row r="38" spans="3:3">
      <c r="C38" s="376"/>
    </row>
    <row r="39" spans="3:3">
      <c r="C39" s="376"/>
    </row>
    <row r="40" spans="3:3">
      <c r="C40" s="376"/>
    </row>
    <row r="41" spans="3:3">
      <c r="C41" s="376"/>
    </row>
    <row r="42" spans="3:3">
      <c r="C42" s="376"/>
    </row>
    <row r="43" spans="3:3">
      <c r="C43" s="376"/>
    </row>
    <row r="44" spans="3:3">
      <c r="C44" s="376"/>
    </row>
    <row r="45" spans="3:3">
      <c r="C45" s="376"/>
    </row>
    <row r="46" spans="3:3">
      <c r="C46" s="376"/>
    </row>
    <row r="47" spans="3:3">
      <c r="C47" s="376"/>
    </row>
    <row r="48" spans="3:3">
      <c r="C48" s="376"/>
    </row>
    <row r="49" spans="3:3">
      <c r="C49" s="376"/>
    </row>
    <row r="50" spans="3:3">
      <c r="C50" s="376"/>
    </row>
    <row r="51" spans="3:3">
      <c r="C51" s="376"/>
    </row>
    <row r="52" spans="3:3">
      <c r="C52" s="376"/>
    </row>
    <row r="53" spans="3:3">
      <c r="C53" s="376"/>
    </row>
    <row r="54" spans="3:3">
      <c r="C54" s="376"/>
    </row>
    <row r="55" spans="3:3">
      <c r="C55" s="376"/>
    </row>
    <row r="56" spans="3:3">
      <c r="C56" s="376"/>
    </row>
    <row r="57" spans="3:3">
      <c r="C57" s="376"/>
    </row>
    <row r="58" spans="3:3">
      <c r="C58" s="376"/>
    </row>
    <row r="59" spans="3:3">
      <c r="C59" s="376"/>
    </row>
    <row r="60" spans="3:3">
      <c r="C60" s="376"/>
    </row>
    <row r="61" spans="3:3">
      <c r="C61" s="376"/>
    </row>
    <row r="62" spans="3:3">
      <c r="C62" s="376"/>
    </row>
    <row r="63" spans="3:3">
      <c r="C63" s="376"/>
    </row>
    <row r="64" spans="3:3">
      <c r="C64" s="376"/>
    </row>
    <row r="65" spans="3:3">
      <c r="C65" s="376"/>
    </row>
    <row r="66" spans="3:3">
      <c r="C66" s="376"/>
    </row>
    <row r="67" spans="3:3">
      <c r="C67" s="376"/>
    </row>
    <row r="68" spans="3:3">
      <c r="C68" s="376"/>
    </row>
    <row r="69" spans="3:3">
      <c r="C69" s="376"/>
    </row>
    <row r="70" spans="3:3">
      <c r="C70" s="376"/>
    </row>
    <row r="71" spans="3:3">
      <c r="C71" s="376"/>
    </row>
    <row r="72" spans="3:3">
      <c r="C72" s="376"/>
    </row>
    <row r="73" spans="3:3">
      <c r="C73" s="376"/>
    </row>
    <row r="74" spans="3:3">
      <c r="C74" s="376"/>
    </row>
    <row r="75" spans="3:3">
      <c r="C75" s="376"/>
    </row>
    <row r="76" spans="3:3">
      <c r="C76" s="376"/>
    </row>
    <row r="77" spans="3:3">
      <c r="C77" s="376"/>
    </row>
    <row r="78" spans="3:3">
      <c r="C78" s="376"/>
    </row>
    <row r="79" spans="3:3">
      <c r="C79" s="376"/>
    </row>
    <row r="80" spans="3:3">
      <c r="C80" s="376"/>
    </row>
    <row r="81" spans="3:3">
      <c r="C81" s="376"/>
    </row>
    <row r="82" spans="3:3">
      <c r="C82" s="376"/>
    </row>
    <row r="83" spans="3:3">
      <c r="C83" s="376"/>
    </row>
    <row r="84" spans="3:3">
      <c r="C84" s="376"/>
    </row>
    <row r="85" spans="3:3">
      <c r="C85" s="376"/>
    </row>
    <row r="86" spans="3:3">
      <c r="C86" s="376"/>
    </row>
    <row r="87" spans="3:3">
      <c r="C87" s="376"/>
    </row>
    <row r="88" spans="3:3">
      <c r="C88" s="376"/>
    </row>
    <row r="89" spans="3:3">
      <c r="C89" s="376"/>
    </row>
    <row r="90" spans="3:3">
      <c r="C90" s="376"/>
    </row>
    <row r="91" spans="3:3">
      <c r="C91" s="376"/>
    </row>
    <row r="92" spans="3:3">
      <c r="C92" s="376"/>
    </row>
    <row r="93" spans="3:3">
      <c r="C93" s="376"/>
    </row>
    <row r="94" spans="3:3">
      <c r="C94" s="376"/>
    </row>
    <row r="95" spans="3:3">
      <c r="C95" s="376"/>
    </row>
    <row r="96" spans="3:3">
      <c r="C96" s="376"/>
    </row>
  </sheetData>
  <mergeCells count="1">
    <mergeCell ref="A1:D3"/>
  </mergeCells>
  <phoneticPr fontId="93" type="noConversion"/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5849-7477-4020-AC21-0553644164D0}">
  <sheetPr>
    <tabColor theme="9" tint="0.39997558519241921"/>
  </sheetPr>
  <dimension ref="A1:G18"/>
  <sheetViews>
    <sheetView workbookViewId="0">
      <selection activeCell="E20" sqref="E20"/>
    </sheetView>
  </sheetViews>
  <sheetFormatPr baseColWidth="10" defaultRowHeight="15"/>
  <cols>
    <col min="1" max="1" width="10.83203125" style="1"/>
    <col min="2" max="2" width="17.5" customWidth="1"/>
    <col min="3" max="3" width="13.5" customWidth="1"/>
    <col min="4" max="4" width="19" customWidth="1"/>
    <col min="5" max="7" width="13.5" customWidth="1"/>
  </cols>
  <sheetData>
    <row r="1" spans="1:7" ht="39.75" customHeight="1">
      <c r="B1" s="596" t="s">
        <v>1047</v>
      </c>
      <c r="C1" s="596"/>
      <c r="D1" s="596"/>
      <c r="E1" s="596" t="s">
        <v>1048</v>
      </c>
      <c r="F1" s="596"/>
      <c r="G1" s="596"/>
    </row>
    <row r="2" spans="1:7" s="502" customFormat="1">
      <c r="A2" s="500" t="s">
        <v>1049</v>
      </c>
      <c r="B2" s="501" t="s">
        <v>1050</v>
      </c>
      <c r="C2" s="501" t="s">
        <v>327</v>
      </c>
      <c r="D2" s="501" t="s">
        <v>814</v>
      </c>
      <c r="E2" s="501" t="s">
        <v>259</v>
      </c>
      <c r="F2" s="501" t="s">
        <v>1051</v>
      </c>
      <c r="G2" s="501" t="s">
        <v>1052</v>
      </c>
    </row>
    <row r="3" spans="1:7">
      <c r="A3" s="503" t="s">
        <v>1053</v>
      </c>
      <c r="B3" s="2" t="s">
        <v>1054</v>
      </c>
      <c r="C3" s="2" t="s">
        <v>678</v>
      </c>
      <c r="D3" s="504">
        <v>36129</v>
      </c>
      <c r="E3" s="2">
        <v>14</v>
      </c>
      <c r="F3" s="2">
        <v>15</v>
      </c>
      <c r="G3" s="2">
        <v>11</v>
      </c>
    </row>
    <row r="4" spans="1:7">
      <c r="A4" s="503" t="s">
        <v>1053</v>
      </c>
      <c r="B4" s="2" t="s">
        <v>1055</v>
      </c>
      <c r="C4" s="2" t="s">
        <v>1056</v>
      </c>
      <c r="D4" s="504">
        <v>35977</v>
      </c>
      <c r="E4" s="2">
        <v>13</v>
      </c>
      <c r="F4" s="2">
        <v>18</v>
      </c>
      <c r="G4" s="2">
        <v>10</v>
      </c>
    </row>
    <row r="5" spans="1:7">
      <c r="A5" s="503" t="s">
        <v>1053</v>
      </c>
      <c r="B5" s="2" t="s">
        <v>1057</v>
      </c>
      <c r="C5" s="2" t="s">
        <v>1058</v>
      </c>
      <c r="D5" s="504">
        <v>36023</v>
      </c>
      <c r="E5" s="2">
        <v>18</v>
      </c>
      <c r="F5" s="2">
        <v>20</v>
      </c>
      <c r="G5" s="2">
        <v>19</v>
      </c>
    </row>
    <row r="6" spans="1:7">
      <c r="A6" s="503" t="s">
        <v>1053</v>
      </c>
      <c r="B6" s="2" t="s">
        <v>1059</v>
      </c>
      <c r="C6" s="2" t="s">
        <v>1060</v>
      </c>
      <c r="D6" s="504">
        <v>36137</v>
      </c>
      <c r="E6" s="2">
        <v>11</v>
      </c>
      <c r="F6" s="2">
        <v>10</v>
      </c>
      <c r="G6" s="2">
        <v>10</v>
      </c>
    </row>
    <row r="7" spans="1:7">
      <c r="A7" s="503" t="s">
        <v>1053</v>
      </c>
      <c r="B7" s="2" t="s">
        <v>1061</v>
      </c>
      <c r="C7" s="2" t="s">
        <v>1062</v>
      </c>
      <c r="D7" s="504">
        <v>35885</v>
      </c>
      <c r="E7" s="2">
        <v>10</v>
      </c>
      <c r="F7" s="2">
        <v>11</v>
      </c>
      <c r="G7" s="2">
        <v>12</v>
      </c>
    </row>
    <row r="8" spans="1:7">
      <c r="A8" s="503" t="s">
        <v>1063</v>
      </c>
      <c r="B8" s="2" t="s">
        <v>1064</v>
      </c>
      <c r="C8" s="2" t="s">
        <v>347</v>
      </c>
      <c r="D8" s="504">
        <v>36017</v>
      </c>
      <c r="E8" s="2">
        <v>18</v>
      </c>
      <c r="F8" s="2">
        <v>17</v>
      </c>
      <c r="G8" s="2">
        <v>15</v>
      </c>
    </row>
    <row r="9" spans="1:7">
      <c r="A9" s="503" t="s">
        <v>1063</v>
      </c>
      <c r="B9" s="2" t="s">
        <v>348</v>
      </c>
      <c r="C9" s="2" t="s">
        <v>345</v>
      </c>
      <c r="D9" s="504">
        <v>35810</v>
      </c>
      <c r="E9" s="2">
        <v>19</v>
      </c>
      <c r="F9" s="2">
        <v>19</v>
      </c>
      <c r="G9" s="2">
        <v>17</v>
      </c>
    </row>
    <row r="10" spans="1:7">
      <c r="A10" s="503" t="s">
        <v>1063</v>
      </c>
      <c r="B10" s="2" t="s">
        <v>1065</v>
      </c>
      <c r="C10" s="2" t="s">
        <v>1066</v>
      </c>
      <c r="D10" s="504">
        <v>36143</v>
      </c>
      <c r="E10" s="2">
        <v>18</v>
      </c>
      <c r="F10" s="2">
        <v>19</v>
      </c>
      <c r="G10" s="2">
        <v>16</v>
      </c>
    </row>
    <row r="11" spans="1:7">
      <c r="A11" s="503" t="s">
        <v>1067</v>
      </c>
      <c r="B11" s="2" t="s">
        <v>1054</v>
      </c>
      <c r="C11" s="2" t="s">
        <v>694</v>
      </c>
      <c r="D11" s="504">
        <v>35871</v>
      </c>
      <c r="E11" s="2">
        <v>19</v>
      </c>
      <c r="F11" s="2">
        <v>19</v>
      </c>
      <c r="G11" s="2">
        <v>18</v>
      </c>
    </row>
    <row r="12" spans="1:7">
      <c r="A12" s="503" t="s">
        <v>1067</v>
      </c>
      <c r="B12" s="2" t="s">
        <v>1068</v>
      </c>
      <c r="C12" s="2" t="s">
        <v>1069</v>
      </c>
      <c r="D12" s="504">
        <v>35909</v>
      </c>
      <c r="E12" s="2">
        <v>20</v>
      </c>
      <c r="F12" s="2">
        <v>18</v>
      </c>
      <c r="G12" s="2">
        <v>17</v>
      </c>
    </row>
    <row r="13" spans="1:7">
      <c r="A13" s="503" t="s">
        <v>1070</v>
      </c>
      <c r="B13" s="2" t="s">
        <v>1071</v>
      </c>
      <c r="C13" s="2" t="s">
        <v>1072</v>
      </c>
      <c r="D13" s="504">
        <v>35890</v>
      </c>
      <c r="E13" s="2">
        <v>15</v>
      </c>
      <c r="F13" s="2">
        <v>16</v>
      </c>
      <c r="G13" s="2">
        <v>15</v>
      </c>
    </row>
    <row r="14" spans="1:7">
      <c r="A14" s="503" t="s">
        <v>1070</v>
      </c>
      <c r="B14" s="2" t="s">
        <v>1054</v>
      </c>
      <c r="C14" s="2" t="s">
        <v>678</v>
      </c>
      <c r="D14" s="504">
        <v>35897</v>
      </c>
      <c r="E14" s="2">
        <v>20</v>
      </c>
      <c r="F14" s="2">
        <v>17</v>
      </c>
      <c r="G14" s="2">
        <v>15</v>
      </c>
    </row>
    <row r="15" spans="1:7">
      <c r="A15" s="503" t="s">
        <v>1070</v>
      </c>
      <c r="B15" s="2" t="s">
        <v>1073</v>
      </c>
      <c r="C15" s="2" t="s">
        <v>1074</v>
      </c>
      <c r="D15" s="504">
        <v>35906</v>
      </c>
      <c r="E15" s="2">
        <v>14</v>
      </c>
      <c r="F15" s="2">
        <v>13</v>
      </c>
      <c r="G15" s="2">
        <v>13</v>
      </c>
    </row>
    <row r="16" spans="1:7">
      <c r="A16" s="503" t="s">
        <v>1070</v>
      </c>
      <c r="B16" s="2" t="s">
        <v>1075</v>
      </c>
      <c r="C16" s="2" t="s">
        <v>1076</v>
      </c>
      <c r="D16" s="504">
        <v>35856</v>
      </c>
      <c r="E16" s="2">
        <v>19</v>
      </c>
      <c r="F16" s="2">
        <v>15</v>
      </c>
      <c r="G16" s="2">
        <v>13</v>
      </c>
    </row>
    <row r="17" spans="1:7">
      <c r="A17" s="503" t="s">
        <v>1070</v>
      </c>
      <c r="B17" s="2" t="s">
        <v>1077</v>
      </c>
      <c r="C17" s="2" t="s">
        <v>664</v>
      </c>
      <c r="D17" s="504">
        <v>35779</v>
      </c>
      <c r="E17" s="2">
        <v>17</v>
      </c>
      <c r="F17" s="2">
        <v>16</v>
      </c>
      <c r="G17" s="2">
        <v>15</v>
      </c>
    </row>
    <row r="18" spans="1:7">
      <c r="A18" s="503" t="s">
        <v>1070</v>
      </c>
      <c r="B18" s="2" t="s">
        <v>1078</v>
      </c>
      <c r="C18" s="2" t="s">
        <v>698</v>
      </c>
      <c r="D18" s="504">
        <v>35979</v>
      </c>
      <c r="E18" s="2">
        <v>19</v>
      </c>
      <c r="F18" s="2">
        <v>16</v>
      </c>
      <c r="G18" s="2">
        <v>14</v>
      </c>
    </row>
  </sheetData>
  <mergeCells count="2">
    <mergeCell ref="B1:D1"/>
    <mergeCell ref="E1:G1"/>
  </mergeCells>
  <dataValidations count="1">
    <dataValidation type="whole" errorStyle="warning" allowBlank="1" showInputMessage="1" showErrorMessage="1" errorTitle="Attention" error="Vous avez saisi une note non comprise entre 0 et 20" sqref="E3:G18" xr:uid="{F4666E47-A913-41F5-ABBE-79501DD524FC}">
      <formula1>0</formula1>
      <formula2>20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BE8A-E8F7-4A76-9DB9-D53916B4BA5D}">
  <sheetPr>
    <tabColor theme="3" tint="0.79998168889431442"/>
  </sheetPr>
  <dimension ref="A1:C19"/>
  <sheetViews>
    <sheetView workbookViewId="0">
      <selection activeCell="B2" sqref="B2"/>
    </sheetView>
  </sheetViews>
  <sheetFormatPr baseColWidth="10" defaultRowHeight="15"/>
  <cols>
    <col min="1" max="1" width="17.6640625" customWidth="1"/>
    <col min="2" max="2" width="23.1640625" customWidth="1"/>
    <col min="3" max="3" width="16.33203125" customWidth="1"/>
    <col min="257" max="257" width="17.6640625" customWidth="1"/>
    <col min="258" max="258" width="23.1640625" customWidth="1"/>
    <col min="259" max="259" width="16.33203125" customWidth="1"/>
    <col min="513" max="513" width="17.6640625" customWidth="1"/>
    <col min="514" max="514" width="23.1640625" customWidth="1"/>
    <col min="515" max="515" width="16.33203125" customWidth="1"/>
    <col min="769" max="769" width="17.6640625" customWidth="1"/>
    <col min="770" max="770" width="23.1640625" customWidth="1"/>
    <col min="771" max="771" width="16.33203125" customWidth="1"/>
    <col min="1025" max="1025" width="17.6640625" customWidth="1"/>
    <col min="1026" max="1026" width="23.1640625" customWidth="1"/>
    <col min="1027" max="1027" width="16.33203125" customWidth="1"/>
    <col min="1281" max="1281" width="17.6640625" customWidth="1"/>
    <col min="1282" max="1282" width="23.1640625" customWidth="1"/>
    <col min="1283" max="1283" width="16.33203125" customWidth="1"/>
    <col min="1537" max="1537" width="17.6640625" customWidth="1"/>
    <col min="1538" max="1538" width="23.1640625" customWidth="1"/>
    <col min="1539" max="1539" width="16.33203125" customWidth="1"/>
    <col min="1793" max="1793" width="17.6640625" customWidth="1"/>
    <col min="1794" max="1794" width="23.1640625" customWidth="1"/>
    <col min="1795" max="1795" width="16.33203125" customWidth="1"/>
    <col min="2049" max="2049" width="17.6640625" customWidth="1"/>
    <col min="2050" max="2050" width="23.1640625" customWidth="1"/>
    <col min="2051" max="2051" width="16.33203125" customWidth="1"/>
    <col min="2305" max="2305" width="17.6640625" customWidth="1"/>
    <col min="2306" max="2306" width="23.1640625" customWidth="1"/>
    <col min="2307" max="2307" width="16.33203125" customWidth="1"/>
    <col min="2561" max="2561" width="17.6640625" customWidth="1"/>
    <col min="2562" max="2562" width="23.1640625" customWidth="1"/>
    <col min="2563" max="2563" width="16.33203125" customWidth="1"/>
    <col min="2817" max="2817" width="17.6640625" customWidth="1"/>
    <col min="2818" max="2818" width="23.1640625" customWidth="1"/>
    <col min="2819" max="2819" width="16.33203125" customWidth="1"/>
    <col min="3073" max="3073" width="17.6640625" customWidth="1"/>
    <col min="3074" max="3074" width="23.1640625" customWidth="1"/>
    <col min="3075" max="3075" width="16.33203125" customWidth="1"/>
    <col min="3329" max="3329" width="17.6640625" customWidth="1"/>
    <col min="3330" max="3330" width="23.1640625" customWidth="1"/>
    <col min="3331" max="3331" width="16.33203125" customWidth="1"/>
    <col min="3585" max="3585" width="17.6640625" customWidth="1"/>
    <col min="3586" max="3586" width="23.1640625" customWidth="1"/>
    <col min="3587" max="3587" width="16.33203125" customWidth="1"/>
    <col min="3841" max="3841" width="17.6640625" customWidth="1"/>
    <col min="3842" max="3842" width="23.1640625" customWidth="1"/>
    <col min="3843" max="3843" width="16.33203125" customWidth="1"/>
    <col min="4097" max="4097" width="17.6640625" customWidth="1"/>
    <col min="4098" max="4098" width="23.1640625" customWidth="1"/>
    <col min="4099" max="4099" width="16.33203125" customWidth="1"/>
    <col min="4353" max="4353" width="17.6640625" customWidth="1"/>
    <col min="4354" max="4354" width="23.1640625" customWidth="1"/>
    <col min="4355" max="4355" width="16.33203125" customWidth="1"/>
    <col min="4609" max="4609" width="17.6640625" customWidth="1"/>
    <col min="4610" max="4610" width="23.1640625" customWidth="1"/>
    <col min="4611" max="4611" width="16.33203125" customWidth="1"/>
    <col min="4865" max="4865" width="17.6640625" customWidth="1"/>
    <col min="4866" max="4866" width="23.1640625" customWidth="1"/>
    <col min="4867" max="4867" width="16.33203125" customWidth="1"/>
    <col min="5121" max="5121" width="17.6640625" customWidth="1"/>
    <col min="5122" max="5122" width="23.1640625" customWidth="1"/>
    <col min="5123" max="5123" width="16.33203125" customWidth="1"/>
    <col min="5377" max="5377" width="17.6640625" customWidth="1"/>
    <col min="5378" max="5378" width="23.1640625" customWidth="1"/>
    <col min="5379" max="5379" width="16.33203125" customWidth="1"/>
    <col min="5633" max="5633" width="17.6640625" customWidth="1"/>
    <col min="5634" max="5634" width="23.1640625" customWidth="1"/>
    <col min="5635" max="5635" width="16.33203125" customWidth="1"/>
    <col min="5889" max="5889" width="17.6640625" customWidth="1"/>
    <col min="5890" max="5890" width="23.1640625" customWidth="1"/>
    <col min="5891" max="5891" width="16.33203125" customWidth="1"/>
    <col min="6145" max="6145" width="17.6640625" customWidth="1"/>
    <col min="6146" max="6146" width="23.1640625" customWidth="1"/>
    <col min="6147" max="6147" width="16.33203125" customWidth="1"/>
    <col min="6401" max="6401" width="17.6640625" customWidth="1"/>
    <col min="6402" max="6402" width="23.1640625" customWidth="1"/>
    <col min="6403" max="6403" width="16.33203125" customWidth="1"/>
    <col min="6657" max="6657" width="17.6640625" customWidth="1"/>
    <col min="6658" max="6658" width="23.1640625" customWidth="1"/>
    <col min="6659" max="6659" width="16.33203125" customWidth="1"/>
    <col min="6913" max="6913" width="17.6640625" customWidth="1"/>
    <col min="6914" max="6914" width="23.1640625" customWidth="1"/>
    <col min="6915" max="6915" width="16.33203125" customWidth="1"/>
    <col min="7169" max="7169" width="17.6640625" customWidth="1"/>
    <col min="7170" max="7170" width="23.1640625" customWidth="1"/>
    <col min="7171" max="7171" width="16.33203125" customWidth="1"/>
    <col min="7425" max="7425" width="17.6640625" customWidth="1"/>
    <col min="7426" max="7426" width="23.1640625" customWidth="1"/>
    <col min="7427" max="7427" width="16.33203125" customWidth="1"/>
    <col min="7681" max="7681" width="17.6640625" customWidth="1"/>
    <col min="7682" max="7682" width="23.1640625" customWidth="1"/>
    <col min="7683" max="7683" width="16.33203125" customWidth="1"/>
    <col min="7937" max="7937" width="17.6640625" customWidth="1"/>
    <col min="7938" max="7938" width="23.1640625" customWidth="1"/>
    <col min="7939" max="7939" width="16.33203125" customWidth="1"/>
    <col min="8193" max="8193" width="17.6640625" customWidth="1"/>
    <col min="8194" max="8194" width="23.1640625" customWidth="1"/>
    <col min="8195" max="8195" width="16.33203125" customWidth="1"/>
    <col min="8449" max="8449" width="17.6640625" customWidth="1"/>
    <col min="8450" max="8450" width="23.1640625" customWidth="1"/>
    <col min="8451" max="8451" width="16.33203125" customWidth="1"/>
    <col min="8705" max="8705" width="17.6640625" customWidth="1"/>
    <col min="8706" max="8706" width="23.1640625" customWidth="1"/>
    <col min="8707" max="8707" width="16.33203125" customWidth="1"/>
    <col min="8961" max="8961" width="17.6640625" customWidth="1"/>
    <col min="8962" max="8962" width="23.1640625" customWidth="1"/>
    <col min="8963" max="8963" width="16.33203125" customWidth="1"/>
    <col min="9217" max="9217" width="17.6640625" customWidth="1"/>
    <col min="9218" max="9218" width="23.1640625" customWidth="1"/>
    <col min="9219" max="9219" width="16.33203125" customWidth="1"/>
    <col min="9473" max="9473" width="17.6640625" customWidth="1"/>
    <col min="9474" max="9474" width="23.1640625" customWidth="1"/>
    <col min="9475" max="9475" width="16.33203125" customWidth="1"/>
    <col min="9729" max="9729" width="17.6640625" customWidth="1"/>
    <col min="9730" max="9730" width="23.1640625" customWidth="1"/>
    <col min="9731" max="9731" width="16.33203125" customWidth="1"/>
    <col min="9985" max="9985" width="17.6640625" customWidth="1"/>
    <col min="9986" max="9986" width="23.1640625" customWidth="1"/>
    <col min="9987" max="9987" width="16.33203125" customWidth="1"/>
    <col min="10241" max="10241" width="17.6640625" customWidth="1"/>
    <col min="10242" max="10242" width="23.1640625" customWidth="1"/>
    <col min="10243" max="10243" width="16.33203125" customWidth="1"/>
    <col min="10497" max="10497" width="17.6640625" customWidth="1"/>
    <col min="10498" max="10498" width="23.1640625" customWidth="1"/>
    <col min="10499" max="10499" width="16.33203125" customWidth="1"/>
    <col min="10753" max="10753" width="17.6640625" customWidth="1"/>
    <col min="10754" max="10754" width="23.1640625" customWidth="1"/>
    <col min="10755" max="10755" width="16.33203125" customWidth="1"/>
    <col min="11009" max="11009" width="17.6640625" customWidth="1"/>
    <col min="11010" max="11010" width="23.1640625" customWidth="1"/>
    <col min="11011" max="11011" width="16.33203125" customWidth="1"/>
    <col min="11265" max="11265" width="17.6640625" customWidth="1"/>
    <col min="11266" max="11266" width="23.1640625" customWidth="1"/>
    <col min="11267" max="11267" width="16.33203125" customWidth="1"/>
    <col min="11521" max="11521" width="17.6640625" customWidth="1"/>
    <col min="11522" max="11522" width="23.1640625" customWidth="1"/>
    <col min="11523" max="11523" width="16.33203125" customWidth="1"/>
    <col min="11777" max="11777" width="17.6640625" customWidth="1"/>
    <col min="11778" max="11778" width="23.1640625" customWidth="1"/>
    <col min="11779" max="11779" width="16.33203125" customWidth="1"/>
    <col min="12033" max="12033" width="17.6640625" customWidth="1"/>
    <col min="12034" max="12034" width="23.1640625" customWidth="1"/>
    <col min="12035" max="12035" width="16.33203125" customWidth="1"/>
    <col min="12289" max="12289" width="17.6640625" customWidth="1"/>
    <col min="12290" max="12290" width="23.1640625" customWidth="1"/>
    <col min="12291" max="12291" width="16.33203125" customWidth="1"/>
    <col min="12545" max="12545" width="17.6640625" customWidth="1"/>
    <col min="12546" max="12546" width="23.1640625" customWidth="1"/>
    <col min="12547" max="12547" width="16.33203125" customWidth="1"/>
    <col min="12801" max="12801" width="17.6640625" customWidth="1"/>
    <col min="12802" max="12802" width="23.1640625" customWidth="1"/>
    <col min="12803" max="12803" width="16.33203125" customWidth="1"/>
    <col min="13057" max="13057" width="17.6640625" customWidth="1"/>
    <col min="13058" max="13058" width="23.1640625" customWidth="1"/>
    <col min="13059" max="13059" width="16.33203125" customWidth="1"/>
    <col min="13313" max="13313" width="17.6640625" customWidth="1"/>
    <col min="13314" max="13314" width="23.1640625" customWidth="1"/>
    <col min="13315" max="13315" width="16.33203125" customWidth="1"/>
    <col min="13569" max="13569" width="17.6640625" customWidth="1"/>
    <col min="13570" max="13570" width="23.1640625" customWidth="1"/>
    <col min="13571" max="13571" width="16.33203125" customWidth="1"/>
    <col min="13825" max="13825" width="17.6640625" customWidth="1"/>
    <col min="13826" max="13826" width="23.1640625" customWidth="1"/>
    <col min="13827" max="13827" width="16.33203125" customWidth="1"/>
    <col min="14081" max="14081" width="17.6640625" customWidth="1"/>
    <col min="14082" max="14082" width="23.1640625" customWidth="1"/>
    <col min="14083" max="14083" width="16.33203125" customWidth="1"/>
    <col min="14337" max="14337" width="17.6640625" customWidth="1"/>
    <col min="14338" max="14338" width="23.1640625" customWidth="1"/>
    <col min="14339" max="14339" width="16.33203125" customWidth="1"/>
    <col min="14593" max="14593" width="17.6640625" customWidth="1"/>
    <col min="14594" max="14594" width="23.1640625" customWidth="1"/>
    <col min="14595" max="14595" width="16.33203125" customWidth="1"/>
    <col min="14849" max="14849" width="17.6640625" customWidth="1"/>
    <col min="14850" max="14850" width="23.1640625" customWidth="1"/>
    <col min="14851" max="14851" width="16.33203125" customWidth="1"/>
    <col min="15105" max="15105" width="17.6640625" customWidth="1"/>
    <col min="15106" max="15106" width="23.1640625" customWidth="1"/>
    <col min="15107" max="15107" width="16.33203125" customWidth="1"/>
    <col min="15361" max="15361" width="17.6640625" customWidth="1"/>
    <col min="15362" max="15362" width="23.1640625" customWidth="1"/>
    <col min="15363" max="15363" width="16.33203125" customWidth="1"/>
    <col min="15617" max="15617" width="17.6640625" customWidth="1"/>
    <col min="15618" max="15618" width="23.1640625" customWidth="1"/>
    <col min="15619" max="15619" width="16.33203125" customWidth="1"/>
    <col min="15873" max="15873" width="17.6640625" customWidth="1"/>
    <col min="15874" max="15874" width="23.1640625" customWidth="1"/>
    <col min="15875" max="15875" width="16.33203125" customWidth="1"/>
    <col min="16129" max="16129" width="17.6640625" customWidth="1"/>
    <col min="16130" max="16130" width="23.1640625" customWidth="1"/>
    <col min="16131" max="16131" width="16.33203125" customWidth="1"/>
  </cols>
  <sheetData>
    <row r="1" spans="1:3" ht="20.25" customHeight="1">
      <c r="A1" s="435" t="s">
        <v>659</v>
      </c>
      <c r="B1" s="436"/>
      <c r="C1" s="437"/>
    </row>
    <row r="2" spans="1:3" ht="20.25" customHeight="1">
      <c r="A2" s="438" t="s">
        <v>660</v>
      </c>
      <c r="B2" s="439"/>
      <c r="C2" s="437"/>
    </row>
    <row r="3" spans="1:3" ht="20.25" customHeight="1">
      <c r="A3" s="438" t="s">
        <v>326</v>
      </c>
      <c r="B3" s="440"/>
      <c r="C3" s="441"/>
    </row>
    <row r="4" spans="1:3" ht="20.25" customHeight="1">
      <c r="A4" s="442" t="s">
        <v>327</v>
      </c>
      <c r="B4" s="443"/>
      <c r="C4" s="441"/>
    </row>
    <row r="5" spans="1:3" ht="20.25" customHeight="1">
      <c r="A5" s="437"/>
      <c r="B5" s="437"/>
      <c r="C5" s="437"/>
    </row>
    <row r="6" spans="1:3" ht="20.25" customHeight="1">
      <c r="A6" s="437"/>
      <c r="B6" s="437"/>
      <c r="C6" s="437"/>
    </row>
    <row r="7" spans="1:3" ht="20.25" customHeight="1">
      <c r="A7" s="444" t="s">
        <v>660</v>
      </c>
      <c r="B7" s="444" t="s">
        <v>326</v>
      </c>
      <c r="C7" s="444" t="s">
        <v>327</v>
      </c>
    </row>
    <row r="8" spans="1:3" ht="20.25" customHeight="1">
      <c r="A8" s="447">
        <v>1</v>
      </c>
      <c r="B8" s="445" t="s">
        <v>661</v>
      </c>
      <c r="C8" s="446" t="s">
        <v>662</v>
      </c>
    </row>
    <row r="9" spans="1:3" ht="20.25" customHeight="1">
      <c r="A9" s="447">
        <v>2</v>
      </c>
      <c r="B9" s="446" t="s">
        <v>663</v>
      </c>
      <c r="C9" s="446" t="s">
        <v>664</v>
      </c>
    </row>
    <row r="10" spans="1:3" ht="20.25" customHeight="1">
      <c r="A10" s="447">
        <v>3</v>
      </c>
      <c r="B10" s="446" t="s">
        <v>665</v>
      </c>
      <c r="C10" s="446" t="s">
        <v>666</v>
      </c>
    </row>
    <row r="11" spans="1:3" ht="20.25" customHeight="1">
      <c r="A11" s="447">
        <v>4</v>
      </c>
      <c r="B11" s="446" t="s">
        <v>667</v>
      </c>
      <c r="C11" s="446" t="s">
        <v>242</v>
      </c>
    </row>
    <row r="12" spans="1:3" ht="20.25" customHeight="1">
      <c r="A12" s="447">
        <v>5</v>
      </c>
      <c r="B12" s="446" t="s">
        <v>668</v>
      </c>
      <c r="C12" s="446" t="s">
        <v>669</v>
      </c>
    </row>
    <row r="13" spans="1:3" ht="20.25" customHeight="1">
      <c r="A13" s="447">
        <v>6</v>
      </c>
      <c r="B13" s="446" t="s">
        <v>670</v>
      </c>
      <c r="C13" s="446" t="s">
        <v>263</v>
      </c>
    </row>
    <row r="14" spans="1:3" ht="20.25" customHeight="1">
      <c r="A14" s="447">
        <v>7</v>
      </c>
      <c r="B14" s="446" t="s">
        <v>671</v>
      </c>
      <c r="C14" s="446" t="s">
        <v>672</v>
      </c>
    </row>
    <row r="15" spans="1:3" ht="20.25" customHeight="1">
      <c r="A15" s="447">
        <v>8</v>
      </c>
      <c r="B15" s="446" t="s">
        <v>673</v>
      </c>
      <c r="C15" s="446" t="s">
        <v>674</v>
      </c>
    </row>
    <row r="16" spans="1:3" ht="20.25" customHeight="1">
      <c r="A16" s="447">
        <v>9</v>
      </c>
      <c r="B16" s="446" t="s">
        <v>675</v>
      </c>
      <c r="C16" s="446" t="s">
        <v>676</v>
      </c>
    </row>
    <row r="17" spans="1:3" ht="20.25" customHeight="1">
      <c r="A17" s="447">
        <v>10</v>
      </c>
      <c r="B17" s="446" t="s">
        <v>677</v>
      </c>
      <c r="C17" s="446" t="s">
        <v>678</v>
      </c>
    </row>
    <row r="18" spans="1:3" ht="20.25" customHeight="1">
      <c r="A18" s="447">
        <v>11</v>
      </c>
      <c r="B18" s="446" t="s">
        <v>679</v>
      </c>
      <c r="C18" s="446" t="s">
        <v>680</v>
      </c>
    </row>
    <row r="19" spans="1:3" ht="20.25" customHeight="1">
      <c r="A19" s="447">
        <v>12</v>
      </c>
      <c r="B19" s="446" t="s">
        <v>681</v>
      </c>
      <c r="C19" s="446" t="s">
        <v>682</v>
      </c>
    </row>
  </sheetData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31C6-C39B-4F5C-B3CF-AB6D8B1A3692}">
  <sheetPr>
    <tabColor theme="4" tint="0.79998168889431442"/>
  </sheetPr>
  <dimension ref="A1:K15"/>
  <sheetViews>
    <sheetView workbookViewId="0">
      <selection activeCell="E20" sqref="E20"/>
    </sheetView>
  </sheetViews>
  <sheetFormatPr baseColWidth="10" defaultRowHeight="15"/>
  <sheetData>
    <row r="1" spans="1:11" s="450" customFormat="1" ht="26">
      <c r="A1" s="448" t="s">
        <v>683</v>
      </c>
      <c r="B1" s="448" t="s">
        <v>326</v>
      </c>
      <c r="C1" s="448" t="s">
        <v>327</v>
      </c>
      <c r="D1" s="448" t="s">
        <v>684</v>
      </c>
      <c r="E1" s="449" t="s">
        <v>685</v>
      </c>
      <c r="F1" s="448" t="s">
        <v>467</v>
      </c>
      <c r="H1" s="597" t="s">
        <v>686</v>
      </c>
      <c r="I1" s="598"/>
    </row>
    <row r="2" spans="1:11" s="450" customFormat="1">
      <c r="A2" s="451" t="s">
        <v>687</v>
      </c>
      <c r="B2" s="451" t="s">
        <v>688</v>
      </c>
      <c r="C2" s="451" t="s">
        <v>647</v>
      </c>
      <c r="D2" s="451" t="s">
        <v>689</v>
      </c>
      <c r="E2" s="452">
        <v>2500</v>
      </c>
      <c r="F2" s="453"/>
      <c r="H2" s="454">
        <v>0</v>
      </c>
      <c r="I2" s="455">
        <v>0</v>
      </c>
    </row>
    <row r="3" spans="1:11" s="450" customFormat="1">
      <c r="A3" s="451" t="s">
        <v>687</v>
      </c>
      <c r="B3" s="451" t="s">
        <v>690</v>
      </c>
      <c r="C3" s="451" t="s">
        <v>691</v>
      </c>
      <c r="D3" s="451" t="s">
        <v>692</v>
      </c>
      <c r="E3" s="452">
        <v>3500</v>
      </c>
      <c r="F3" s="453"/>
      <c r="H3" s="454">
        <v>1000</v>
      </c>
      <c r="I3" s="455">
        <v>0.01</v>
      </c>
    </row>
    <row r="4" spans="1:11" s="450" customFormat="1">
      <c r="A4" s="451" t="s">
        <v>687</v>
      </c>
      <c r="B4" s="451" t="s">
        <v>693</v>
      </c>
      <c r="C4" s="451" t="s">
        <v>694</v>
      </c>
      <c r="D4" s="451" t="s">
        <v>695</v>
      </c>
      <c r="E4" s="452">
        <v>4500</v>
      </c>
      <c r="F4" s="453"/>
      <c r="H4" s="454">
        <v>2000</v>
      </c>
      <c r="I4" s="455">
        <v>0.02</v>
      </c>
    </row>
    <row r="5" spans="1:11" s="450" customFormat="1">
      <c r="A5" s="451" t="s">
        <v>696</v>
      </c>
      <c r="B5" s="451" t="s">
        <v>697</v>
      </c>
      <c r="C5" s="451" t="s">
        <v>698</v>
      </c>
      <c r="D5" s="451" t="s">
        <v>699</v>
      </c>
      <c r="E5" s="452">
        <v>200</v>
      </c>
      <c r="F5" s="453"/>
      <c r="H5" s="454">
        <v>3000</v>
      </c>
      <c r="I5" s="455">
        <v>0.03</v>
      </c>
    </row>
    <row r="6" spans="1:11" s="450" customFormat="1">
      <c r="A6" s="451" t="s">
        <v>700</v>
      </c>
      <c r="B6" s="451" t="s">
        <v>701</v>
      </c>
      <c r="C6" s="451" t="s">
        <v>653</v>
      </c>
      <c r="D6" s="451" t="s">
        <v>702</v>
      </c>
      <c r="E6" s="452">
        <v>3500</v>
      </c>
      <c r="F6" s="453"/>
      <c r="H6" s="454">
        <v>4000</v>
      </c>
      <c r="I6" s="455">
        <v>0.04</v>
      </c>
    </row>
    <row r="7" spans="1:11" s="450" customFormat="1">
      <c r="A7" s="451" t="s">
        <v>687</v>
      </c>
      <c r="B7" s="451" t="s">
        <v>703</v>
      </c>
      <c r="C7" s="451" t="s">
        <v>704</v>
      </c>
      <c r="D7" s="451" t="s">
        <v>705</v>
      </c>
      <c r="E7" s="452">
        <v>600</v>
      </c>
      <c r="F7" s="453"/>
    </row>
    <row r="8" spans="1:11" s="450" customFormat="1">
      <c r="A8" s="451" t="s">
        <v>687</v>
      </c>
      <c r="B8" s="451" t="s">
        <v>706</v>
      </c>
      <c r="C8" s="451" t="s">
        <v>707</v>
      </c>
      <c r="D8" s="451" t="s">
        <v>708</v>
      </c>
      <c r="E8" s="452">
        <v>800</v>
      </c>
      <c r="F8" s="453"/>
      <c r="H8"/>
      <c r="I8"/>
      <c r="J8"/>
      <c r="K8"/>
    </row>
    <row r="9" spans="1:11" s="450" customFormat="1" ht="16">
      <c r="A9" s="451" t="s">
        <v>687</v>
      </c>
      <c r="B9" s="451" t="s">
        <v>645</v>
      </c>
      <c r="C9" s="451" t="s">
        <v>709</v>
      </c>
      <c r="D9" s="451" t="s">
        <v>710</v>
      </c>
      <c r="E9" s="452">
        <v>700</v>
      </c>
      <c r="F9" s="453"/>
      <c r="H9" s="456"/>
      <c r="I9" s="457"/>
      <c r="J9" s="457"/>
      <c r="K9" s="457"/>
    </row>
    <row r="10" spans="1:11" s="450" customFormat="1">
      <c r="A10" s="451" t="s">
        <v>687</v>
      </c>
      <c r="B10" s="451" t="s">
        <v>711</v>
      </c>
      <c r="C10" s="451" t="s">
        <v>712</v>
      </c>
      <c r="D10" s="451" t="s">
        <v>713</v>
      </c>
      <c r="E10" s="452">
        <v>200</v>
      </c>
      <c r="F10" s="453"/>
    </row>
    <row r="11" spans="1:11" s="450" customFormat="1">
      <c r="A11" s="451" t="s">
        <v>696</v>
      </c>
      <c r="B11" s="451" t="s">
        <v>714</v>
      </c>
      <c r="C11" s="451" t="s">
        <v>715</v>
      </c>
      <c r="D11" s="451" t="s">
        <v>716</v>
      </c>
      <c r="E11" s="452">
        <v>3000</v>
      </c>
      <c r="F11" s="453"/>
    </row>
    <row r="12" spans="1:11" s="450" customFormat="1">
      <c r="A12" s="451" t="s">
        <v>687</v>
      </c>
      <c r="B12" s="451" t="s">
        <v>236</v>
      </c>
      <c r="C12" s="451" t="s">
        <v>19</v>
      </c>
      <c r="D12" s="451" t="s">
        <v>717</v>
      </c>
      <c r="E12" s="452">
        <v>5000</v>
      </c>
      <c r="F12" s="453"/>
    </row>
    <row r="13" spans="1:11" s="450" customFormat="1">
      <c r="A13" s="451" t="s">
        <v>700</v>
      </c>
      <c r="B13" s="451" t="s">
        <v>718</v>
      </c>
      <c r="C13" s="451" t="s">
        <v>719</v>
      </c>
      <c r="D13" s="451" t="s">
        <v>720</v>
      </c>
      <c r="E13" s="452">
        <v>4000</v>
      </c>
      <c r="F13" s="453"/>
    </row>
    <row r="14" spans="1:11" s="450" customFormat="1" ht="13"/>
    <row r="15" spans="1:11" s="450" customFormat="1" ht="13"/>
  </sheetData>
  <mergeCells count="1">
    <mergeCell ref="H1:I1"/>
  </mergeCells>
  <pageMargins left="0.7" right="0.7" top="0.75" bottom="0.75" header="0.3" footer="0.3"/>
  <pageSetup paperSize="9" orientation="portrait" horizontalDpi="0" verticalDpi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5C15-2E52-4AB7-90AF-6C620971D7A8}">
  <sheetPr codeName="Feuil18">
    <tabColor theme="9"/>
  </sheetPr>
  <dimension ref="A1:M45"/>
  <sheetViews>
    <sheetView zoomScaleNormal="100" workbookViewId="0">
      <selection activeCell="B20" sqref="B20:F20"/>
    </sheetView>
  </sheetViews>
  <sheetFormatPr baseColWidth="10" defaultColWidth="9.1640625" defaultRowHeight="15"/>
  <cols>
    <col min="2" max="2" width="20.33203125" bestFit="1" customWidth="1"/>
    <col min="3" max="3" width="15.83203125" bestFit="1" customWidth="1"/>
    <col min="4" max="4" width="21.6640625" bestFit="1" customWidth="1"/>
    <col min="5" max="5" width="20.33203125" bestFit="1" customWidth="1"/>
    <col min="6" max="6" width="18.6640625" bestFit="1" customWidth="1"/>
    <col min="7" max="7" width="25.33203125" bestFit="1" customWidth="1"/>
    <col min="8" max="8" width="20.33203125" bestFit="1" customWidth="1"/>
    <col min="9" max="9" width="15.33203125" bestFit="1" customWidth="1"/>
    <col min="10" max="10" width="10.6640625" customWidth="1"/>
    <col min="11" max="11" width="27.6640625" customWidth="1"/>
    <col min="12" max="12" width="24.83203125" customWidth="1"/>
    <col min="13" max="13" width="10.6640625" customWidth="1"/>
  </cols>
  <sheetData>
    <row r="1" spans="1:13">
      <c r="A1" s="544" t="s">
        <v>400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 ht="20.25" customHeight="1">
      <c r="B5" s="118"/>
      <c r="C5" s="118"/>
      <c r="D5" s="118"/>
      <c r="E5" s="118"/>
      <c r="F5" s="119"/>
      <c r="G5" s="118"/>
      <c r="H5" s="111"/>
      <c r="I5" s="111"/>
    </row>
    <row r="6" spans="1:13" ht="20.25" customHeight="1">
      <c r="B6" s="600" t="s">
        <v>385</v>
      </c>
      <c r="C6" s="600"/>
      <c r="D6" s="61"/>
      <c r="E6" s="600" t="s">
        <v>386</v>
      </c>
      <c r="F6" s="600"/>
      <c r="G6" s="61"/>
      <c r="H6" s="600" t="s">
        <v>387</v>
      </c>
      <c r="I6" s="600"/>
      <c r="M6" s="1"/>
    </row>
    <row r="7" spans="1:13" ht="20.25" customHeight="1">
      <c r="B7" s="120" t="s">
        <v>388</v>
      </c>
      <c r="C7" s="121">
        <v>3.0000000000000001E-5</v>
      </c>
      <c r="D7" s="110"/>
      <c r="E7" s="120" t="s">
        <v>388</v>
      </c>
      <c r="F7" s="120">
        <v>1912447</v>
      </c>
      <c r="G7" s="110"/>
      <c r="H7" s="120" t="s">
        <v>388</v>
      </c>
      <c r="I7" s="122">
        <v>0.47</v>
      </c>
    </row>
    <row r="8" spans="1:13" ht="20.25" customHeight="1">
      <c r="B8" s="120" t="s">
        <v>389</v>
      </c>
      <c r="C8" s="121">
        <v>8.0000000000000007E-5</v>
      </c>
      <c r="D8" s="110"/>
      <c r="E8" s="120" t="s">
        <v>389</v>
      </c>
      <c r="F8" s="120">
        <v>1933574</v>
      </c>
      <c r="G8" s="110"/>
      <c r="H8" s="120" t="s">
        <v>389</v>
      </c>
      <c r="I8" s="122">
        <v>0.75</v>
      </c>
    </row>
    <row r="9" spans="1:13" ht="20.25" customHeight="1">
      <c r="B9" s="120" t="s">
        <v>390</v>
      </c>
      <c r="C9" s="121">
        <v>1.2999999999999999E-4</v>
      </c>
      <c r="D9" s="110"/>
      <c r="E9" s="120" t="s">
        <v>390</v>
      </c>
      <c r="F9" s="120">
        <v>1333292</v>
      </c>
      <c r="G9" s="110"/>
      <c r="H9" s="120" t="s">
        <v>390</v>
      </c>
      <c r="I9" s="122">
        <v>0.17</v>
      </c>
      <c r="J9" s="1"/>
      <c r="K9" s="71"/>
      <c r="L9" s="71"/>
    </row>
    <row r="10" spans="1:13" ht="20.25" customHeight="1">
      <c r="B10" s="120" t="s">
        <v>391</v>
      </c>
      <c r="C10" s="121">
        <v>4.0000000000000003E-5</v>
      </c>
      <c r="D10" s="110"/>
      <c r="E10" s="120" t="s">
        <v>391</v>
      </c>
      <c r="F10" s="120">
        <v>1811459</v>
      </c>
      <c r="G10" s="110"/>
      <c r="H10" s="120" t="s">
        <v>391</v>
      </c>
      <c r="I10" s="122">
        <v>0.54</v>
      </c>
    </row>
    <row r="11" spans="1:13" ht="20.25" customHeight="1">
      <c r="B11" s="120" t="s">
        <v>392</v>
      </c>
      <c r="C11" s="121">
        <v>1.8000000000000001E-4</v>
      </c>
      <c r="D11" s="110"/>
      <c r="E11" s="120" t="s">
        <v>392</v>
      </c>
      <c r="F11" s="120">
        <v>1140803</v>
      </c>
      <c r="G11" s="110"/>
      <c r="H11" s="120" t="s">
        <v>392</v>
      </c>
      <c r="I11" s="122">
        <v>0.4</v>
      </c>
    </row>
    <row r="12" spans="1:13" ht="20.25" customHeight="1">
      <c r="B12" s="120" t="s">
        <v>393</v>
      </c>
      <c r="C12" s="121">
        <v>1.0000000000000001E-5</v>
      </c>
      <c r="D12" s="110"/>
      <c r="E12" s="120" t="s">
        <v>393</v>
      </c>
      <c r="F12" s="120">
        <v>1911884</v>
      </c>
      <c r="G12" s="110"/>
      <c r="H12" s="120" t="s">
        <v>393</v>
      </c>
      <c r="I12" s="122">
        <v>0.73</v>
      </c>
    </row>
    <row r="13" spans="1:13" ht="20.25" customHeight="1">
      <c r="B13" s="120" t="s">
        <v>394</v>
      </c>
      <c r="C13" s="121">
        <v>4.4999999999999999E-4</v>
      </c>
      <c r="D13" s="110"/>
      <c r="E13" s="120" t="s">
        <v>394</v>
      </c>
      <c r="F13" s="120">
        <v>1787293</v>
      </c>
      <c r="G13" s="110"/>
      <c r="H13" s="120" t="s">
        <v>394</v>
      </c>
      <c r="I13" s="122">
        <v>0.51</v>
      </c>
    </row>
    <row r="14" spans="1:13" ht="20.25" customHeight="1">
      <c r="B14" s="120" t="s">
        <v>395</v>
      </c>
      <c r="C14" s="121">
        <v>2.0000000000000002E-5</v>
      </c>
      <c r="D14" s="110"/>
      <c r="E14" s="120" t="s">
        <v>395</v>
      </c>
      <c r="F14" s="120">
        <v>1631350</v>
      </c>
      <c r="G14" s="110"/>
      <c r="H14" s="120" t="s">
        <v>395</v>
      </c>
      <c r="I14" s="122">
        <v>0.28999999999999998</v>
      </c>
    </row>
    <row r="15" spans="1:13" ht="20.25" customHeight="1">
      <c r="B15" s="120" t="s">
        <v>396</v>
      </c>
      <c r="C15" s="121">
        <v>3.8000000000000002E-4</v>
      </c>
      <c r="D15" s="110"/>
      <c r="E15" s="120" t="s">
        <v>396</v>
      </c>
      <c r="F15" s="120">
        <v>1660040</v>
      </c>
      <c r="G15" s="110"/>
      <c r="H15" s="120" t="s">
        <v>396</v>
      </c>
      <c r="I15" s="122">
        <v>0.41</v>
      </c>
    </row>
    <row r="16" spans="1:13" ht="20.25" customHeight="1">
      <c r="B16" s="113"/>
      <c r="C16" s="113"/>
      <c r="D16" s="113"/>
      <c r="E16" s="114"/>
      <c r="F16" s="115"/>
      <c r="G16" s="115"/>
      <c r="H16" s="114"/>
      <c r="I16" s="114"/>
    </row>
    <row r="17" spans="2:9" ht="20.25" customHeight="1">
      <c r="B17" s="113"/>
      <c r="C17" s="113"/>
      <c r="D17" s="113"/>
      <c r="E17" s="114"/>
      <c r="F17" s="115"/>
      <c r="G17" s="115"/>
      <c r="H17" s="114"/>
      <c r="I17" s="114"/>
    </row>
    <row r="18" spans="2:9" ht="20.25" customHeight="1">
      <c r="B18" s="599" t="s">
        <v>397</v>
      </c>
      <c r="C18" s="599"/>
      <c r="D18" s="599"/>
      <c r="E18" s="599"/>
      <c r="F18" s="599"/>
      <c r="G18" s="115"/>
      <c r="H18" s="114"/>
      <c r="I18" s="114"/>
    </row>
    <row r="19" spans="2:9" ht="20.25" customHeight="1">
      <c r="B19" s="599" t="s">
        <v>398</v>
      </c>
      <c r="C19" s="599"/>
      <c r="D19" s="599"/>
      <c r="E19" s="599"/>
      <c r="F19" s="599"/>
      <c r="G19" s="115"/>
      <c r="H19" s="114"/>
      <c r="I19" s="114"/>
    </row>
    <row r="20" spans="2:9" ht="20.25" customHeight="1">
      <c r="B20" s="599" t="s">
        <v>399</v>
      </c>
      <c r="C20" s="599"/>
      <c r="D20" s="599"/>
      <c r="E20" s="599"/>
      <c r="F20" s="599"/>
      <c r="G20" s="115"/>
      <c r="H20" s="114"/>
      <c r="I20" s="114"/>
    </row>
    <row r="21" spans="2:9" ht="20.25" customHeight="1">
      <c r="B21" s="102"/>
      <c r="C21" s="102"/>
      <c r="D21" s="102"/>
      <c r="E21" s="102"/>
      <c r="F21" s="102"/>
      <c r="G21" s="37"/>
      <c r="H21" s="37"/>
      <c r="I21" s="37"/>
    </row>
    <row r="22" spans="2:9" ht="56.25" customHeight="1">
      <c r="B22" s="117"/>
      <c r="C22" s="117"/>
      <c r="D22" s="117"/>
      <c r="E22" s="117"/>
      <c r="F22" s="117"/>
      <c r="G22" s="117"/>
      <c r="H22" s="117"/>
      <c r="I22" s="117"/>
    </row>
    <row r="23" spans="2:9" ht="58.5" customHeight="1">
      <c r="B23" s="116"/>
      <c r="C23" s="116"/>
      <c r="D23" s="116"/>
      <c r="E23" s="116"/>
      <c r="F23" s="116"/>
      <c r="G23" s="116"/>
      <c r="H23" s="116"/>
      <c r="I23" s="116"/>
    </row>
    <row r="24" spans="2:9" ht="57" customHeight="1">
      <c r="B24" s="116"/>
      <c r="C24" s="116"/>
      <c r="D24" s="116"/>
      <c r="E24" s="116"/>
      <c r="F24" s="116"/>
      <c r="G24" s="116"/>
      <c r="H24" s="116"/>
      <c r="I24" s="116"/>
    </row>
    <row r="25" spans="2:9">
      <c r="D25" s="26"/>
      <c r="E25" s="27"/>
    </row>
    <row r="26" spans="2:9">
      <c r="D26" s="26"/>
      <c r="E26" s="27"/>
    </row>
    <row r="27" spans="2:9">
      <c r="D27" s="26"/>
      <c r="E27" s="27"/>
    </row>
    <row r="28" spans="2:9">
      <c r="D28" s="26"/>
      <c r="E28" s="27"/>
    </row>
    <row r="29" spans="2:9">
      <c r="D29" s="26"/>
      <c r="E29" s="27"/>
    </row>
    <row r="30" spans="2:9">
      <c r="D30" s="26"/>
      <c r="E30" s="27"/>
    </row>
    <row r="31" spans="2:9">
      <c r="D31" s="26"/>
      <c r="E31" s="27"/>
    </row>
    <row r="32" spans="2:9">
      <c r="D32" s="26"/>
      <c r="E32" s="27"/>
    </row>
    <row r="33" spans="2:12">
      <c r="D33" s="26"/>
      <c r="E33" s="27"/>
    </row>
    <row r="35" spans="2:12" ht="19">
      <c r="K35" s="71"/>
      <c r="L35" s="71"/>
    </row>
    <row r="40" spans="2:12">
      <c r="E40" s="27"/>
    </row>
    <row r="41" spans="2:12">
      <c r="E41" s="27"/>
    </row>
    <row r="43" spans="2:12" ht="19">
      <c r="B43" s="76"/>
    </row>
    <row r="44" spans="2:12">
      <c r="B44" s="77"/>
      <c r="C44" s="77"/>
      <c r="D44" s="77"/>
    </row>
    <row r="45" spans="2:12">
      <c r="B45" s="77"/>
      <c r="C45" s="77"/>
      <c r="D45" s="77"/>
    </row>
  </sheetData>
  <mergeCells count="7">
    <mergeCell ref="B20:F20"/>
    <mergeCell ref="A1:D3"/>
    <mergeCell ref="B6:C6"/>
    <mergeCell ref="E6:F6"/>
    <mergeCell ref="H6:I6"/>
    <mergeCell ref="B18:F18"/>
    <mergeCell ref="B19:F19"/>
  </mergeCells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11C2-D23A-4D59-BEF2-9960351B8E32}">
  <sheetPr codeName="Feuil17">
    <tabColor theme="9"/>
  </sheetPr>
  <dimension ref="A1:M45"/>
  <sheetViews>
    <sheetView workbookViewId="0">
      <selection activeCell="B20" sqref="B20:F20"/>
    </sheetView>
  </sheetViews>
  <sheetFormatPr baseColWidth="10" defaultColWidth="9.1640625" defaultRowHeight="15"/>
  <cols>
    <col min="2" max="3" width="15.83203125" bestFit="1" customWidth="1"/>
    <col min="4" max="4" width="21.6640625" bestFit="1" customWidth="1"/>
    <col min="5" max="5" width="11.33203125" customWidth="1"/>
    <col min="6" max="6" width="18.6640625" bestFit="1" customWidth="1"/>
    <col min="7" max="7" width="25.33203125" bestFit="1" customWidth="1"/>
    <col min="8" max="9" width="15.33203125" bestFit="1" customWidth="1"/>
    <col min="10" max="10" width="10.6640625" customWidth="1"/>
    <col min="11" max="11" width="27.6640625" customWidth="1"/>
    <col min="12" max="12" width="24.83203125" customWidth="1"/>
    <col min="13" max="13" width="10.6640625" customWidth="1"/>
  </cols>
  <sheetData>
    <row r="1" spans="1:13">
      <c r="A1" s="544" t="s">
        <v>325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>
      <c r="B5" s="602" t="s">
        <v>311</v>
      </c>
      <c r="C5" s="605" t="s">
        <v>312</v>
      </c>
      <c r="D5" s="605"/>
      <c r="E5" s="606" t="s">
        <v>313</v>
      </c>
      <c r="F5" s="602" t="s">
        <v>751</v>
      </c>
      <c r="G5" s="602" t="s">
        <v>314</v>
      </c>
      <c r="H5" s="37"/>
    </row>
    <row r="6" spans="1:13">
      <c r="B6" s="604"/>
      <c r="C6" s="103">
        <v>4</v>
      </c>
      <c r="D6" s="103">
        <v>3</v>
      </c>
      <c r="E6" s="607"/>
      <c r="F6" s="603"/>
      <c r="G6" s="603"/>
      <c r="M6" s="1"/>
    </row>
    <row r="7" spans="1:13">
      <c r="B7" s="104" t="s">
        <v>315</v>
      </c>
      <c r="C7" s="105">
        <v>6</v>
      </c>
      <c r="D7" s="202">
        <v>13</v>
      </c>
      <c r="E7" s="479"/>
      <c r="F7" s="206"/>
      <c r="G7" s="208"/>
    </row>
    <row r="8" spans="1:13" ht="19">
      <c r="B8" s="106" t="s">
        <v>316</v>
      </c>
      <c r="C8" s="107">
        <v>8.5</v>
      </c>
      <c r="D8" s="203">
        <v>13</v>
      </c>
      <c r="E8" s="480"/>
      <c r="F8" s="205"/>
      <c r="G8" s="209"/>
      <c r="H8" s="89"/>
      <c r="I8" s="89"/>
    </row>
    <row r="9" spans="1:13" ht="19">
      <c r="B9" s="106" t="s">
        <v>317</v>
      </c>
      <c r="C9" s="107">
        <v>12</v>
      </c>
      <c r="D9" s="203">
        <v>8.5</v>
      </c>
      <c r="E9" s="480"/>
      <c r="F9" s="205"/>
      <c r="G9" s="209"/>
      <c r="H9" s="70"/>
      <c r="I9" s="70"/>
      <c r="J9" s="1"/>
      <c r="K9" s="71"/>
      <c r="L9" s="71"/>
    </row>
    <row r="10" spans="1:13">
      <c r="B10" s="106" t="s">
        <v>318</v>
      </c>
      <c r="C10" s="107">
        <v>15</v>
      </c>
      <c r="D10" s="203">
        <v>6</v>
      </c>
      <c r="E10" s="480"/>
      <c r="F10" s="205"/>
      <c r="G10" s="209"/>
    </row>
    <row r="11" spans="1:13">
      <c r="B11" s="106" t="s">
        <v>319</v>
      </c>
      <c r="C11" s="107">
        <v>13</v>
      </c>
      <c r="D11" s="203">
        <v>8</v>
      </c>
      <c r="E11" s="480"/>
      <c r="F11" s="205"/>
      <c r="G11" s="209"/>
    </row>
    <row r="12" spans="1:13">
      <c r="B12" s="106" t="s">
        <v>320</v>
      </c>
      <c r="C12" s="107">
        <v>9</v>
      </c>
      <c r="D12" s="203">
        <v>8</v>
      </c>
      <c r="E12" s="480"/>
      <c r="F12" s="205"/>
      <c r="G12" s="209"/>
    </row>
    <row r="13" spans="1:13">
      <c r="B13" s="106" t="s">
        <v>321</v>
      </c>
      <c r="C13" s="107">
        <v>9</v>
      </c>
      <c r="D13" s="203">
        <v>10.7</v>
      </c>
      <c r="E13" s="480"/>
      <c r="F13" s="205"/>
      <c r="G13" s="209"/>
    </row>
    <row r="14" spans="1:13">
      <c r="B14" s="106" t="s">
        <v>322</v>
      </c>
      <c r="C14" s="107">
        <v>14.5</v>
      </c>
      <c r="D14" s="203">
        <v>13</v>
      </c>
      <c r="E14" s="480"/>
      <c r="F14" s="205"/>
      <c r="G14" s="209"/>
    </row>
    <row r="15" spans="1:13">
      <c r="B15" s="108" t="s">
        <v>323</v>
      </c>
      <c r="C15" s="109">
        <v>11</v>
      </c>
      <c r="D15" s="204">
        <v>9</v>
      </c>
      <c r="E15" s="481"/>
      <c r="F15" s="207"/>
      <c r="G15" s="210"/>
    </row>
    <row r="16" spans="1:13">
      <c r="B16" s="37"/>
      <c r="C16" s="37"/>
      <c r="D16" s="68"/>
      <c r="E16" s="69"/>
      <c r="F16" s="211"/>
      <c r="G16" s="37"/>
    </row>
    <row r="17" spans="2:7">
      <c r="B17" s="37"/>
      <c r="C17" s="37"/>
      <c r="D17" s="68"/>
      <c r="E17" s="69"/>
      <c r="F17" s="37"/>
      <c r="G17" s="37"/>
    </row>
    <row r="18" spans="2:7" ht="44.25" customHeight="1">
      <c r="B18" s="601" t="s">
        <v>324</v>
      </c>
      <c r="C18" s="601"/>
      <c r="D18" s="601"/>
      <c r="E18" s="601"/>
      <c r="F18" s="601"/>
      <c r="G18" s="37"/>
    </row>
    <row r="19" spans="2:7" ht="35.25" customHeight="1">
      <c r="B19" s="601" t="s">
        <v>374</v>
      </c>
      <c r="C19" s="601"/>
      <c r="D19" s="601"/>
      <c r="E19" s="601"/>
      <c r="F19" s="601"/>
      <c r="G19" s="37"/>
    </row>
    <row r="20" spans="2:7" ht="36" customHeight="1">
      <c r="B20" s="601" t="s">
        <v>375</v>
      </c>
      <c r="C20" s="601"/>
      <c r="D20" s="601"/>
      <c r="E20" s="601"/>
      <c r="F20" s="601"/>
      <c r="G20" s="37"/>
    </row>
    <row r="21" spans="2:7" ht="48" customHeight="1">
      <c r="B21" s="601" t="s">
        <v>376</v>
      </c>
      <c r="C21" s="601"/>
      <c r="D21" s="601"/>
      <c r="E21" s="601"/>
      <c r="F21" s="601"/>
      <c r="G21" s="37"/>
    </row>
    <row r="22" spans="2:7">
      <c r="B22" s="37"/>
      <c r="C22" s="37"/>
      <c r="D22" s="68"/>
      <c r="E22" s="69"/>
      <c r="F22" s="37"/>
      <c r="G22" s="37"/>
    </row>
    <row r="23" spans="2:7">
      <c r="D23" s="26"/>
      <c r="E23" s="27"/>
    </row>
    <row r="24" spans="2:7">
      <c r="D24" s="26"/>
      <c r="E24" s="27"/>
    </row>
    <row r="25" spans="2:7">
      <c r="D25" s="26"/>
      <c r="E25" s="27"/>
    </row>
    <row r="26" spans="2:7">
      <c r="D26" s="26"/>
      <c r="E26" s="27"/>
    </row>
    <row r="27" spans="2:7">
      <c r="D27" s="26"/>
      <c r="E27" s="27"/>
    </row>
    <row r="28" spans="2:7">
      <c r="D28" s="26"/>
      <c r="E28" s="27"/>
    </row>
    <row r="29" spans="2:7">
      <c r="D29" s="26"/>
      <c r="E29" s="27"/>
    </row>
    <row r="30" spans="2:7">
      <c r="D30" s="26"/>
      <c r="E30" s="27"/>
    </row>
    <row r="31" spans="2:7">
      <c r="D31" s="26"/>
      <c r="E31" s="27"/>
    </row>
    <row r="32" spans="2:7">
      <c r="D32" s="26"/>
      <c r="E32" s="27"/>
    </row>
    <row r="33" spans="2:12">
      <c r="D33" s="26"/>
      <c r="E33" s="27"/>
    </row>
    <row r="35" spans="2:12" ht="19">
      <c r="K35" s="71"/>
      <c r="L35" s="71"/>
    </row>
    <row r="40" spans="2:12">
      <c r="E40" s="27"/>
    </row>
    <row r="41" spans="2:12">
      <c r="E41" s="27"/>
    </row>
    <row r="43" spans="2:12" ht="19">
      <c r="B43" s="76"/>
    </row>
    <row r="44" spans="2:12">
      <c r="B44" s="77"/>
      <c r="C44" s="77"/>
      <c r="D44" s="77"/>
    </row>
    <row r="45" spans="2:12">
      <c r="B45" s="77"/>
      <c r="C45" s="77"/>
      <c r="D45" s="77"/>
    </row>
  </sheetData>
  <mergeCells count="10">
    <mergeCell ref="B20:F20"/>
    <mergeCell ref="B21:F21"/>
    <mergeCell ref="A1:D3"/>
    <mergeCell ref="F5:F6"/>
    <mergeCell ref="G5:G6"/>
    <mergeCell ref="B5:B6"/>
    <mergeCell ref="C5:D5"/>
    <mergeCell ref="E5:E6"/>
    <mergeCell ref="B18:F18"/>
    <mergeCell ref="B19:F19"/>
  </mergeCell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5FD6-DB31-48AD-AEF5-06D1B036B174}">
  <sheetPr codeName="Feuil20">
    <tabColor theme="2" tint="-0.249977111117893"/>
    <pageSetUpPr fitToPage="1"/>
  </sheetPr>
  <dimension ref="A1:M51"/>
  <sheetViews>
    <sheetView workbookViewId="0">
      <selection activeCell="E20" sqref="E20"/>
    </sheetView>
  </sheetViews>
  <sheetFormatPr baseColWidth="10" defaultColWidth="9.1640625" defaultRowHeight="15"/>
  <cols>
    <col min="1" max="1" width="33" bestFit="1" customWidth="1"/>
    <col min="2" max="9" width="15.6640625" customWidth="1"/>
    <col min="10" max="10" width="10.6640625" customWidth="1"/>
    <col min="11" max="11" width="27.6640625" customWidth="1"/>
    <col min="12" max="12" width="24.83203125" customWidth="1"/>
    <col min="13" max="13" width="10.6640625" customWidth="1"/>
  </cols>
  <sheetData>
    <row r="1" spans="1:13">
      <c r="A1" s="544" t="s">
        <v>426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  <c r="F3" s="608" t="s">
        <v>424</v>
      </c>
      <c r="G3" s="608"/>
      <c r="H3" s="608"/>
      <c r="I3" s="608"/>
      <c r="J3" s="608"/>
      <c r="K3" s="608"/>
    </row>
    <row r="4" spans="1:13">
      <c r="F4" s="608" t="s">
        <v>425</v>
      </c>
      <c r="G4" s="608"/>
      <c r="H4" s="608"/>
      <c r="I4" s="608"/>
      <c r="J4" s="608"/>
      <c r="K4" s="608"/>
    </row>
    <row r="5" spans="1:13" ht="20.25" customHeight="1">
      <c r="B5" s="111"/>
      <c r="C5" s="111"/>
      <c r="D5" s="111"/>
      <c r="E5" s="111"/>
      <c r="F5" s="112"/>
      <c r="G5" s="111"/>
      <c r="H5" s="111"/>
      <c r="I5" s="111"/>
    </row>
    <row r="6" spans="1:13" ht="20.25" customHeight="1" thickBot="1">
      <c r="A6" s="123" t="s">
        <v>401</v>
      </c>
      <c r="B6" s="124"/>
      <c r="E6" s="114"/>
      <c r="F6" s="115"/>
      <c r="G6" s="115"/>
      <c r="H6" s="114"/>
      <c r="I6" s="114"/>
      <c r="M6" s="1"/>
    </row>
    <row r="7" spans="1:13" ht="20.25" customHeight="1">
      <c r="A7" s="125" t="s">
        <v>402</v>
      </c>
      <c r="B7" s="126">
        <v>506</v>
      </c>
      <c r="E7" s="114"/>
      <c r="F7" s="115"/>
      <c r="G7" s="115"/>
      <c r="H7" s="114"/>
      <c r="I7" s="114"/>
    </row>
    <row r="8" spans="1:13" ht="20.25" customHeight="1">
      <c r="A8" s="127" t="s">
        <v>403</v>
      </c>
      <c r="B8" s="128">
        <v>622</v>
      </c>
      <c r="E8" s="114"/>
      <c r="F8" s="115"/>
      <c r="G8" s="115"/>
      <c r="H8" s="114"/>
      <c r="I8" s="114"/>
    </row>
    <row r="9" spans="1:13" ht="20.25" customHeight="1">
      <c r="A9" s="127" t="s">
        <v>404</v>
      </c>
      <c r="B9" s="128">
        <v>542</v>
      </c>
      <c r="E9" s="114"/>
      <c r="F9" s="115"/>
      <c r="G9" s="115"/>
      <c r="H9" s="114"/>
      <c r="I9" s="114"/>
      <c r="J9" s="1"/>
      <c r="K9" s="71"/>
      <c r="L9" s="71"/>
    </row>
    <row r="10" spans="1:13" ht="20.25" customHeight="1">
      <c r="A10" s="127" t="s">
        <v>405</v>
      </c>
      <c r="B10" s="128">
        <v>354</v>
      </c>
      <c r="E10" s="114"/>
      <c r="F10" s="115"/>
      <c r="G10" s="115"/>
      <c r="H10" s="114"/>
      <c r="I10" s="114"/>
    </row>
    <row r="11" spans="1:13" ht="20.25" customHeight="1">
      <c r="A11" s="127" t="s">
        <v>406</v>
      </c>
      <c r="B11" s="128">
        <v>808</v>
      </c>
      <c r="E11" s="114"/>
      <c r="F11" s="115"/>
      <c r="G11" s="115"/>
      <c r="H11" s="114"/>
      <c r="I11" s="114"/>
    </row>
    <row r="12" spans="1:13" ht="20.25" customHeight="1">
      <c r="A12" s="127" t="s">
        <v>407</v>
      </c>
      <c r="B12" s="128">
        <v>831</v>
      </c>
      <c r="E12" s="114"/>
      <c r="F12" s="115"/>
      <c r="G12" s="115"/>
      <c r="H12" s="114"/>
      <c r="I12" s="114"/>
    </row>
    <row r="13" spans="1:13" ht="20.25" customHeight="1" thickBot="1">
      <c r="A13" s="129" t="s">
        <v>408</v>
      </c>
      <c r="B13" s="130">
        <v>338</v>
      </c>
      <c r="E13" s="114"/>
      <c r="F13" s="115"/>
      <c r="G13" s="115"/>
      <c r="H13" s="114"/>
      <c r="I13" s="114"/>
    </row>
    <row r="14" spans="1:13" ht="20.25" customHeight="1">
      <c r="E14" s="114"/>
      <c r="F14" s="115"/>
      <c r="G14" s="115"/>
      <c r="H14" s="114"/>
      <c r="I14" s="114"/>
    </row>
    <row r="15" spans="1:13" ht="20.25" customHeight="1">
      <c r="E15" s="114"/>
      <c r="F15" s="115"/>
      <c r="G15" s="115"/>
      <c r="H15" s="114"/>
      <c r="I15" s="114"/>
    </row>
    <row r="16" spans="1:13" ht="20.25" customHeight="1">
      <c r="E16" s="114"/>
      <c r="F16" s="115"/>
      <c r="G16" s="115"/>
      <c r="H16" s="114"/>
      <c r="I16" s="114"/>
    </row>
    <row r="17" spans="1:9" ht="20.25" customHeight="1">
      <c r="E17" s="114"/>
      <c r="F17" s="115"/>
      <c r="G17" s="115"/>
      <c r="H17" s="114"/>
      <c r="I17" s="114"/>
    </row>
    <row r="18" spans="1:9" ht="20.25" customHeight="1" thickBot="1">
      <c r="E18" s="114"/>
      <c r="F18" s="115"/>
      <c r="G18" s="115"/>
      <c r="H18" s="114"/>
      <c r="I18" s="114"/>
    </row>
    <row r="19" spans="1:9" ht="20.25" customHeight="1" thickBot="1">
      <c r="A19" s="131"/>
      <c r="B19" s="132" t="s">
        <v>409</v>
      </c>
      <c r="C19" s="133" t="s">
        <v>410</v>
      </c>
      <c r="D19" s="133" t="s">
        <v>411</v>
      </c>
      <c r="E19" s="114"/>
      <c r="F19" s="115"/>
      <c r="G19" s="115"/>
      <c r="H19" s="114"/>
      <c r="I19" s="114"/>
    </row>
    <row r="20" spans="1:9" ht="20.25" customHeight="1">
      <c r="A20" s="134" t="s">
        <v>412</v>
      </c>
      <c r="B20" s="135">
        <v>400</v>
      </c>
      <c r="C20" s="135">
        <v>420</v>
      </c>
      <c r="D20" s="135">
        <v>500</v>
      </c>
      <c r="E20" s="114"/>
      <c r="F20" s="115"/>
      <c r="G20" s="115"/>
      <c r="H20" s="114"/>
      <c r="I20" s="114"/>
    </row>
    <row r="21" spans="1:9" ht="20.25" customHeight="1" thickBot="1">
      <c r="A21" s="136" t="s">
        <v>413</v>
      </c>
      <c r="B21" s="135">
        <v>150</v>
      </c>
      <c r="C21" s="135">
        <v>165</v>
      </c>
      <c r="D21" s="135">
        <v>295</v>
      </c>
      <c r="E21" s="102"/>
      <c r="F21" s="102"/>
      <c r="G21" s="37"/>
      <c r="H21" s="37"/>
      <c r="I21" s="37"/>
    </row>
    <row r="22" spans="1:9" ht="20.25" customHeight="1" thickBot="1">
      <c r="A22" s="137"/>
      <c r="B22" s="138"/>
      <c r="C22" s="138"/>
      <c r="D22" s="138"/>
      <c r="E22" s="117"/>
      <c r="F22" s="117"/>
      <c r="G22" s="117"/>
      <c r="H22" s="117"/>
      <c r="I22" s="117"/>
    </row>
    <row r="23" spans="1:9" ht="20.25" customHeight="1" thickBot="1">
      <c r="A23" s="139" t="s">
        <v>414</v>
      </c>
      <c r="B23" s="140"/>
      <c r="C23" s="141"/>
      <c r="D23" s="141"/>
      <c r="E23" s="116"/>
      <c r="F23" s="116"/>
      <c r="G23" s="116"/>
      <c r="H23" s="116"/>
      <c r="I23" s="116"/>
    </row>
    <row r="24" spans="1:9" ht="20.25" customHeight="1">
      <c r="E24" s="116"/>
      <c r="F24" s="116"/>
      <c r="G24" s="116"/>
      <c r="H24" s="116"/>
      <c r="I24" s="116"/>
    </row>
    <row r="25" spans="1:9" ht="20.25" customHeight="1">
      <c r="E25" s="27"/>
    </row>
    <row r="26" spans="1:9" ht="20.25" customHeight="1">
      <c r="E26" s="27"/>
    </row>
    <row r="27" spans="1:9" ht="16" thickBot="1">
      <c r="A27" s="123" t="s">
        <v>415</v>
      </c>
      <c r="B27" s="124"/>
      <c r="E27" s="27"/>
    </row>
    <row r="28" spans="1:9" ht="16" thickBot="1">
      <c r="B28" s="142" t="s">
        <v>416</v>
      </c>
      <c r="C28" s="143" t="s">
        <v>417</v>
      </c>
      <c r="E28" s="27"/>
    </row>
    <row r="29" spans="1:9" ht="20.25" customHeight="1">
      <c r="A29" t="s">
        <v>452</v>
      </c>
      <c r="B29" s="144">
        <v>35</v>
      </c>
      <c r="C29" s="145">
        <v>22</v>
      </c>
      <c r="E29" s="27"/>
    </row>
    <row r="30" spans="1:9" ht="20.25" customHeight="1">
      <c r="A30" t="s">
        <v>453</v>
      </c>
      <c r="B30" s="144">
        <v>35</v>
      </c>
      <c r="C30" s="145">
        <v>20</v>
      </c>
      <c r="E30" s="27"/>
    </row>
    <row r="31" spans="1:9" ht="20.25" customHeight="1">
      <c r="A31" t="s">
        <v>454</v>
      </c>
      <c r="B31" s="144">
        <v>40</v>
      </c>
      <c r="C31" s="145">
        <v>28</v>
      </c>
      <c r="E31" s="27"/>
    </row>
    <row r="32" spans="1:9" ht="20.25" customHeight="1">
      <c r="A32" t="s">
        <v>455</v>
      </c>
      <c r="B32" s="144">
        <v>40</v>
      </c>
      <c r="C32" s="145">
        <v>31</v>
      </c>
      <c r="E32" s="27"/>
    </row>
    <row r="33" spans="1:12" ht="20.25" customHeight="1">
      <c r="A33" t="s">
        <v>456</v>
      </c>
      <c r="B33" s="144">
        <v>45</v>
      </c>
      <c r="C33" s="145">
        <v>37</v>
      </c>
      <c r="E33" s="27"/>
    </row>
    <row r="34" spans="1:12" ht="20.25" customHeight="1">
      <c r="A34" t="s">
        <v>457</v>
      </c>
      <c r="B34" s="144">
        <v>45</v>
      </c>
      <c r="C34" s="145">
        <v>38</v>
      </c>
    </row>
    <row r="35" spans="1:12" ht="20.25" customHeight="1">
      <c r="A35" t="s">
        <v>458</v>
      </c>
      <c r="B35" s="144">
        <v>50</v>
      </c>
      <c r="C35" s="145">
        <v>41</v>
      </c>
      <c r="K35" s="71"/>
      <c r="L35" s="71"/>
    </row>
    <row r="36" spans="1:12" ht="20.25" customHeight="1">
      <c r="A36" t="s">
        <v>459</v>
      </c>
      <c r="B36" s="144">
        <v>50</v>
      </c>
      <c r="C36" s="145">
        <v>39</v>
      </c>
    </row>
    <row r="37" spans="1:12" ht="20.25" customHeight="1">
      <c r="A37" t="s">
        <v>460</v>
      </c>
      <c r="B37" s="144">
        <v>55</v>
      </c>
      <c r="C37" s="145">
        <v>34</v>
      </c>
    </row>
    <row r="38" spans="1:12" ht="20.25" customHeight="1">
      <c r="A38" t="s">
        <v>461</v>
      </c>
      <c r="B38" s="144">
        <v>55</v>
      </c>
      <c r="C38" s="145">
        <v>37</v>
      </c>
    </row>
    <row r="39" spans="1:12" ht="20.25" customHeight="1">
      <c r="A39" t="s">
        <v>462</v>
      </c>
      <c r="B39" s="144">
        <v>60</v>
      </c>
      <c r="C39" s="145">
        <v>27</v>
      </c>
    </row>
    <row r="40" spans="1:12" ht="20.25" customHeight="1" thickBot="1">
      <c r="A40" t="s">
        <v>463</v>
      </c>
      <c r="B40" s="146">
        <v>60</v>
      </c>
      <c r="C40" s="147">
        <v>30</v>
      </c>
      <c r="E40" s="27"/>
    </row>
    <row r="41" spans="1:12" ht="20.25" customHeight="1">
      <c r="E41" s="27"/>
    </row>
    <row r="42" spans="1:12" ht="20.25" customHeight="1"/>
    <row r="43" spans="1:12" ht="20.25" customHeight="1"/>
    <row r="44" spans="1:12" ht="20.25" customHeight="1">
      <c r="A44" s="148" t="s">
        <v>418</v>
      </c>
      <c r="B44" s="149"/>
      <c r="C44" s="149"/>
      <c r="D44" s="149"/>
    </row>
    <row r="45" spans="1:12" ht="20.25" customHeight="1">
      <c r="A45" s="148" t="s">
        <v>419</v>
      </c>
      <c r="B45" s="149"/>
      <c r="C45" s="149"/>
      <c r="D45" s="149"/>
    </row>
    <row r="46" spans="1:12" ht="20.25" customHeight="1" thickBot="1">
      <c r="A46" s="149"/>
      <c r="B46" s="149"/>
      <c r="C46" s="149"/>
      <c r="D46" s="149"/>
    </row>
    <row r="47" spans="1:12" ht="20.25" customHeight="1" thickBot="1">
      <c r="A47" s="150"/>
      <c r="B47" s="151">
        <v>2002</v>
      </c>
      <c r="C47" s="152">
        <v>2003</v>
      </c>
      <c r="D47" s="153">
        <v>2004</v>
      </c>
    </row>
    <row r="48" spans="1:12" ht="20.25" customHeight="1">
      <c r="A48" s="154" t="s">
        <v>420</v>
      </c>
      <c r="B48" s="155">
        <v>10111</v>
      </c>
      <c r="C48" s="155">
        <v>13400</v>
      </c>
      <c r="D48" s="156">
        <v>16689</v>
      </c>
    </row>
    <row r="49" spans="1:4" ht="20.25" customHeight="1">
      <c r="A49" s="157" t="s">
        <v>421</v>
      </c>
      <c r="B49" s="158">
        <v>22100</v>
      </c>
      <c r="C49" s="158">
        <v>24050</v>
      </c>
      <c r="D49" s="159">
        <v>26000</v>
      </c>
    </row>
    <row r="50" spans="1:4" ht="20.25" customHeight="1">
      <c r="A50" s="160" t="s">
        <v>422</v>
      </c>
      <c r="B50" s="161">
        <v>13270</v>
      </c>
      <c r="C50" s="161">
        <v>15670</v>
      </c>
      <c r="D50" s="162">
        <v>18070</v>
      </c>
    </row>
    <row r="51" spans="1:4" ht="20.25" customHeight="1" thickBot="1">
      <c r="A51" s="163" t="s">
        <v>423</v>
      </c>
      <c r="B51" s="164">
        <v>10800</v>
      </c>
      <c r="C51" s="164">
        <v>21500</v>
      </c>
      <c r="D51" s="165">
        <v>32200</v>
      </c>
    </row>
  </sheetData>
  <mergeCells count="3">
    <mergeCell ref="A1:D3"/>
    <mergeCell ref="F3:K3"/>
    <mergeCell ref="F4:K4"/>
  </mergeCells>
  <pageMargins left="0.7" right="0.7" top="0.75" bottom="0.75" header="0.3" footer="0.3"/>
  <pageSetup paperSize="9" fitToWidth="0" fitToHeight="2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F34A-A7C6-4D38-AA5F-6B4F267E51B6}">
  <sheetPr codeName="Feuil21">
    <tabColor theme="2" tint="-0.249977111117893"/>
  </sheetPr>
  <dimension ref="A1:M51"/>
  <sheetViews>
    <sheetView workbookViewId="0">
      <selection activeCell="E20" sqref="E20"/>
    </sheetView>
  </sheetViews>
  <sheetFormatPr baseColWidth="10" defaultColWidth="9.1640625" defaultRowHeight="15"/>
  <cols>
    <col min="2" max="9" width="15.6640625" customWidth="1"/>
    <col min="10" max="10" width="10.6640625" customWidth="1"/>
    <col min="11" max="11" width="27.6640625" customWidth="1"/>
    <col min="12" max="12" width="24.83203125" customWidth="1"/>
    <col min="13" max="13" width="10.6640625" customWidth="1"/>
  </cols>
  <sheetData>
    <row r="1" spans="1:13">
      <c r="A1" s="544" t="s">
        <v>426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  <c r="F3" s="608" t="s">
        <v>438</v>
      </c>
      <c r="G3" s="608"/>
      <c r="H3" s="608"/>
      <c r="I3" s="608"/>
      <c r="J3" s="608"/>
      <c r="K3" s="608"/>
    </row>
    <row r="4" spans="1:13">
      <c r="F4" s="85"/>
      <c r="G4" s="85"/>
      <c r="H4" s="85"/>
      <c r="I4" s="85"/>
      <c r="J4" s="85"/>
      <c r="K4" s="85"/>
    </row>
    <row r="5" spans="1:13" ht="20.25" customHeight="1">
      <c r="B5" s="111"/>
      <c r="C5" s="111"/>
      <c r="D5" s="111"/>
      <c r="E5" s="111"/>
      <c r="F5" s="112"/>
      <c r="G5" s="111"/>
      <c r="H5" s="111"/>
      <c r="I5" s="111"/>
    </row>
    <row r="6" spans="1:13" ht="20.25" customHeight="1">
      <c r="A6" s="123"/>
      <c r="B6" s="85"/>
      <c r="C6" s="174" t="s">
        <v>427</v>
      </c>
      <c r="D6" s="174" t="s">
        <v>428</v>
      </c>
      <c r="E6" s="114"/>
      <c r="F6" s="115"/>
      <c r="G6" s="115"/>
      <c r="H6" s="114"/>
      <c r="I6" s="114"/>
      <c r="M6" s="1"/>
    </row>
    <row r="7" spans="1:13" ht="20.25" customHeight="1">
      <c r="A7" s="124"/>
      <c r="B7" s="175" t="s">
        <v>13</v>
      </c>
      <c r="C7" s="176">
        <v>245000</v>
      </c>
      <c r="D7" s="177">
        <v>11</v>
      </c>
      <c r="E7" s="114"/>
      <c r="F7" s="115"/>
      <c r="G7" s="115"/>
      <c r="H7" s="114"/>
      <c r="I7" s="114"/>
    </row>
    <row r="8" spans="1:13" ht="20.25" customHeight="1">
      <c r="A8" s="124"/>
      <c r="B8" s="178" t="s">
        <v>14</v>
      </c>
      <c r="C8" s="176">
        <v>189000</v>
      </c>
      <c r="D8" s="177">
        <v>12</v>
      </c>
      <c r="E8" s="114"/>
      <c r="F8" s="115"/>
      <c r="G8" s="115"/>
      <c r="H8" s="114"/>
      <c r="I8" s="114"/>
    </row>
    <row r="9" spans="1:13" ht="20.25" customHeight="1">
      <c r="A9" s="124"/>
      <c r="B9" s="178" t="s">
        <v>15</v>
      </c>
      <c r="C9" s="176">
        <v>230000</v>
      </c>
      <c r="D9" s="177">
        <v>9</v>
      </c>
      <c r="E9" s="114"/>
      <c r="F9" s="115"/>
      <c r="G9" s="115"/>
      <c r="H9" s="114"/>
      <c r="I9" s="114"/>
      <c r="J9" s="1"/>
      <c r="K9" s="71"/>
      <c r="L9" s="71"/>
    </row>
    <row r="10" spans="1:13" ht="20.25" customHeight="1">
      <c r="A10" s="124"/>
      <c r="B10" s="178" t="s">
        <v>429</v>
      </c>
      <c r="C10" s="176">
        <v>175000</v>
      </c>
      <c r="D10" s="177">
        <v>7</v>
      </c>
      <c r="E10" s="114"/>
      <c r="F10" s="115"/>
      <c r="G10" s="115"/>
      <c r="H10" s="114"/>
      <c r="I10" s="114"/>
    </row>
    <row r="11" spans="1:13" ht="20.25" customHeight="1">
      <c r="A11" s="124"/>
      <c r="B11" s="178" t="s">
        <v>430</v>
      </c>
      <c r="C11" s="176">
        <v>207000</v>
      </c>
      <c r="D11" s="177">
        <v>8</v>
      </c>
      <c r="E11" s="114"/>
      <c r="F11" s="115"/>
      <c r="G11" s="115"/>
      <c r="H11" s="114"/>
      <c r="I11" s="114"/>
    </row>
    <row r="12" spans="1:13" ht="20.25" customHeight="1">
      <c r="A12" s="124"/>
      <c r="B12" s="178" t="s">
        <v>431</v>
      </c>
      <c r="C12" s="176">
        <v>258000</v>
      </c>
      <c r="D12" s="177">
        <v>9</v>
      </c>
      <c r="E12" s="114"/>
      <c r="F12" s="115"/>
      <c r="G12" s="115"/>
      <c r="H12" s="114"/>
      <c r="I12" s="114"/>
    </row>
    <row r="13" spans="1:13" ht="20.25" customHeight="1">
      <c r="A13" s="124"/>
      <c r="B13" s="178" t="s">
        <v>432</v>
      </c>
      <c r="C13" s="176">
        <v>304000</v>
      </c>
      <c r="D13" s="177">
        <v>14</v>
      </c>
      <c r="E13" s="114"/>
      <c r="F13" s="115"/>
      <c r="G13" s="115"/>
      <c r="H13" s="114"/>
      <c r="I13" s="114"/>
    </row>
    <row r="14" spans="1:13" ht="20.25" customHeight="1">
      <c r="B14" s="178" t="s">
        <v>433</v>
      </c>
      <c r="C14" s="176">
        <v>205000</v>
      </c>
      <c r="D14" s="177">
        <v>6</v>
      </c>
      <c r="E14" s="114"/>
      <c r="F14" s="115"/>
      <c r="G14" s="115"/>
      <c r="H14" s="114"/>
      <c r="I14" s="114"/>
    </row>
    <row r="15" spans="1:13" ht="20.25" customHeight="1">
      <c r="B15" s="178" t="s">
        <v>434</v>
      </c>
      <c r="C15" s="176">
        <v>199000</v>
      </c>
      <c r="D15" s="177">
        <v>5</v>
      </c>
      <c r="E15" s="114"/>
      <c r="F15" s="115"/>
      <c r="G15" s="115"/>
      <c r="H15" s="114"/>
      <c r="I15" s="114"/>
    </row>
    <row r="16" spans="1:13" ht="20.25" customHeight="1">
      <c r="B16" s="178" t="s">
        <v>435</v>
      </c>
      <c r="C16" s="176">
        <v>187000</v>
      </c>
      <c r="D16" s="177">
        <v>5</v>
      </c>
      <c r="E16" s="114"/>
      <c r="F16" s="115"/>
      <c r="G16" s="115"/>
      <c r="H16" s="114"/>
      <c r="I16" s="114"/>
    </row>
    <row r="17" spans="1:9" ht="20.25" customHeight="1">
      <c r="B17" s="178" t="s">
        <v>436</v>
      </c>
      <c r="C17" s="176">
        <v>198000</v>
      </c>
      <c r="D17" s="177">
        <v>8</v>
      </c>
      <c r="E17" s="114"/>
      <c r="F17" s="115"/>
      <c r="G17" s="115"/>
      <c r="H17" s="114"/>
      <c r="I17" s="114"/>
    </row>
    <row r="18" spans="1:9" ht="20.25" customHeight="1">
      <c r="B18" s="179" t="s">
        <v>437</v>
      </c>
      <c r="C18" s="180">
        <v>204000</v>
      </c>
      <c r="D18" s="181">
        <v>10</v>
      </c>
      <c r="E18" s="114"/>
      <c r="F18" s="115"/>
      <c r="G18" s="115"/>
      <c r="H18" s="114"/>
      <c r="I18" s="114"/>
    </row>
    <row r="19" spans="1:9" ht="20.25" customHeight="1">
      <c r="A19" s="124"/>
      <c r="B19" s="167"/>
      <c r="C19" s="167"/>
      <c r="D19" s="167"/>
      <c r="E19" s="114"/>
      <c r="F19" s="115"/>
      <c r="G19" s="115"/>
      <c r="H19" s="114"/>
      <c r="I19" s="114"/>
    </row>
    <row r="20" spans="1:9" ht="20.25" customHeight="1">
      <c r="A20" s="123"/>
      <c r="B20" s="168"/>
      <c r="C20" s="168"/>
      <c r="D20" s="168"/>
      <c r="E20" s="114"/>
      <c r="F20" s="115"/>
      <c r="G20" s="115"/>
      <c r="H20" s="114"/>
      <c r="I20" s="114"/>
    </row>
    <row r="21" spans="1:9" ht="20.25" customHeight="1">
      <c r="A21" s="123"/>
      <c r="B21" s="168"/>
      <c r="C21" s="168"/>
      <c r="D21" s="168"/>
      <c r="E21" s="102"/>
      <c r="F21" s="102"/>
      <c r="G21" s="37"/>
      <c r="H21" s="37"/>
      <c r="I21" s="37"/>
    </row>
    <row r="22" spans="1:9" ht="20.25" customHeight="1">
      <c r="A22" s="124"/>
      <c r="B22" s="124"/>
      <c r="C22" s="124"/>
      <c r="D22" s="124"/>
      <c r="E22" s="117"/>
      <c r="F22" s="117"/>
      <c r="G22" s="117"/>
      <c r="H22" s="117"/>
      <c r="I22" s="117"/>
    </row>
    <row r="23" spans="1:9" ht="20.25" customHeight="1">
      <c r="A23" s="123"/>
      <c r="B23" s="169"/>
      <c r="C23" s="169"/>
      <c r="D23" s="169"/>
      <c r="E23" s="116"/>
      <c r="F23" s="116"/>
      <c r="G23" s="116"/>
      <c r="H23" s="116"/>
      <c r="I23" s="116"/>
    </row>
    <row r="24" spans="1:9" ht="20.25" customHeight="1">
      <c r="E24" s="116"/>
      <c r="F24" s="116"/>
      <c r="G24" s="116"/>
      <c r="H24" s="116"/>
      <c r="I24" s="116"/>
    </row>
    <row r="25" spans="1:9" ht="20.25" customHeight="1">
      <c r="E25" s="27"/>
    </row>
    <row r="26" spans="1:9" ht="20.25" customHeight="1">
      <c r="E26" s="27"/>
    </row>
    <row r="27" spans="1:9">
      <c r="A27" s="123"/>
      <c r="B27" s="124"/>
      <c r="E27" s="27"/>
    </row>
    <row r="28" spans="1:9">
      <c r="A28" s="170"/>
      <c r="B28" s="171"/>
      <c r="E28" s="27"/>
    </row>
    <row r="29" spans="1:9" ht="20.25" customHeight="1">
      <c r="A29" s="172"/>
      <c r="B29" s="172"/>
      <c r="E29" s="27"/>
    </row>
    <row r="30" spans="1:9" ht="20.25" customHeight="1">
      <c r="A30" s="172"/>
      <c r="B30" s="172"/>
      <c r="E30" s="27"/>
    </row>
    <row r="31" spans="1:9" ht="20.25" customHeight="1">
      <c r="A31" s="172"/>
      <c r="B31" s="172"/>
      <c r="E31" s="27"/>
    </row>
    <row r="32" spans="1:9" ht="20.25" customHeight="1">
      <c r="A32" s="172"/>
      <c r="B32" s="172"/>
      <c r="E32" s="27"/>
    </row>
    <row r="33" spans="1:12" ht="20.25" customHeight="1">
      <c r="A33" s="172"/>
      <c r="B33" s="172"/>
      <c r="E33" s="27"/>
    </row>
    <row r="34" spans="1:12" ht="20.25" customHeight="1">
      <c r="A34" s="172"/>
      <c r="B34" s="172"/>
    </row>
    <row r="35" spans="1:12" ht="20.25" customHeight="1">
      <c r="A35" s="172"/>
      <c r="B35" s="172"/>
      <c r="K35" s="71"/>
      <c r="L35" s="71"/>
    </row>
    <row r="36" spans="1:12" ht="20.25" customHeight="1">
      <c r="A36" s="172"/>
      <c r="B36" s="172"/>
    </row>
    <row r="37" spans="1:12" ht="20.25" customHeight="1">
      <c r="A37" s="172"/>
      <c r="B37" s="172"/>
    </row>
    <row r="38" spans="1:12" ht="20.25" customHeight="1">
      <c r="A38" s="172"/>
      <c r="B38" s="172"/>
    </row>
    <row r="39" spans="1:12" ht="20.25" customHeight="1">
      <c r="A39" s="172"/>
      <c r="B39" s="172"/>
    </row>
    <row r="40" spans="1:12" ht="20.25" customHeight="1">
      <c r="A40" s="172"/>
      <c r="B40" s="172"/>
      <c r="E40" s="27"/>
    </row>
    <row r="41" spans="1:12" ht="20.25" customHeight="1">
      <c r="E41" s="27"/>
    </row>
    <row r="42" spans="1:12" ht="20.25" customHeight="1"/>
    <row r="43" spans="1:12" ht="20.25" customHeight="1"/>
    <row r="44" spans="1:12" ht="20.25" customHeight="1">
      <c r="A44" s="148"/>
      <c r="B44" s="149"/>
      <c r="C44" s="149"/>
      <c r="D44" s="149"/>
    </row>
    <row r="45" spans="1:12" ht="20.25" customHeight="1">
      <c r="A45" s="148"/>
      <c r="B45" s="149"/>
      <c r="C45" s="149"/>
      <c r="D45" s="149"/>
    </row>
    <row r="46" spans="1:12" ht="20.25" customHeight="1">
      <c r="A46" s="149"/>
      <c r="B46" s="149"/>
      <c r="C46" s="149"/>
      <c r="D46" s="149"/>
    </row>
    <row r="47" spans="1:12" ht="20.25" customHeight="1">
      <c r="A47" s="166"/>
      <c r="B47" s="166"/>
      <c r="C47" s="166"/>
      <c r="D47" s="166"/>
    </row>
    <row r="48" spans="1:12" ht="20.25" customHeight="1">
      <c r="A48" s="148"/>
      <c r="B48" s="173"/>
      <c r="C48" s="173"/>
      <c r="D48" s="173"/>
    </row>
    <row r="49" spans="1:4" ht="20.25" customHeight="1">
      <c r="A49" s="148"/>
      <c r="B49" s="173"/>
      <c r="C49" s="173"/>
      <c r="D49" s="173"/>
    </row>
    <row r="50" spans="1:4" ht="20.25" customHeight="1">
      <c r="A50" s="148"/>
      <c r="B50" s="173"/>
      <c r="C50" s="173"/>
      <c r="D50" s="173"/>
    </row>
    <row r="51" spans="1:4" ht="20.25" customHeight="1">
      <c r="A51" s="148"/>
      <c r="B51" s="173"/>
      <c r="C51" s="173"/>
      <c r="D51" s="173"/>
    </row>
  </sheetData>
  <mergeCells count="2">
    <mergeCell ref="A1:D3"/>
    <mergeCell ref="F3:K3"/>
  </mergeCells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4E77-47B7-40D1-9967-8A78348958B1}">
  <sheetPr codeName="Feuil22">
    <tabColor theme="2" tint="-0.249977111117893"/>
  </sheetPr>
  <dimension ref="A1:M51"/>
  <sheetViews>
    <sheetView workbookViewId="0">
      <selection activeCell="E20" sqref="E20"/>
    </sheetView>
  </sheetViews>
  <sheetFormatPr baseColWidth="10" defaultColWidth="9.1640625" defaultRowHeight="15"/>
  <cols>
    <col min="2" max="5" width="15.6640625" customWidth="1"/>
    <col min="6" max="6" width="73.83203125" bestFit="1" customWidth="1"/>
    <col min="7" max="9" width="15.6640625" customWidth="1"/>
    <col min="10" max="10" width="10.6640625" customWidth="1"/>
    <col min="11" max="11" width="27.6640625" customWidth="1"/>
    <col min="12" max="12" width="24.83203125" customWidth="1"/>
    <col min="13" max="13" width="10.6640625" customWidth="1"/>
  </cols>
  <sheetData>
    <row r="1" spans="1:13">
      <c r="A1" s="544" t="s">
        <v>426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  <c r="F3" s="182" t="s">
        <v>438</v>
      </c>
      <c r="G3" s="85"/>
      <c r="H3" s="85"/>
      <c r="I3" s="85"/>
      <c r="J3" s="85"/>
      <c r="K3" s="85"/>
    </row>
    <row r="4" spans="1:13">
      <c r="F4" s="85"/>
      <c r="G4" s="85"/>
      <c r="H4" s="85"/>
      <c r="I4" s="85"/>
      <c r="J4" s="85"/>
      <c r="K4" s="85"/>
    </row>
    <row r="5" spans="1:13" ht="20.25" customHeight="1">
      <c r="B5" s="111"/>
      <c r="C5" s="111"/>
      <c r="D5" s="111"/>
      <c r="E5" s="111"/>
      <c r="F5" s="193" t="s">
        <v>448</v>
      </c>
      <c r="G5" s="193"/>
      <c r="H5" s="193"/>
      <c r="I5" s="193"/>
      <c r="J5" s="193"/>
      <c r="K5" s="193"/>
    </row>
    <row r="6" spans="1:13" ht="20.25" customHeight="1">
      <c r="A6" s="123"/>
      <c r="B6" s="609" t="s">
        <v>441</v>
      </c>
      <c r="C6" s="609"/>
      <c r="D6" s="609"/>
      <c r="E6" s="114"/>
      <c r="F6" s="193" t="s">
        <v>442</v>
      </c>
      <c r="G6" s="193"/>
      <c r="H6" s="193"/>
      <c r="I6" s="193"/>
      <c r="J6" s="193"/>
      <c r="K6" s="193"/>
      <c r="M6" s="1"/>
    </row>
    <row r="7" spans="1:13">
      <c r="A7" s="124"/>
      <c r="E7" s="114"/>
      <c r="F7" s="610" t="s">
        <v>443</v>
      </c>
      <c r="G7" s="610"/>
      <c r="H7" s="610"/>
      <c r="I7" s="610"/>
      <c r="J7" s="610"/>
      <c r="K7" s="610"/>
    </row>
    <row r="8" spans="1:13" ht="20.25" customHeight="1">
      <c r="A8" s="124"/>
      <c r="B8" s="183"/>
      <c r="C8" s="184" t="s">
        <v>439</v>
      </c>
      <c r="D8" s="185" t="s">
        <v>440</v>
      </c>
      <c r="E8" s="114"/>
      <c r="F8" s="194" t="s">
        <v>444</v>
      </c>
      <c r="G8" s="193"/>
      <c r="H8" s="193"/>
      <c r="I8" s="193"/>
      <c r="J8" s="193"/>
      <c r="K8" s="193"/>
    </row>
    <row r="9" spans="1:13" ht="20.25" customHeight="1">
      <c r="A9" s="124"/>
      <c r="B9" s="186" t="s">
        <v>13</v>
      </c>
      <c r="C9" s="187">
        <v>50000</v>
      </c>
      <c r="D9" s="188">
        <v>45000</v>
      </c>
      <c r="E9" s="114"/>
      <c r="F9" s="193" t="s">
        <v>445</v>
      </c>
      <c r="G9" s="193"/>
      <c r="H9" s="193"/>
      <c r="I9" s="193"/>
      <c r="J9" s="193"/>
      <c r="K9" s="193"/>
      <c r="L9" s="71"/>
    </row>
    <row r="10" spans="1:13" ht="20.25" customHeight="1">
      <c r="A10" s="124"/>
      <c r="B10" s="189" t="s">
        <v>14</v>
      </c>
      <c r="C10" s="187">
        <v>60000</v>
      </c>
      <c r="D10" s="188">
        <v>45000</v>
      </c>
      <c r="E10" s="114"/>
      <c r="F10" s="194" t="s">
        <v>446</v>
      </c>
      <c r="G10" s="193"/>
      <c r="H10" s="193"/>
      <c r="I10" s="193"/>
      <c r="J10" s="193"/>
      <c r="K10" s="193"/>
    </row>
    <row r="11" spans="1:13" ht="20.25" customHeight="1">
      <c r="A11" s="124"/>
      <c r="B11" s="189" t="s">
        <v>15</v>
      </c>
      <c r="C11" s="187">
        <v>40000</v>
      </c>
      <c r="D11" s="188">
        <v>38000</v>
      </c>
      <c r="E11" s="114"/>
      <c r="F11" s="194" t="s">
        <v>447</v>
      </c>
      <c r="G11" s="193"/>
      <c r="H11" s="193"/>
      <c r="I11" s="193"/>
      <c r="J11" s="193"/>
      <c r="K11" s="193"/>
    </row>
    <row r="12" spans="1:13" ht="20.25" customHeight="1">
      <c r="A12" s="124"/>
      <c r="B12" s="189" t="s">
        <v>429</v>
      </c>
      <c r="C12" s="187">
        <v>35000</v>
      </c>
      <c r="D12" s="188">
        <v>32000</v>
      </c>
      <c r="E12" s="114"/>
      <c r="F12" s="193" t="s">
        <v>449</v>
      </c>
      <c r="G12" s="193"/>
      <c r="H12" s="193"/>
      <c r="I12" s="193"/>
      <c r="J12" s="193"/>
      <c r="K12" s="193"/>
    </row>
    <row r="13" spans="1:13" ht="20.25" customHeight="1">
      <c r="A13" s="124"/>
      <c r="B13" s="189" t="s">
        <v>430</v>
      </c>
      <c r="C13" s="187">
        <v>70000</v>
      </c>
      <c r="D13" s="188">
        <v>55000</v>
      </c>
      <c r="E13" s="114"/>
      <c r="F13" s="115"/>
      <c r="G13" s="115"/>
      <c r="H13" s="114"/>
      <c r="I13" s="114"/>
    </row>
    <row r="14" spans="1:13" ht="20.25" customHeight="1">
      <c r="B14" s="190" t="s">
        <v>431</v>
      </c>
      <c r="C14" s="191">
        <v>80000</v>
      </c>
      <c r="D14" s="192">
        <v>72000</v>
      </c>
      <c r="E14" s="114"/>
      <c r="F14" s="115"/>
      <c r="G14" s="115"/>
      <c r="H14" s="114"/>
      <c r="I14" s="114"/>
    </row>
    <row r="15" spans="1:13" ht="20.25" customHeight="1">
      <c r="E15" s="114"/>
      <c r="F15" s="115"/>
      <c r="G15" s="115"/>
      <c r="H15" s="114"/>
      <c r="I15" s="114"/>
    </row>
    <row r="16" spans="1:13" ht="20.25" customHeight="1">
      <c r="E16" s="114"/>
      <c r="F16" s="115"/>
      <c r="G16" s="115"/>
      <c r="H16" s="114"/>
      <c r="I16" s="114"/>
    </row>
    <row r="17" spans="1:9" ht="20.25" customHeight="1">
      <c r="E17" s="114"/>
      <c r="F17" s="115"/>
      <c r="G17" s="115"/>
      <c r="H17" s="114"/>
      <c r="I17" s="114"/>
    </row>
    <row r="18" spans="1:9" ht="20.25" customHeight="1">
      <c r="E18" s="114"/>
      <c r="F18" s="115"/>
      <c r="G18" s="115"/>
      <c r="H18" s="114"/>
      <c r="I18" s="114"/>
    </row>
    <row r="19" spans="1:9" ht="20.25" customHeight="1">
      <c r="A19" s="124"/>
      <c r="E19" s="114"/>
      <c r="F19" s="115"/>
      <c r="G19" s="115"/>
      <c r="H19" s="114"/>
      <c r="I19" s="114"/>
    </row>
    <row r="20" spans="1:9" ht="20.25" customHeight="1">
      <c r="A20" s="123"/>
      <c r="E20" s="114"/>
      <c r="F20" s="115"/>
      <c r="G20" s="115"/>
      <c r="H20" s="114"/>
      <c r="I20" s="114"/>
    </row>
    <row r="21" spans="1:9" ht="20.25" customHeight="1">
      <c r="A21" s="123"/>
      <c r="B21" s="168"/>
      <c r="C21" s="168"/>
      <c r="D21" s="168"/>
      <c r="E21" s="102"/>
      <c r="F21" s="102"/>
      <c r="G21" s="37"/>
      <c r="H21" s="37"/>
      <c r="I21" s="37"/>
    </row>
    <row r="22" spans="1:9" ht="20.25" customHeight="1">
      <c r="A22" s="124"/>
      <c r="B22" s="124"/>
      <c r="C22" s="124"/>
      <c r="D22" s="124"/>
      <c r="E22" s="117"/>
      <c r="F22" s="117"/>
      <c r="G22" s="117"/>
      <c r="H22" s="117"/>
      <c r="I22" s="117"/>
    </row>
    <row r="23" spans="1:9" ht="20.25" customHeight="1">
      <c r="A23" s="123"/>
      <c r="B23" s="169"/>
      <c r="C23" s="169"/>
      <c r="D23" s="169"/>
      <c r="E23" s="116"/>
      <c r="F23" s="116"/>
      <c r="G23" s="116"/>
      <c r="H23" s="116"/>
      <c r="I23" s="116"/>
    </row>
    <row r="24" spans="1:9" ht="20.25" customHeight="1">
      <c r="E24" s="116"/>
      <c r="F24" s="116"/>
      <c r="G24" s="116"/>
      <c r="H24" s="116"/>
      <c r="I24" s="116"/>
    </row>
    <row r="25" spans="1:9" ht="20.25" customHeight="1">
      <c r="E25" s="27"/>
    </row>
    <row r="26" spans="1:9" ht="20.25" customHeight="1">
      <c r="E26" s="27"/>
    </row>
    <row r="27" spans="1:9">
      <c r="A27" s="123"/>
      <c r="B27" s="124"/>
      <c r="E27" s="27"/>
    </row>
    <row r="28" spans="1:9">
      <c r="A28" s="170"/>
      <c r="B28" s="171"/>
      <c r="E28" s="27"/>
    </row>
    <row r="29" spans="1:9" ht="20.25" customHeight="1">
      <c r="A29" s="172"/>
      <c r="B29" s="172"/>
      <c r="E29" s="27"/>
    </row>
    <row r="30" spans="1:9" ht="20.25" customHeight="1">
      <c r="A30" s="172"/>
      <c r="B30" s="172"/>
      <c r="E30" s="27"/>
    </row>
    <row r="31" spans="1:9" ht="20.25" customHeight="1">
      <c r="A31" s="172"/>
      <c r="B31" s="172"/>
      <c r="E31" s="27"/>
    </row>
    <row r="32" spans="1:9" ht="20.25" customHeight="1">
      <c r="A32" s="172"/>
      <c r="B32" s="172"/>
      <c r="E32" s="27"/>
    </row>
    <row r="33" spans="1:12" ht="20.25" customHeight="1">
      <c r="A33" s="172"/>
      <c r="B33" s="172"/>
      <c r="E33" s="27"/>
    </row>
    <row r="34" spans="1:12" ht="20.25" customHeight="1">
      <c r="A34" s="172"/>
      <c r="B34" s="172"/>
    </row>
    <row r="35" spans="1:12" ht="20.25" customHeight="1">
      <c r="A35" s="172"/>
      <c r="B35" s="172"/>
      <c r="K35" s="71"/>
      <c r="L35" s="71"/>
    </row>
    <row r="36" spans="1:12" ht="20.25" customHeight="1">
      <c r="A36" s="172"/>
      <c r="B36" s="172"/>
    </row>
    <row r="37" spans="1:12" ht="20.25" customHeight="1">
      <c r="A37" s="172"/>
      <c r="B37" s="172"/>
    </row>
    <row r="38" spans="1:12" ht="20.25" customHeight="1">
      <c r="A38" s="172"/>
      <c r="B38" s="172"/>
    </row>
    <row r="39" spans="1:12" ht="20.25" customHeight="1">
      <c r="A39" s="172"/>
      <c r="B39" s="172"/>
    </row>
    <row r="40" spans="1:12" ht="20.25" customHeight="1">
      <c r="A40" s="172"/>
      <c r="B40" s="172"/>
      <c r="E40" s="27"/>
    </row>
    <row r="41" spans="1:12" ht="20.25" customHeight="1">
      <c r="E41" s="27"/>
    </row>
    <row r="42" spans="1:12" ht="20.25" customHeight="1"/>
    <row r="43" spans="1:12" ht="20.25" customHeight="1"/>
    <row r="44" spans="1:12" ht="20.25" customHeight="1">
      <c r="A44" s="148"/>
      <c r="B44" s="149"/>
      <c r="C44" s="149"/>
      <c r="D44" s="149"/>
    </row>
    <row r="45" spans="1:12" ht="20.25" customHeight="1">
      <c r="A45" s="148"/>
      <c r="B45" s="149"/>
      <c r="C45" s="149"/>
      <c r="D45" s="149"/>
    </row>
    <row r="46" spans="1:12" ht="20.25" customHeight="1">
      <c r="A46" s="149"/>
      <c r="B46" s="149"/>
      <c r="C46" s="149"/>
      <c r="D46" s="149"/>
    </row>
    <row r="47" spans="1:12" ht="20.25" customHeight="1">
      <c r="A47" s="166"/>
      <c r="B47" s="166"/>
      <c r="C47" s="166"/>
      <c r="D47" s="166"/>
    </row>
    <row r="48" spans="1:12" ht="20.25" customHeight="1">
      <c r="A48" s="148"/>
      <c r="B48" s="173"/>
      <c r="C48" s="173"/>
      <c r="D48" s="173"/>
    </row>
    <row r="49" spans="1:4" ht="20.25" customHeight="1">
      <c r="A49" s="148"/>
      <c r="B49" s="173"/>
      <c r="C49" s="173"/>
      <c r="D49" s="173"/>
    </row>
    <row r="50" spans="1:4" ht="20.25" customHeight="1">
      <c r="A50" s="148"/>
      <c r="B50" s="173"/>
      <c r="C50" s="173"/>
      <c r="D50" s="173"/>
    </row>
    <row r="51" spans="1:4" ht="20.25" customHeight="1">
      <c r="A51" s="148"/>
      <c r="B51" s="173"/>
      <c r="C51" s="173"/>
      <c r="D51" s="173"/>
    </row>
  </sheetData>
  <mergeCells count="3">
    <mergeCell ref="A1:D3"/>
    <mergeCell ref="B6:D6"/>
    <mergeCell ref="F7:K7"/>
  </mergeCells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0AA8-D5F3-4471-95E3-5ECC791AB5BD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DA00-501D-4E31-BFEA-79A038E4F640}">
  <sheetPr>
    <tabColor rgb="FF7030A0"/>
  </sheetPr>
  <dimension ref="A1:R55"/>
  <sheetViews>
    <sheetView workbookViewId="0">
      <selection activeCell="J23" sqref="J23"/>
    </sheetView>
  </sheetViews>
  <sheetFormatPr baseColWidth="10" defaultRowHeight="15"/>
  <sheetData>
    <row r="1" spans="1:18" ht="14.25" customHeight="1">
      <c r="A1" s="544" t="s">
        <v>629</v>
      </c>
      <c r="B1" s="544"/>
      <c r="C1" s="544"/>
      <c r="D1" s="544"/>
      <c r="E1" s="544"/>
      <c r="F1" s="544"/>
    </row>
    <row r="2" spans="1:18">
      <c r="A2" s="544"/>
      <c r="B2" s="544"/>
      <c r="C2" s="544"/>
      <c r="D2" s="544"/>
      <c r="E2" s="544"/>
      <c r="F2" s="544"/>
    </row>
    <row r="3" spans="1:18">
      <c r="A3" s="544"/>
      <c r="B3" s="544"/>
      <c r="C3" s="544"/>
      <c r="D3" s="544"/>
      <c r="E3" s="544"/>
      <c r="F3" s="544"/>
    </row>
    <row r="4" spans="1:18">
      <c r="A4" s="544"/>
      <c r="B4" s="544"/>
      <c r="C4" s="544"/>
      <c r="D4" s="544"/>
      <c r="E4" s="544"/>
      <c r="F4" s="544"/>
    </row>
    <row r="7" spans="1:18" ht="16">
      <c r="A7" s="396" t="s">
        <v>614</v>
      </c>
      <c r="B7" s="396" t="s">
        <v>615</v>
      </c>
      <c r="C7" s="396" t="s">
        <v>616</v>
      </c>
      <c r="D7" s="396" t="s">
        <v>617</v>
      </c>
      <c r="E7" s="396" t="s">
        <v>618</v>
      </c>
      <c r="F7" s="396" t="s">
        <v>619</v>
      </c>
    </row>
    <row r="8" spans="1:18" ht="16">
      <c r="A8" s="397" t="s">
        <v>620</v>
      </c>
      <c r="B8" s="398" t="s">
        <v>621</v>
      </c>
      <c r="C8" s="398" t="s">
        <v>622</v>
      </c>
      <c r="D8" s="398" t="s">
        <v>623</v>
      </c>
      <c r="E8" s="399" t="s">
        <v>624</v>
      </c>
      <c r="F8" s="399">
        <v>45</v>
      </c>
      <c r="I8" s="401" t="s">
        <v>630</v>
      </c>
    </row>
    <row r="9" spans="1:18" ht="16">
      <c r="A9" s="397" t="s">
        <v>620</v>
      </c>
      <c r="B9" s="398" t="s">
        <v>621</v>
      </c>
      <c r="C9" s="398" t="s">
        <v>622</v>
      </c>
      <c r="D9" s="398" t="s">
        <v>623</v>
      </c>
      <c r="E9" s="399" t="s">
        <v>625</v>
      </c>
      <c r="F9" s="399">
        <v>36</v>
      </c>
      <c r="I9" s="402">
        <v>1</v>
      </c>
      <c r="J9" s="611" t="s">
        <v>631</v>
      </c>
      <c r="K9" s="611"/>
      <c r="L9" s="611"/>
      <c r="M9" s="611"/>
      <c r="N9" s="611"/>
      <c r="O9" s="611"/>
      <c r="P9" s="611"/>
      <c r="Q9" s="611"/>
      <c r="R9" s="611"/>
    </row>
    <row r="10" spans="1:18" ht="16">
      <c r="A10" s="397" t="s">
        <v>620</v>
      </c>
      <c r="B10" s="398" t="s">
        <v>621</v>
      </c>
      <c r="C10" s="398" t="s">
        <v>622</v>
      </c>
      <c r="D10" s="398" t="s">
        <v>626</v>
      </c>
      <c r="E10" s="399" t="s">
        <v>624</v>
      </c>
      <c r="F10" s="399">
        <v>52</v>
      </c>
      <c r="I10" s="402">
        <v>2</v>
      </c>
      <c r="J10" s="611" t="s">
        <v>632</v>
      </c>
      <c r="K10" s="611"/>
      <c r="L10" s="611"/>
      <c r="M10" s="611"/>
      <c r="N10" s="611"/>
      <c r="O10" s="611"/>
      <c r="P10" s="611"/>
      <c r="Q10" s="611"/>
      <c r="R10" s="611"/>
    </row>
    <row r="11" spans="1:18" ht="16">
      <c r="A11" s="397" t="s">
        <v>620</v>
      </c>
      <c r="B11" s="398" t="s">
        <v>621</v>
      </c>
      <c r="C11" s="398" t="s">
        <v>622</v>
      </c>
      <c r="D11" s="398" t="s">
        <v>626</v>
      </c>
      <c r="E11" s="399" t="s">
        <v>625</v>
      </c>
      <c r="F11" s="399">
        <v>36</v>
      </c>
      <c r="I11" s="402">
        <v>3</v>
      </c>
      <c r="J11" s="611" t="s">
        <v>633</v>
      </c>
      <c r="K11" s="611"/>
      <c r="L11" s="611"/>
      <c r="M11" s="611"/>
      <c r="N11" s="611"/>
      <c r="O11" s="611"/>
      <c r="P11" s="611"/>
      <c r="Q11" s="611"/>
      <c r="R11" s="611"/>
    </row>
    <row r="12" spans="1:18" ht="16">
      <c r="A12" s="397" t="s">
        <v>620</v>
      </c>
      <c r="B12" s="398" t="s">
        <v>621</v>
      </c>
      <c r="C12" s="398" t="s">
        <v>627</v>
      </c>
      <c r="D12" s="398" t="s">
        <v>623</v>
      </c>
      <c r="E12" s="399" t="s">
        <v>624</v>
      </c>
      <c r="F12" s="399">
        <v>56</v>
      </c>
      <c r="I12" s="402">
        <v>4</v>
      </c>
      <c r="J12" s="611" t="s">
        <v>634</v>
      </c>
      <c r="K12" s="611"/>
      <c r="L12" s="611"/>
      <c r="M12" s="611"/>
      <c r="N12" s="611"/>
      <c r="O12" s="611"/>
      <c r="P12" s="611"/>
      <c r="Q12" s="611"/>
      <c r="R12" s="611"/>
    </row>
    <row r="13" spans="1:18" ht="16">
      <c r="A13" s="397" t="s">
        <v>620</v>
      </c>
      <c r="B13" s="398" t="s">
        <v>621</v>
      </c>
      <c r="C13" s="398" t="s">
        <v>627</v>
      </c>
      <c r="D13" s="398" t="s">
        <v>623</v>
      </c>
      <c r="E13" s="399" t="s">
        <v>625</v>
      </c>
      <c r="F13" s="399">
        <v>85</v>
      </c>
    </row>
    <row r="14" spans="1:18" ht="16">
      <c r="A14" s="397" t="s">
        <v>620</v>
      </c>
      <c r="B14" s="398" t="s">
        <v>621</v>
      </c>
      <c r="C14" s="398" t="s">
        <v>627</v>
      </c>
      <c r="D14" s="398" t="s">
        <v>626</v>
      </c>
      <c r="E14" s="399" t="s">
        <v>624</v>
      </c>
      <c r="F14" s="399">
        <v>21</v>
      </c>
    </row>
    <row r="15" spans="1:18" ht="16">
      <c r="A15" s="397" t="s">
        <v>620</v>
      </c>
      <c r="B15" s="398" t="s">
        <v>621</v>
      </c>
      <c r="C15" s="398" t="s">
        <v>627</v>
      </c>
      <c r="D15" s="398" t="s">
        <v>626</v>
      </c>
      <c r="E15" s="399" t="s">
        <v>625</v>
      </c>
      <c r="F15" s="399">
        <v>36</v>
      </c>
    </row>
    <row r="16" spans="1:18" ht="16">
      <c r="A16" s="397" t="s">
        <v>620</v>
      </c>
      <c r="B16" s="398" t="s">
        <v>590</v>
      </c>
      <c r="C16" s="398" t="s">
        <v>622</v>
      </c>
      <c r="D16" s="398" t="s">
        <v>623</v>
      </c>
      <c r="E16" s="399" t="s">
        <v>624</v>
      </c>
      <c r="F16" s="399">
        <v>56</v>
      </c>
    </row>
    <row r="17" spans="1:6" ht="16">
      <c r="A17" s="397" t="s">
        <v>620</v>
      </c>
      <c r="B17" s="398" t="s">
        <v>590</v>
      </c>
      <c r="C17" s="398" t="s">
        <v>622</v>
      </c>
      <c r="D17" s="398" t="s">
        <v>623</v>
      </c>
      <c r="E17" s="399" t="s">
        <v>625</v>
      </c>
      <c r="F17" s="399">
        <v>41</v>
      </c>
    </row>
    <row r="18" spans="1:6" ht="16">
      <c r="A18" s="397" t="s">
        <v>620</v>
      </c>
      <c r="B18" s="398" t="s">
        <v>590</v>
      </c>
      <c r="C18" s="398" t="s">
        <v>622</v>
      </c>
      <c r="D18" s="398" t="s">
        <v>626</v>
      </c>
      <c r="E18" s="399" t="s">
        <v>624</v>
      </c>
      <c r="F18" s="399">
        <v>23</v>
      </c>
    </row>
    <row r="19" spans="1:6" ht="16">
      <c r="A19" s="397" t="s">
        <v>620</v>
      </c>
      <c r="B19" s="398" t="s">
        <v>590</v>
      </c>
      <c r="C19" s="398" t="s">
        <v>622</v>
      </c>
      <c r="D19" s="398" t="s">
        <v>626</v>
      </c>
      <c r="E19" s="399" t="s">
        <v>625</v>
      </c>
      <c r="F19" s="399">
        <v>36</v>
      </c>
    </row>
    <row r="20" spans="1:6" ht="16">
      <c r="A20" s="397" t="s">
        <v>620</v>
      </c>
      <c r="B20" s="398" t="s">
        <v>590</v>
      </c>
      <c r="C20" s="398" t="s">
        <v>627</v>
      </c>
      <c r="D20" s="398" t="s">
        <v>623</v>
      </c>
      <c r="E20" s="399" t="s">
        <v>624</v>
      </c>
      <c r="F20" s="399">
        <v>98</v>
      </c>
    </row>
    <row r="21" spans="1:6" ht="16">
      <c r="A21" s="397" t="s">
        <v>620</v>
      </c>
      <c r="B21" s="398" t="s">
        <v>590</v>
      </c>
      <c r="C21" s="398" t="s">
        <v>627</v>
      </c>
      <c r="D21" s="398" t="s">
        <v>623</v>
      </c>
      <c r="E21" s="399" t="s">
        <v>625</v>
      </c>
      <c r="F21" s="399">
        <v>14</v>
      </c>
    </row>
    <row r="22" spans="1:6" ht="16">
      <c r="A22" s="397" t="s">
        <v>620</v>
      </c>
      <c r="B22" s="398" t="s">
        <v>590</v>
      </c>
      <c r="C22" s="398" t="s">
        <v>627</v>
      </c>
      <c r="D22" s="398" t="s">
        <v>626</v>
      </c>
      <c r="E22" s="399" t="s">
        <v>624</v>
      </c>
      <c r="F22" s="399">
        <v>75</v>
      </c>
    </row>
    <row r="23" spans="1:6" ht="16">
      <c r="A23" s="397" t="s">
        <v>620</v>
      </c>
      <c r="B23" s="398" t="s">
        <v>590</v>
      </c>
      <c r="C23" s="398" t="s">
        <v>627</v>
      </c>
      <c r="D23" s="398" t="s">
        <v>626</v>
      </c>
      <c r="E23" s="399" t="s">
        <v>625</v>
      </c>
      <c r="F23" s="399">
        <v>23</v>
      </c>
    </row>
    <row r="24" spans="1:6" ht="16">
      <c r="A24" s="397" t="s">
        <v>620</v>
      </c>
      <c r="B24" s="398" t="s">
        <v>593</v>
      </c>
      <c r="C24" s="398" t="s">
        <v>622</v>
      </c>
      <c r="D24" s="398" t="s">
        <v>623</v>
      </c>
      <c r="E24" s="399" t="s">
        <v>624</v>
      </c>
      <c r="F24" s="399">
        <v>23</v>
      </c>
    </row>
    <row r="25" spans="1:6" ht="16">
      <c r="A25" s="397" t="s">
        <v>620</v>
      </c>
      <c r="B25" s="398" t="s">
        <v>593</v>
      </c>
      <c r="C25" s="398" t="s">
        <v>622</v>
      </c>
      <c r="D25" s="398" t="s">
        <v>623</v>
      </c>
      <c r="E25" s="399" t="s">
        <v>625</v>
      </c>
      <c r="F25" s="399">
        <v>95</v>
      </c>
    </row>
    <row r="26" spans="1:6" ht="16">
      <c r="A26" s="397" t="s">
        <v>620</v>
      </c>
      <c r="B26" s="398" t="s">
        <v>593</v>
      </c>
      <c r="C26" s="398" t="s">
        <v>622</v>
      </c>
      <c r="D26" s="398" t="s">
        <v>626</v>
      </c>
      <c r="E26" s="399" t="s">
        <v>624</v>
      </c>
      <c r="F26" s="399">
        <v>32</v>
      </c>
    </row>
    <row r="27" spans="1:6" ht="16">
      <c r="A27" s="397" t="s">
        <v>620</v>
      </c>
      <c r="B27" s="398" t="s">
        <v>593</v>
      </c>
      <c r="C27" s="398" t="s">
        <v>622</v>
      </c>
      <c r="D27" s="398" t="s">
        <v>626</v>
      </c>
      <c r="E27" s="399" t="s">
        <v>625</v>
      </c>
      <c r="F27" s="399">
        <v>14</v>
      </c>
    </row>
    <row r="28" spans="1:6" ht="16">
      <c r="A28" s="397" t="s">
        <v>620</v>
      </c>
      <c r="B28" s="398" t="s">
        <v>593</v>
      </c>
      <c r="C28" s="398" t="s">
        <v>627</v>
      </c>
      <c r="D28" s="398" t="s">
        <v>623</v>
      </c>
      <c r="E28" s="399" t="s">
        <v>624</v>
      </c>
      <c r="F28" s="399">
        <v>14</v>
      </c>
    </row>
    <row r="29" spans="1:6" ht="16">
      <c r="A29" s="397" t="s">
        <v>620</v>
      </c>
      <c r="B29" s="398" t="s">
        <v>593</v>
      </c>
      <c r="C29" s="398" t="s">
        <v>627</v>
      </c>
      <c r="D29" s="398" t="s">
        <v>623</v>
      </c>
      <c r="E29" s="399" t="s">
        <v>625</v>
      </c>
      <c r="F29" s="399">
        <v>58</v>
      </c>
    </row>
    <row r="30" spans="1:6" ht="16">
      <c r="A30" s="397" t="s">
        <v>620</v>
      </c>
      <c r="B30" s="398" t="s">
        <v>593</v>
      </c>
      <c r="C30" s="398" t="s">
        <v>627</v>
      </c>
      <c r="D30" s="398" t="s">
        <v>626</v>
      </c>
      <c r="E30" s="399" t="s">
        <v>624</v>
      </c>
      <c r="F30" s="399">
        <v>63</v>
      </c>
    </row>
    <row r="31" spans="1:6" ht="16">
      <c r="A31" s="397" t="s">
        <v>620</v>
      </c>
      <c r="B31" s="398" t="s">
        <v>593</v>
      </c>
      <c r="C31" s="398" t="s">
        <v>627</v>
      </c>
      <c r="D31" s="398" t="s">
        <v>626</v>
      </c>
      <c r="E31" s="399" t="s">
        <v>625</v>
      </c>
      <c r="F31" s="400">
        <v>21</v>
      </c>
    </row>
    <row r="32" spans="1:6" ht="16">
      <c r="A32" s="398" t="s">
        <v>628</v>
      </c>
      <c r="B32" s="398" t="s">
        <v>621</v>
      </c>
      <c r="C32" s="398" t="s">
        <v>622</v>
      </c>
      <c r="D32" s="398" t="s">
        <v>623</v>
      </c>
      <c r="E32" s="399" t="s">
        <v>624</v>
      </c>
      <c r="F32" s="399">
        <v>65</v>
      </c>
    </row>
    <row r="33" spans="1:6" ht="16">
      <c r="A33" s="398" t="s">
        <v>628</v>
      </c>
      <c r="B33" s="398" t="s">
        <v>621</v>
      </c>
      <c r="C33" s="398" t="s">
        <v>622</v>
      </c>
      <c r="D33" s="398" t="s">
        <v>623</v>
      </c>
      <c r="E33" s="399" t="s">
        <v>625</v>
      </c>
      <c r="F33" s="399">
        <v>98</v>
      </c>
    </row>
    <row r="34" spans="1:6" ht="16">
      <c r="A34" s="398" t="s">
        <v>628</v>
      </c>
      <c r="B34" s="398" t="s">
        <v>621</v>
      </c>
      <c r="C34" s="398" t="s">
        <v>622</v>
      </c>
      <c r="D34" s="398" t="s">
        <v>626</v>
      </c>
      <c r="E34" s="399" t="s">
        <v>624</v>
      </c>
      <c r="F34" s="399">
        <v>45</v>
      </c>
    </row>
    <row r="35" spans="1:6" ht="16">
      <c r="A35" s="398" t="s">
        <v>628</v>
      </c>
      <c r="B35" s="398" t="s">
        <v>621</v>
      </c>
      <c r="C35" s="398" t="s">
        <v>622</v>
      </c>
      <c r="D35" s="398" t="s">
        <v>626</v>
      </c>
      <c r="E35" s="399" t="s">
        <v>625</v>
      </c>
      <c r="F35" s="399">
        <v>12</v>
      </c>
    </row>
    <row r="36" spans="1:6" ht="16">
      <c r="A36" s="398" t="s">
        <v>628</v>
      </c>
      <c r="B36" s="398" t="s">
        <v>621</v>
      </c>
      <c r="C36" s="398" t="s">
        <v>627</v>
      </c>
      <c r="D36" s="398" t="s">
        <v>623</v>
      </c>
      <c r="E36" s="399" t="s">
        <v>624</v>
      </c>
      <c r="F36" s="399">
        <v>78</v>
      </c>
    </row>
    <row r="37" spans="1:6" ht="16">
      <c r="A37" s="398" t="s">
        <v>628</v>
      </c>
      <c r="B37" s="398" t="s">
        <v>621</v>
      </c>
      <c r="C37" s="398" t="s">
        <v>627</v>
      </c>
      <c r="D37" s="398" t="s">
        <v>623</v>
      </c>
      <c r="E37" s="399" t="s">
        <v>625</v>
      </c>
      <c r="F37" s="399">
        <v>32</v>
      </c>
    </row>
    <row r="38" spans="1:6" ht="16">
      <c r="A38" s="398" t="s">
        <v>628</v>
      </c>
      <c r="B38" s="398" t="s">
        <v>621</v>
      </c>
      <c r="C38" s="398" t="s">
        <v>627</v>
      </c>
      <c r="D38" s="398" t="s">
        <v>626</v>
      </c>
      <c r="E38" s="399" t="s">
        <v>624</v>
      </c>
      <c r="F38" s="399">
        <v>69</v>
      </c>
    </row>
    <row r="39" spans="1:6" ht="16">
      <c r="A39" s="398" t="s">
        <v>628</v>
      </c>
      <c r="B39" s="398" t="s">
        <v>621</v>
      </c>
      <c r="C39" s="398" t="s">
        <v>627</v>
      </c>
      <c r="D39" s="398" t="s">
        <v>626</v>
      </c>
      <c r="E39" s="399" t="s">
        <v>625</v>
      </c>
      <c r="F39" s="399">
        <v>25</v>
      </c>
    </row>
    <row r="40" spans="1:6" ht="16">
      <c r="A40" s="398" t="s">
        <v>628</v>
      </c>
      <c r="B40" s="398" t="s">
        <v>590</v>
      </c>
      <c r="C40" s="398" t="s">
        <v>622</v>
      </c>
      <c r="D40" s="398" t="s">
        <v>623</v>
      </c>
      <c r="E40" s="399" t="s">
        <v>624</v>
      </c>
      <c r="F40" s="399">
        <v>14</v>
      </c>
    </row>
    <row r="41" spans="1:6" ht="16">
      <c r="A41" s="398" t="s">
        <v>628</v>
      </c>
      <c r="B41" s="398" t="s">
        <v>590</v>
      </c>
      <c r="C41" s="398" t="s">
        <v>622</v>
      </c>
      <c r="D41" s="398" t="s">
        <v>623</v>
      </c>
      <c r="E41" s="399" t="s">
        <v>625</v>
      </c>
      <c r="F41" s="399">
        <v>74</v>
      </c>
    </row>
    <row r="42" spans="1:6" ht="16">
      <c r="A42" s="398" t="s">
        <v>628</v>
      </c>
      <c r="B42" s="398" t="s">
        <v>590</v>
      </c>
      <c r="C42" s="398" t="s">
        <v>622</v>
      </c>
      <c r="D42" s="398" t="s">
        <v>626</v>
      </c>
      <c r="E42" s="399" t="s">
        <v>624</v>
      </c>
      <c r="F42" s="399">
        <v>85</v>
      </c>
    </row>
    <row r="43" spans="1:6" ht="16">
      <c r="A43" s="398" t="s">
        <v>628</v>
      </c>
      <c r="B43" s="398" t="s">
        <v>590</v>
      </c>
      <c r="C43" s="398" t="s">
        <v>622</v>
      </c>
      <c r="D43" s="398" t="s">
        <v>626</v>
      </c>
      <c r="E43" s="399" t="s">
        <v>625</v>
      </c>
      <c r="F43" s="399">
        <v>96</v>
      </c>
    </row>
    <row r="44" spans="1:6" ht="16">
      <c r="A44" s="398" t="s">
        <v>628</v>
      </c>
      <c r="B44" s="398" t="s">
        <v>590</v>
      </c>
      <c r="C44" s="398" t="s">
        <v>627</v>
      </c>
      <c r="D44" s="398" t="s">
        <v>623</v>
      </c>
      <c r="E44" s="399" t="s">
        <v>624</v>
      </c>
      <c r="F44" s="399">
        <v>32</v>
      </c>
    </row>
    <row r="45" spans="1:6" ht="16">
      <c r="A45" s="398" t="s">
        <v>628</v>
      </c>
      <c r="B45" s="398" t="s">
        <v>590</v>
      </c>
      <c r="C45" s="398" t="s">
        <v>627</v>
      </c>
      <c r="D45" s="398" t="s">
        <v>623</v>
      </c>
      <c r="E45" s="399" t="s">
        <v>625</v>
      </c>
      <c r="F45" s="399">
        <v>21</v>
      </c>
    </row>
    <row r="46" spans="1:6" ht="16">
      <c r="A46" s="398" t="s">
        <v>628</v>
      </c>
      <c r="B46" s="398" t="s">
        <v>590</v>
      </c>
      <c r="C46" s="398" t="s">
        <v>627</v>
      </c>
      <c r="D46" s="398" t="s">
        <v>626</v>
      </c>
      <c r="E46" s="399" t="s">
        <v>624</v>
      </c>
      <c r="F46" s="399">
        <v>54</v>
      </c>
    </row>
    <row r="47" spans="1:6" ht="16">
      <c r="A47" s="398" t="s">
        <v>628</v>
      </c>
      <c r="B47" s="398" t="s">
        <v>590</v>
      </c>
      <c r="C47" s="398" t="s">
        <v>627</v>
      </c>
      <c r="D47" s="398" t="s">
        <v>626</v>
      </c>
      <c r="E47" s="399" t="s">
        <v>625</v>
      </c>
      <c r="F47" s="399">
        <v>87</v>
      </c>
    </row>
    <row r="48" spans="1:6" ht="16">
      <c r="A48" s="398" t="s">
        <v>628</v>
      </c>
      <c r="B48" s="398" t="s">
        <v>593</v>
      </c>
      <c r="C48" s="398" t="s">
        <v>622</v>
      </c>
      <c r="D48" s="398" t="s">
        <v>623</v>
      </c>
      <c r="E48" s="399" t="s">
        <v>624</v>
      </c>
      <c r="F48" s="399">
        <v>98</v>
      </c>
    </row>
    <row r="49" spans="1:6" ht="16">
      <c r="A49" s="398" t="s">
        <v>628</v>
      </c>
      <c r="B49" s="398" t="s">
        <v>593</v>
      </c>
      <c r="C49" s="398" t="s">
        <v>622</v>
      </c>
      <c r="D49" s="398" t="s">
        <v>623</v>
      </c>
      <c r="E49" s="399" t="s">
        <v>625</v>
      </c>
      <c r="F49" s="399">
        <v>63</v>
      </c>
    </row>
    <row r="50" spans="1:6" ht="16">
      <c r="A50" s="398" t="s">
        <v>628</v>
      </c>
      <c r="B50" s="398" t="s">
        <v>593</v>
      </c>
      <c r="C50" s="398" t="s">
        <v>622</v>
      </c>
      <c r="D50" s="398" t="s">
        <v>626</v>
      </c>
      <c r="E50" s="399" t="s">
        <v>624</v>
      </c>
      <c r="F50" s="399">
        <v>23</v>
      </c>
    </row>
    <row r="51" spans="1:6" ht="16">
      <c r="A51" s="398" t="s">
        <v>628</v>
      </c>
      <c r="B51" s="398" t="s">
        <v>593</v>
      </c>
      <c r="C51" s="398" t="s">
        <v>622</v>
      </c>
      <c r="D51" s="398" t="s">
        <v>626</v>
      </c>
      <c r="E51" s="399" t="s">
        <v>625</v>
      </c>
      <c r="F51" s="399">
        <v>69</v>
      </c>
    </row>
    <row r="52" spans="1:6" ht="16">
      <c r="A52" s="398" t="s">
        <v>628</v>
      </c>
      <c r="B52" s="398" t="s">
        <v>593</v>
      </c>
      <c r="C52" s="398" t="s">
        <v>627</v>
      </c>
      <c r="D52" s="398" t="s">
        <v>623</v>
      </c>
      <c r="E52" s="399" t="s">
        <v>624</v>
      </c>
      <c r="F52" s="399">
        <v>98</v>
      </c>
    </row>
    <row r="53" spans="1:6" ht="16">
      <c r="A53" s="398" t="s">
        <v>628</v>
      </c>
      <c r="B53" s="398" t="s">
        <v>593</v>
      </c>
      <c r="C53" s="398" t="s">
        <v>627</v>
      </c>
      <c r="D53" s="398" t="s">
        <v>623</v>
      </c>
      <c r="E53" s="399" t="s">
        <v>625</v>
      </c>
      <c r="F53" s="399">
        <v>65</v>
      </c>
    </row>
    <row r="54" spans="1:6" ht="16">
      <c r="A54" s="398" t="s">
        <v>628</v>
      </c>
      <c r="B54" s="398" t="s">
        <v>593</v>
      </c>
      <c r="C54" s="398" t="s">
        <v>627</v>
      </c>
      <c r="D54" s="398" t="s">
        <v>626</v>
      </c>
      <c r="E54" s="399" t="s">
        <v>624</v>
      </c>
      <c r="F54" s="399">
        <v>12</v>
      </c>
    </row>
    <row r="55" spans="1:6" ht="16">
      <c r="A55" s="398" t="s">
        <v>628</v>
      </c>
      <c r="B55" s="398" t="s">
        <v>593</v>
      </c>
      <c r="C55" s="398" t="s">
        <v>627</v>
      </c>
      <c r="D55" s="398" t="s">
        <v>626</v>
      </c>
      <c r="E55" s="399" t="s">
        <v>625</v>
      </c>
      <c r="F55" s="399">
        <v>25</v>
      </c>
    </row>
  </sheetData>
  <mergeCells count="5">
    <mergeCell ref="J11:R11"/>
    <mergeCell ref="J9:R9"/>
    <mergeCell ref="J10:R10"/>
    <mergeCell ref="J12:R12"/>
    <mergeCell ref="A1:F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A397-5CB7-824B-BD1F-8BE3161F8A84}">
  <dimension ref="A2:H22"/>
  <sheetViews>
    <sheetView zoomScale="150" workbookViewId="0">
      <selection activeCell="D7" sqref="D7"/>
    </sheetView>
  </sheetViews>
  <sheetFormatPr baseColWidth="10" defaultRowHeight="15"/>
  <cols>
    <col min="8" max="8" width="23.33203125" customWidth="1"/>
  </cols>
  <sheetData>
    <row r="2" spans="1:8" ht="16" thickBot="1"/>
    <row r="3" spans="1:8" ht="17" thickTop="1" thickBot="1">
      <c r="A3" s="538"/>
      <c r="B3" s="533"/>
      <c r="C3" s="536" t="s">
        <v>229</v>
      </c>
      <c r="D3" s="536" t="s">
        <v>230</v>
      </c>
      <c r="E3" s="536" t="s">
        <v>231</v>
      </c>
      <c r="F3" s="536" t="s">
        <v>232</v>
      </c>
      <c r="G3" s="536" t="s">
        <v>233</v>
      </c>
      <c r="H3" s="537" t="s">
        <v>1105</v>
      </c>
    </row>
    <row r="4" spans="1:8" ht="17" thickBot="1">
      <c r="A4" s="546">
        <v>0.33333333333333331</v>
      </c>
      <c r="B4" s="535" t="s">
        <v>1102</v>
      </c>
      <c r="C4" s="539"/>
      <c r="D4" s="534"/>
      <c r="E4" s="540"/>
      <c r="F4" s="534"/>
      <c r="G4" s="534"/>
      <c r="H4" s="545"/>
    </row>
    <row r="5" spans="1:8" ht="17" thickBot="1">
      <c r="A5" s="546"/>
      <c r="B5" s="535" t="s">
        <v>1103</v>
      </c>
      <c r="C5" s="539"/>
      <c r="D5" s="534"/>
      <c r="E5" s="534"/>
      <c r="F5" s="540"/>
      <c r="G5" s="534"/>
      <c r="H5" s="545"/>
    </row>
    <row r="6" spans="1:8" ht="17" thickBot="1">
      <c r="A6" s="546">
        <v>0.375</v>
      </c>
      <c r="B6" s="535" t="s">
        <v>1102</v>
      </c>
      <c r="C6" s="534"/>
      <c r="D6" s="539"/>
      <c r="E6" s="534"/>
      <c r="F6" s="540"/>
      <c r="G6" s="534"/>
      <c r="H6" s="545"/>
    </row>
    <row r="7" spans="1:8" ht="17" thickBot="1">
      <c r="A7" s="546"/>
      <c r="B7" s="535" t="s">
        <v>1103</v>
      </c>
      <c r="C7" s="534"/>
      <c r="D7" s="539"/>
      <c r="E7" s="534"/>
      <c r="F7" s="534"/>
      <c r="G7" s="540"/>
      <c r="H7" s="545"/>
    </row>
    <row r="8" spans="1:8" ht="17" thickBot="1">
      <c r="A8" s="546">
        <v>0.41666666666666702</v>
      </c>
      <c r="B8" s="535" t="s">
        <v>1102</v>
      </c>
      <c r="C8" s="534"/>
      <c r="D8" s="534"/>
      <c r="E8" s="539"/>
      <c r="F8" s="534"/>
      <c r="G8" s="540"/>
      <c r="H8" s="545"/>
    </row>
    <row r="9" spans="1:8" ht="17" thickBot="1">
      <c r="A9" s="546"/>
      <c r="B9" s="535" t="s">
        <v>1103</v>
      </c>
      <c r="C9" s="541"/>
      <c r="D9" s="534"/>
      <c r="E9" s="539"/>
      <c r="F9" s="534"/>
      <c r="G9" s="534"/>
      <c r="H9" s="545"/>
    </row>
    <row r="10" spans="1:8" ht="17" thickBot="1">
      <c r="A10" s="546">
        <v>0.45833333333333298</v>
      </c>
      <c r="B10" s="535" t="s">
        <v>1102</v>
      </c>
      <c r="C10" s="541"/>
      <c r="D10" s="534"/>
      <c r="E10" s="534"/>
      <c r="F10" s="539"/>
      <c r="G10" s="534"/>
      <c r="H10" s="545"/>
    </row>
    <row r="11" spans="1:8" ht="17" thickBot="1">
      <c r="A11" s="546"/>
      <c r="B11" s="535" t="s">
        <v>1103</v>
      </c>
      <c r="C11" s="534"/>
      <c r="D11" s="541"/>
      <c r="E11" s="534"/>
      <c r="F11" s="539"/>
      <c r="G11" s="534"/>
      <c r="H11" s="545"/>
    </row>
    <row r="12" spans="1:8" ht="17" thickBot="1">
      <c r="A12" s="546">
        <v>0.5</v>
      </c>
      <c r="B12" s="535" t="s">
        <v>1102</v>
      </c>
      <c r="C12" s="534"/>
      <c r="D12" s="541"/>
      <c r="E12" s="534"/>
      <c r="F12" s="534"/>
      <c r="G12" s="539"/>
      <c r="H12" s="545"/>
    </row>
    <row r="13" spans="1:8" ht="17" thickBot="1">
      <c r="A13" s="546"/>
      <c r="B13" s="535" t="s">
        <v>1103</v>
      </c>
      <c r="C13" s="534"/>
      <c r="D13" s="534"/>
      <c r="E13" s="541"/>
      <c r="F13" s="534"/>
      <c r="G13" s="539"/>
      <c r="H13" s="545"/>
    </row>
    <row r="14" spans="1:8" ht="17" thickBot="1">
      <c r="A14" s="546">
        <v>0.54166666666666696</v>
      </c>
      <c r="B14" s="535" t="s">
        <v>1102</v>
      </c>
      <c r="C14" s="542"/>
      <c r="D14" s="534"/>
      <c r="E14" s="541"/>
      <c r="F14" s="534"/>
      <c r="G14" s="534"/>
      <c r="H14" s="545"/>
    </row>
    <row r="15" spans="1:8" ht="17" thickBot="1">
      <c r="A15" s="546"/>
      <c r="B15" s="535" t="s">
        <v>1103</v>
      </c>
      <c r="C15" s="542"/>
      <c r="D15" s="534"/>
      <c r="E15" s="534"/>
      <c r="F15" s="541"/>
      <c r="G15" s="534"/>
      <c r="H15" s="545"/>
    </row>
    <row r="16" spans="1:8" ht="17" thickBot="1">
      <c r="A16" s="546">
        <v>0.58333333333333304</v>
      </c>
      <c r="B16" s="535" t="s">
        <v>1102</v>
      </c>
      <c r="C16" s="534"/>
      <c r="D16" s="542"/>
      <c r="E16" s="534"/>
      <c r="F16" s="541"/>
      <c r="G16" s="534"/>
      <c r="H16" s="545"/>
    </row>
    <row r="17" spans="1:8" ht="17" thickBot="1">
      <c r="A17" s="546"/>
      <c r="B17" s="535" t="s">
        <v>1103</v>
      </c>
      <c r="C17" s="534"/>
      <c r="D17" s="542"/>
      <c r="E17" s="542"/>
      <c r="F17" s="534"/>
      <c r="G17" s="541"/>
      <c r="H17" s="545"/>
    </row>
    <row r="18" spans="1:8" ht="17" thickBot="1">
      <c r="A18" s="546">
        <v>0.625</v>
      </c>
      <c r="B18" s="535" t="s">
        <v>1102</v>
      </c>
      <c r="C18" s="534"/>
      <c r="D18" s="534"/>
      <c r="E18" s="542"/>
      <c r="F18" s="534"/>
      <c r="G18" s="541"/>
      <c r="H18" s="545"/>
    </row>
    <row r="19" spans="1:8" ht="17" thickBot="1">
      <c r="A19" s="546"/>
      <c r="B19" s="535" t="s">
        <v>1103</v>
      </c>
      <c r="C19" s="534"/>
      <c r="D19" s="534"/>
      <c r="E19" s="534"/>
      <c r="F19" s="542"/>
      <c r="G19" s="534"/>
      <c r="H19" s="545"/>
    </row>
    <row r="20" spans="1:8" ht="16" thickBot="1">
      <c r="A20" s="546">
        <v>0.66666666666666696</v>
      </c>
      <c r="B20" s="548" t="s">
        <v>1104</v>
      </c>
      <c r="C20" s="548"/>
      <c r="D20" s="548"/>
      <c r="E20" s="548"/>
      <c r="F20" s="548"/>
      <c r="G20" s="548"/>
      <c r="H20" s="549"/>
    </row>
    <row r="21" spans="1:8" ht="16" thickBot="1">
      <c r="A21" s="547"/>
      <c r="B21" s="550"/>
      <c r="C21" s="550"/>
      <c r="D21" s="550"/>
      <c r="E21" s="550"/>
      <c r="F21" s="550"/>
      <c r="G21" s="550"/>
      <c r="H21" s="551"/>
    </row>
    <row r="22" spans="1:8" ht="16" thickTop="1"/>
  </sheetData>
  <mergeCells count="18">
    <mergeCell ref="H14:H15"/>
    <mergeCell ref="A4:A5"/>
    <mergeCell ref="A6:A7"/>
    <mergeCell ref="A8:A9"/>
    <mergeCell ref="A10:A11"/>
    <mergeCell ref="A12:A13"/>
    <mergeCell ref="A14:A15"/>
    <mergeCell ref="H4:H5"/>
    <mergeCell ref="H6:H7"/>
    <mergeCell ref="H8:H9"/>
    <mergeCell ref="H10:H11"/>
    <mergeCell ref="H12:H13"/>
    <mergeCell ref="H16:H17"/>
    <mergeCell ref="H18:H19"/>
    <mergeCell ref="A16:A17"/>
    <mergeCell ref="A18:A19"/>
    <mergeCell ref="A20:A21"/>
    <mergeCell ref="B20:H21"/>
  </mergeCells>
  <phoneticPr fontId="93" type="noConversion"/>
  <pageMargins left="0.7" right="0.7" top="0.75" bottom="0.75" header="0.3" footer="0.3"/>
  <pageSetup paperSize="9" scale="83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E5CA-F99F-4654-BDD8-8E9BD05A1AD3}">
  <sheetPr codeName="Feuil8">
    <tabColor theme="5" tint="0.59999389629810485"/>
  </sheetPr>
  <dimension ref="A1:M17"/>
  <sheetViews>
    <sheetView zoomScale="200" zoomScaleNormal="200" workbookViewId="0">
      <selection activeCell="E11" sqref="E11"/>
    </sheetView>
  </sheetViews>
  <sheetFormatPr baseColWidth="10" defaultColWidth="9.1640625" defaultRowHeight="15"/>
  <cols>
    <col min="2" max="3" width="15.83203125" bestFit="1" customWidth="1"/>
    <col min="4" max="4" width="10.6640625" customWidth="1"/>
    <col min="5" max="5" width="11.33203125" bestFit="1" customWidth="1"/>
    <col min="6" max="13" width="10.6640625" customWidth="1"/>
  </cols>
  <sheetData>
    <row r="1" spans="1:13">
      <c r="A1" s="544" t="s">
        <v>22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6" spans="1:13">
      <c r="B6" s="4"/>
      <c r="C6" s="5"/>
      <c r="D6" s="5"/>
      <c r="E6" s="5"/>
      <c r="F6" s="5"/>
      <c r="G6" s="5"/>
      <c r="H6" s="1"/>
      <c r="I6" s="1"/>
      <c r="J6" s="1"/>
      <c r="K6" s="1"/>
      <c r="L6" s="1"/>
      <c r="M6" s="1"/>
    </row>
    <row r="7" spans="1:13">
      <c r="B7" s="6"/>
      <c r="C7" s="3" t="s">
        <v>27</v>
      </c>
      <c r="D7" s="3" t="s">
        <v>28</v>
      </c>
      <c r="E7" s="3" t="s">
        <v>29</v>
      </c>
      <c r="F7" s="3"/>
      <c r="G7" s="3"/>
    </row>
    <row r="8" spans="1:13">
      <c r="B8" s="6" t="s">
        <v>23</v>
      </c>
      <c r="C8" s="3">
        <v>15</v>
      </c>
      <c r="D8" s="3">
        <v>24</v>
      </c>
      <c r="E8" s="3">
        <f>C8+D8</f>
        <v>39</v>
      </c>
      <c r="F8" s="7"/>
      <c r="G8" s="3"/>
    </row>
    <row r="9" spans="1:13">
      <c r="B9" s="6" t="s">
        <v>24</v>
      </c>
      <c r="C9" s="3">
        <v>26</v>
      </c>
      <c r="D9" s="3">
        <v>33</v>
      </c>
      <c r="E9" s="3">
        <f>C9-D9</f>
        <v>-7</v>
      </c>
      <c r="F9" s="7"/>
      <c r="G9" s="3"/>
    </row>
    <row r="10" spans="1:13">
      <c r="B10" s="6" t="s">
        <v>25</v>
      </c>
      <c r="C10" s="3">
        <v>65</v>
      </c>
      <c r="D10" s="3">
        <v>478</v>
      </c>
      <c r="E10" s="3">
        <f>C10*D10</f>
        <v>31070</v>
      </c>
      <c r="F10" s="3"/>
      <c r="G10" s="3"/>
    </row>
    <row r="11" spans="1:13">
      <c r="B11" s="6" t="s">
        <v>26</v>
      </c>
      <c r="C11" s="3">
        <v>471</v>
      </c>
      <c r="D11" s="3">
        <v>65</v>
      </c>
      <c r="E11" s="3">
        <f>C11/D11</f>
        <v>7.2461538461538462</v>
      </c>
      <c r="F11" s="3"/>
      <c r="G11" s="3"/>
    </row>
    <row r="12" spans="1:13">
      <c r="B12" s="6"/>
      <c r="C12" s="3"/>
      <c r="D12" s="3"/>
      <c r="E12" s="3"/>
      <c r="F12" s="7"/>
      <c r="G12" s="3"/>
    </row>
    <row r="13" spans="1:13">
      <c r="B13" s="6"/>
      <c r="C13" s="3"/>
    </row>
    <row r="14" spans="1:13">
      <c r="B14" s="6"/>
      <c r="C14" s="3"/>
    </row>
    <row r="15" spans="1:13">
      <c r="B15" s="6"/>
      <c r="C15" s="3"/>
    </row>
    <row r="16" spans="1:13">
      <c r="B16" s="1"/>
    </row>
    <row r="17" spans="2:2">
      <c r="B17" s="1"/>
    </row>
  </sheetData>
  <mergeCells count="1">
    <mergeCell ref="A1:D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8CA0-B07A-485B-846D-B6FB76574F23}">
  <sheetPr codeName="Feuil12">
    <tabColor theme="5" tint="0.59999389629810485"/>
  </sheetPr>
  <dimension ref="A1:M20"/>
  <sheetViews>
    <sheetView zoomScale="142" zoomScaleNormal="100" workbookViewId="0">
      <selection activeCell="C11" sqref="C11"/>
    </sheetView>
  </sheetViews>
  <sheetFormatPr baseColWidth="10" defaultColWidth="9.1640625" defaultRowHeight="15"/>
  <cols>
    <col min="2" max="2" width="20.83203125" bestFit="1" customWidth="1"/>
    <col min="3" max="3" width="15.83203125" bestFit="1" customWidth="1"/>
    <col min="4" max="4" width="25.83203125" customWidth="1"/>
    <col min="5" max="5" width="11.33203125" bestFit="1" customWidth="1"/>
    <col min="6" max="13" width="10.6640625" customWidth="1"/>
  </cols>
  <sheetData>
    <row r="1" spans="1:13">
      <c r="A1" s="544" t="s">
        <v>227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5" spans="1:13">
      <c r="B5" s="28"/>
      <c r="C5" s="28"/>
      <c r="D5" s="28"/>
      <c r="E5" s="28"/>
    </row>
    <row r="6" spans="1:13">
      <c r="B6" s="28" t="s">
        <v>216</v>
      </c>
      <c r="C6" s="29">
        <v>38799</v>
      </c>
      <c r="D6" s="28"/>
      <c r="E6" s="28"/>
      <c r="I6" s="1"/>
      <c r="J6" s="1"/>
      <c r="K6" s="1"/>
      <c r="L6" s="1"/>
      <c r="M6" s="1"/>
    </row>
    <row r="7" spans="1:13">
      <c r="B7" s="28"/>
      <c r="C7" s="28"/>
      <c r="D7" s="28"/>
      <c r="E7" s="28"/>
      <c r="I7" s="19"/>
    </row>
    <row r="8" spans="1:13" ht="18.75" customHeight="1">
      <c r="B8" s="30" t="s">
        <v>217</v>
      </c>
      <c r="C8" s="198">
        <f ca="1">NOW()</f>
        <v>45566.684231250001</v>
      </c>
      <c r="D8" s="28"/>
      <c r="E8" s="28"/>
      <c r="F8" s="552" t="s">
        <v>369</v>
      </c>
      <c r="G8" s="552"/>
      <c r="H8" s="552"/>
      <c r="I8" s="552"/>
      <c r="J8" s="552"/>
      <c r="K8" s="552"/>
      <c r="L8" s="552"/>
      <c r="M8" s="552"/>
    </row>
    <row r="9" spans="1:13">
      <c r="B9" s="30" t="s">
        <v>218</v>
      </c>
      <c r="C9" s="31">
        <f ca="1">C8</f>
        <v>45566.684231250001</v>
      </c>
      <c r="D9" s="32"/>
      <c r="E9" s="28"/>
      <c r="F9" s="552" t="s">
        <v>370</v>
      </c>
      <c r="G9" s="552"/>
      <c r="H9" s="552"/>
      <c r="I9" s="552"/>
      <c r="J9" s="552"/>
      <c r="K9" s="552"/>
      <c r="L9" s="552"/>
      <c r="M9" s="552"/>
    </row>
    <row r="10" spans="1:13">
      <c r="B10" s="33" t="s">
        <v>219</v>
      </c>
      <c r="C10" s="31"/>
      <c r="D10" s="32"/>
      <c r="E10" s="28"/>
      <c r="I10" s="3"/>
    </row>
    <row r="11" spans="1:13">
      <c r="B11" s="30" t="s">
        <v>220</v>
      </c>
      <c r="C11" s="34">
        <f ca="1">QUOTIENT(C12,365)</f>
        <v>18</v>
      </c>
      <c r="D11" s="32" t="s">
        <v>221</v>
      </c>
      <c r="E11" s="28"/>
      <c r="I11" s="3"/>
    </row>
    <row r="12" spans="1:13">
      <c r="B12" s="30" t="s">
        <v>220</v>
      </c>
      <c r="C12" s="35">
        <f ca="1">C8-C6</f>
        <v>6767.6842312500012</v>
      </c>
      <c r="D12" s="28" t="s">
        <v>222</v>
      </c>
      <c r="E12" s="28"/>
      <c r="I12" s="3"/>
    </row>
    <row r="13" spans="1:13">
      <c r="B13" s="30" t="s">
        <v>220</v>
      </c>
      <c r="C13" s="35">
        <f ca="1">C12*24</f>
        <v>162424.42155000003</v>
      </c>
      <c r="D13" s="28" t="s">
        <v>223</v>
      </c>
      <c r="E13" s="28"/>
      <c r="I13" s="3"/>
    </row>
    <row r="14" spans="1:13">
      <c r="B14" s="30" t="s">
        <v>220</v>
      </c>
      <c r="C14" s="35">
        <f ca="1">C13*60</f>
        <v>9745465.2930000015</v>
      </c>
      <c r="D14" s="28" t="s">
        <v>224</v>
      </c>
      <c r="E14" s="28"/>
      <c r="I14" s="3"/>
    </row>
    <row r="15" spans="1:13">
      <c r="B15" s="30" t="s">
        <v>220</v>
      </c>
      <c r="C15" s="35">
        <f ca="1">C14*60</f>
        <v>584727917.58000004</v>
      </c>
      <c r="D15" s="199" t="s">
        <v>450</v>
      </c>
      <c r="E15" s="28"/>
    </row>
    <row r="16" spans="1:13">
      <c r="B16" s="30"/>
      <c r="C16" s="35"/>
      <c r="D16" s="28"/>
      <c r="E16" s="28"/>
    </row>
    <row r="17" spans="2:5">
      <c r="B17" s="30" t="s">
        <v>225</v>
      </c>
      <c r="C17" s="31">
        <f>C6</f>
        <v>38799</v>
      </c>
      <c r="D17" s="28"/>
      <c r="E17" s="28"/>
    </row>
    <row r="18" spans="2:5">
      <c r="B18" s="30" t="s">
        <v>226</v>
      </c>
      <c r="C18" s="36">
        <f>C6</f>
        <v>38799</v>
      </c>
      <c r="D18" s="28"/>
      <c r="E18" s="28"/>
    </row>
    <row r="19" spans="2:5">
      <c r="B19" s="28"/>
      <c r="C19" s="28"/>
      <c r="D19" s="28"/>
      <c r="E19" s="28"/>
    </row>
    <row r="20" spans="2:5">
      <c r="B20" s="28"/>
      <c r="C20" s="28"/>
      <c r="D20" s="28"/>
      <c r="E20" s="28"/>
    </row>
  </sheetData>
  <mergeCells count="3">
    <mergeCell ref="A1:D3"/>
    <mergeCell ref="F8:M8"/>
    <mergeCell ref="F9:M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702-B25B-423D-9BE2-382C728C318F}">
  <sheetPr codeName="Feuil5">
    <tabColor theme="5" tint="0.59999389629810485"/>
  </sheetPr>
  <dimension ref="A1:M17"/>
  <sheetViews>
    <sheetView zoomScale="150" zoomScaleNormal="100" workbookViewId="0">
      <selection activeCell="G16" sqref="G16"/>
    </sheetView>
  </sheetViews>
  <sheetFormatPr baseColWidth="10" defaultColWidth="9.1640625" defaultRowHeight="15"/>
  <cols>
    <col min="2" max="2" width="12.83203125" bestFit="1" customWidth="1"/>
    <col min="3" max="3" width="15.83203125" bestFit="1" customWidth="1"/>
    <col min="4" max="13" width="10.6640625" customWidth="1"/>
  </cols>
  <sheetData>
    <row r="1" spans="1:13">
      <c r="A1" s="544" t="s">
        <v>609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6" spans="1:13">
      <c r="B6" s="375"/>
      <c r="C6" s="553" t="s">
        <v>17</v>
      </c>
      <c r="D6" s="554"/>
      <c r="E6" s="1"/>
      <c r="F6" s="1"/>
      <c r="G6" s="1"/>
      <c r="H6" s="1"/>
      <c r="I6" s="1"/>
      <c r="J6" s="1"/>
      <c r="K6" s="1"/>
      <c r="L6" s="1"/>
      <c r="M6" s="1"/>
    </row>
    <row r="7" spans="1:13">
      <c r="B7" s="378" t="s">
        <v>611</v>
      </c>
      <c r="C7" s="379" t="s">
        <v>608</v>
      </c>
      <c r="D7" s="380" t="s">
        <v>610</v>
      </c>
    </row>
    <row r="8" spans="1:13">
      <c r="B8" s="381" t="s">
        <v>13</v>
      </c>
      <c r="C8" s="612">
        <v>200</v>
      </c>
      <c r="D8" s="613"/>
    </row>
    <row r="9" spans="1:13">
      <c r="B9" s="381" t="s">
        <v>14</v>
      </c>
      <c r="C9" s="614">
        <v>100</v>
      </c>
      <c r="D9" s="615"/>
    </row>
    <row r="10" spans="1:13">
      <c r="B10" s="382" t="s">
        <v>15</v>
      </c>
      <c r="C10" s="612">
        <v>150</v>
      </c>
      <c r="D10" s="613"/>
    </row>
    <row r="11" spans="1:13">
      <c r="B11" s="377" t="s">
        <v>16</v>
      </c>
      <c r="C11" s="616">
        <f>SUM(C8:C10)</f>
        <v>450</v>
      </c>
      <c r="D11" s="617"/>
    </row>
    <row r="12" spans="1:13">
      <c r="B12" s="1"/>
    </row>
    <row r="13" spans="1:13">
      <c r="B13" s="1"/>
    </row>
    <row r="14" spans="1:13">
      <c r="B14" s="1"/>
    </row>
    <row r="15" spans="1:13">
      <c r="B15" s="1"/>
    </row>
    <row r="16" spans="1:13">
      <c r="B16" s="1"/>
    </row>
    <row r="17" spans="2:2">
      <c r="B17" s="1"/>
    </row>
  </sheetData>
  <mergeCells count="2">
    <mergeCell ref="A1:D3"/>
    <mergeCell ref="C6:D6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0C18-E9C4-4350-90B8-7C012A8F1F43}">
  <sheetPr codeName="Feuil9">
    <tabColor theme="9" tint="0.39997558519241921"/>
  </sheetPr>
  <dimension ref="A1:M19"/>
  <sheetViews>
    <sheetView zoomScale="200" zoomScaleNormal="100" workbookViewId="0">
      <selection activeCell="E19" sqref="E19"/>
    </sheetView>
  </sheetViews>
  <sheetFormatPr baseColWidth="10" defaultColWidth="9.1640625" defaultRowHeight="15"/>
  <cols>
    <col min="2" max="3" width="15.83203125" bestFit="1" customWidth="1"/>
    <col min="4" max="4" width="10.6640625" customWidth="1"/>
    <col min="5" max="5" width="11.33203125" bestFit="1" customWidth="1"/>
    <col min="6" max="13" width="10.6640625" customWidth="1"/>
  </cols>
  <sheetData>
    <row r="1" spans="1:13">
      <c r="A1" s="544" t="s">
        <v>30</v>
      </c>
      <c r="B1" s="544"/>
      <c r="C1" s="544"/>
      <c r="D1" s="544"/>
    </row>
    <row r="2" spans="1:13">
      <c r="A2" s="544"/>
      <c r="B2" s="544"/>
      <c r="C2" s="544"/>
      <c r="D2" s="544"/>
    </row>
    <row r="3" spans="1:13">
      <c r="A3" s="544"/>
      <c r="B3" s="544"/>
      <c r="C3" s="544"/>
      <c r="D3" s="544"/>
    </row>
    <row r="6" spans="1:13">
      <c r="B6" s="4"/>
      <c r="C6" s="5"/>
      <c r="D6" s="5"/>
      <c r="E6" s="5"/>
      <c r="F6" s="5"/>
      <c r="G6" s="5"/>
      <c r="H6" s="1"/>
      <c r="I6" s="1"/>
      <c r="J6" s="1"/>
      <c r="K6" s="1"/>
      <c r="L6" s="1"/>
      <c r="M6" s="1"/>
    </row>
    <row r="7" spans="1:13">
      <c r="D7" s="3"/>
      <c r="E7" s="3"/>
      <c r="F7" s="3"/>
      <c r="G7" s="3"/>
      <c r="H7" s="11" t="s">
        <v>31</v>
      </c>
      <c r="I7" s="10">
        <v>0.2</v>
      </c>
    </row>
    <row r="8" spans="1:13">
      <c r="D8" s="3"/>
      <c r="E8" s="3"/>
      <c r="F8" s="7"/>
      <c r="G8" s="3"/>
      <c r="H8" s="6"/>
      <c r="I8" s="3"/>
    </row>
    <row r="9" spans="1:13">
      <c r="B9" s="383" t="s">
        <v>33</v>
      </c>
      <c r="C9" s="384" t="s">
        <v>34</v>
      </c>
      <c r="D9" s="12" t="s">
        <v>35</v>
      </c>
      <c r="E9" s="3"/>
      <c r="F9" s="7"/>
      <c r="G9" s="3"/>
      <c r="H9" s="11" t="s">
        <v>32</v>
      </c>
      <c r="I9" s="12" t="s">
        <v>31</v>
      </c>
    </row>
    <row r="10" spans="1:13">
      <c r="B10" s="385">
        <v>2</v>
      </c>
      <c r="C10" s="386">
        <v>12</v>
      </c>
      <c r="D10" s="9">
        <f>B10*C10</f>
        <v>24</v>
      </c>
      <c r="E10" s="3"/>
      <c r="F10" s="3"/>
      <c r="G10" s="3"/>
      <c r="H10" s="8">
        <v>35</v>
      </c>
      <c r="I10" s="390">
        <f>H10*I7</f>
        <v>7</v>
      </c>
    </row>
    <row r="11" spans="1:13">
      <c r="B11" s="387">
        <v>3</v>
      </c>
      <c r="C11" s="388">
        <v>4</v>
      </c>
      <c r="D11" s="9">
        <f t="shared" ref="D11:D15" si="0">B11*C11</f>
        <v>12</v>
      </c>
      <c r="E11" s="3"/>
      <c r="F11" s="3"/>
      <c r="G11" s="3"/>
      <c r="H11" s="8">
        <v>42</v>
      </c>
      <c r="I11" s="390">
        <f>H11*I7</f>
        <v>8.4</v>
      </c>
    </row>
    <row r="12" spans="1:13">
      <c r="B12" s="385">
        <v>10</v>
      </c>
      <c r="C12" s="386">
        <v>50</v>
      </c>
      <c r="D12" s="9">
        <f t="shared" si="0"/>
        <v>500</v>
      </c>
      <c r="E12" s="3"/>
      <c r="F12" s="7"/>
      <c r="G12" s="3"/>
      <c r="H12" s="8">
        <v>10</v>
      </c>
      <c r="I12" s="390">
        <f>H12*I7</f>
        <v>2</v>
      </c>
    </row>
    <row r="13" spans="1:13">
      <c r="B13" s="387">
        <v>4</v>
      </c>
      <c r="C13" s="388">
        <v>36</v>
      </c>
      <c r="D13" s="9">
        <f t="shared" si="0"/>
        <v>144</v>
      </c>
      <c r="H13" s="8">
        <v>59</v>
      </c>
      <c r="I13" s="390">
        <f>H13*I7</f>
        <v>11.8</v>
      </c>
    </row>
    <row r="14" spans="1:13">
      <c r="B14" s="385">
        <v>9</v>
      </c>
      <c r="C14" s="386">
        <v>21</v>
      </c>
      <c r="D14" s="9">
        <f t="shared" si="0"/>
        <v>189</v>
      </c>
      <c r="H14" s="8">
        <v>448</v>
      </c>
      <c r="I14" s="390">
        <f>H14*I7</f>
        <v>89.600000000000009</v>
      </c>
    </row>
    <row r="15" spans="1:13">
      <c r="B15" s="389">
        <v>24</v>
      </c>
      <c r="C15" s="2">
        <v>7</v>
      </c>
      <c r="D15" s="9">
        <f t="shared" si="0"/>
        <v>168</v>
      </c>
      <c r="H15" s="8">
        <v>17</v>
      </c>
      <c r="I15" s="390">
        <f>H15*I7</f>
        <v>3.4000000000000004</v>
      </c>
    </row>
    <row r="16" spans="1:13">
      <c r="B16" s="1"/>
    </row>
    <row r="17" spans="2:4">
      <c r="B17" s="1"/>
    </row>
    <row r="18" spans="2:4">
      <c r="B18" s="302" t="s">
        <v>575</v>
      </c>
      <c r="C18" s="302"/>
      <c r="D18" s="302"/>
    </row>
    <row r="19" spans="2:4">
      <c r="B19" s="302" t="s">
        <v>613</v>
      </c>
      <c r="C19" s="302"/>
      <c r="D19" s="302"/>
    </row>
  </sheetData>
  <mergeCells count="1">
    <mergeCell ref="A1:D3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594C-AFB0-44E2-92EE-929CB918113F}">
  <sheetPr>
    <tabColor theme="9" tint="0.39997558519241921"/>
  </sheetPr>
  <dimension ref="A1:H20"/>
  <sheetViews>
    <sheetView topLeftCell="A7" zoomScale="190" zoomScaleNormal="130" workbookViewId="0">
      <selection activeCell="I19" sqref="I19"/>
    </sheetView>
  </sheetViews>
  <sheetFormatPr baseColWidth="10" defaultColWidth="9.1640625" defaultRowHeight="15"/>
  <cols>
    <col min="1" max="1" width="35.1640625" customWidth="1"/>
    <col min="4" max="4" width="9.6640625" bestFit="1" customWidth="1"/>
    <col min="5" max="5" width="9.1640625" bestFit="1" customWidth="1"/>
    <col min="6" max="8" width="9.6640625" bestFit="1" customWidth="1"/>
  </cols>
  <sheetData>
    <row r="1" spans="1:8">
      <c r="A1" s="544" t="s">
        <v>30</v>
      </c>
      <c r="B1" s="544"/>
      <c r="C1" s="544"/>
      <c r="D1" s="544"/>
    </row>
    <row r="2" spans="1:8">
      <c r="A2" s="544"/>
      <c r="B2" s="544"/>
      <c r="C2" s="544"/>
      <c r="D2" s="544"/>
    </row>
    <row r="3" spans="1:8">
      <c r="A3" s="544"/>
      <c r="B3" s="544"/>
      <c r="C3" s="544"/>
      <c r="D3" s="544"/>
    </row>
    <row r="5" spans="1:8" ht="21">
      <c r="A5" s="213" t="s">
        <v>465</v>
      </c>
      <c r="B5" s="214"/>
      <c r="C5" s="215"/>
      <c r="D5" s="215"/>
      <c r="E5" s="215"/>
      <c r="F5" s="215"/>
      <c r="G5" s="215"/>
      <c r="H5" s="217"/>
    </row>
    <row r="6" spans="1:8" ht="16">
      <c r="A6" s="555" t="s">
        <v>480</v>
      </c>
      <c r="B6" s="555"/>
      <c r="C6" s="555"/>
      <c r="D6" s="555"/>
      <c r="E6" s="216"/>
      <c r="F6" s="216"/>
      <c r="G6" s="216"/>
    </row>
    <row r="7" spans="1:8">
      <c r="A7" s="218"/>
      <c r="B7" s="218"/>
      <c r="C7" s="218"/>
      <c r="D7" s="218"/>
      <c r="E7" s="218"/>
      <c r="F7" s="218"/>
      <c r="G7" s="218"/>
      <c r="H7" s="218"/>
    </row>
    <row r="8" spans="1:8">
      <c r="A8" s="219" t="s">
        <v>466</v>
      </c>
      <c r="B8" s="220">
        <v>0.2</v>
      </c>
      <c r="C8" s="218"/>
      <c r="D8" s="218"/>
      <c r="E8" s="218"/>
      <c r="F8" s="218"/>
      <c r="G8" s="218"/>
      <c r="H8" s="218"/>
    </row>
    <row r="9" spans="1:8">
      <c r="A9" s="219" t="s">
        <v>467</v>
      </c>
      <c r="B9" s="220">
        <v>0.05</v>
      </c>
      <c r="C9" s="218"/>
      <c r="D9" s="218"/>
      <c r="E9" s="218"/>
      <c r="F9" s="218"/>
      <c r="G9" s="218"/>
      <c r="H9" s="218"/>
    </row>
    <row r="10" spans="1:8">
      <c r="A10" s="221"/>
      <c r="B10" s="221"/>
      <c r="C10" s="221"/>
      <c r="D10" s="221"/>
      <c r="E10" s="221"/>
      <c r="F10" s="221"/>
      <c r="G10" s="221"/>
      <c r="H10" s="221"/>
    </row>
    <row r="11" spans="1:8" ht="48">
      <c r="A11" s="222" t="s">
        <v>468</v>
      </c>
      <c r="B11" s="222" t="s">
        <v>469</v>
      </c>
      <c r="C11" s="222" t="s">
        <v>470</v>
      </c>
      <c r="D11" s="222" t="s">
        <v>471</v>
      </c>
      <c r="E11" s="222" t="s">
        <v>612</v>
      </c>
      <c r="F11" s="222" t="s">
        <v>472</v>
      </c>
      <c r="G11" s="222" t="s">
        <v>31</v>
      </c>
      <c r="H11" s="222" t="s">
        <v>473</v>
      </c>
    </row>
    <row r="12" spans="1:8">
      <c r="A12" s="223" t="s">
        <v>474</v>
      </c>
      <c r="B12" s="224">
        <v>3</v>
      </c>
      <c r="C12" s="225">
        <v>307.44</v>
      </c>
      <c r="D12" s="510">
        <f>B12*C12</f>
        <v>922.31999999999994</v>
      </c>
      <c r="E12" s="618">
        <f>D12*B9</f>
        <v>46.116</v>
      </c>
      <c r="F12" s="510">
        <f>D12-E12</f>
        <v>876.20399999999995</v>
      </c>
      <c r="G12" s="510">
        <f>F12*B8</f>
        <v>175.24080000000001</v>
      </c>
      <c r="H12" s="510">
        <f>F12+G12</f>
        <v>1051.4448</v>
      </c>
    </row>
    <row r="13" spans="1:8">
      <c r="A13" s="223" t="s">
        <v>475</v>
      </c>
      <c r="B13" s="224">
        <v>15</v>
      </c>
      <c r="C13" s="225">
        <v>119</v>
      </c>
      <c r="D13" s="510">
        <f t="shared" ref="D13:D17" si="0">B13*C13</f>
        <v>1785</v>
      </c>
      <c r="E13" s="618">
        <f>D13*B9</f>
        <v>89.25</v>
      </c>
      <c r="F13" s="510">
        <f t="shared" ref="F13:F17" si="1">D13-E13</f>
        <v>1695.75</v>
      </c>
      <c r="G13" s="510">
        <f>F13*B8</f>
        <v>339.15000000000003</v>
      </c>
      <c r="H13" s="510">
        <f t="shared" ref="H13:H17" si="2">F13+G13</f>
        <v>2034.9</v>
      </c>
    </row>
    <row r="14" spans="1:8">
      <c r="A14" s="223" t="s">
        <v>476</v>
      </c>
      <c r="B14" s="224">
        <v>25</v>
      </c>
      <c r="C14" s="225">
        <v>31.9</v>
      </c>
      <c r="D14" s="510">
        <f t="shared" si="0"/>
        <v>797.5</v>
      </c>
      <c r="E14" s="618">
        <f>D14*B9</f>
        <v>39.875</v>
      </c>
      <c r="F14" s="510">
        <f t="shared" si="1"/>
        <v>757.625</v>
      </c>
      <c r="G14" s="510">
        <f>F14*B8</f>
        <v>151.52500000000001</v>
      </c>
      <c r="H14" s="510">
        <f t="shared" si="2"/>
        <v>909.15</v>
      </c>
    </row>
    <row r="15" spans="1:8">
      <c r="A15" s="223" t="s">
        <v>477</v>
      </c>
      <c r="B15" s="224">
        <v>25</v>
      </c>
      <c r="C15" s="225">
        <v>17</v>
      </c>
      <c r="D15" s="510">
        <f t="shared" si="0"/>
        <v>425</v>
      </c>
      <c r="E15" s="618">
        <f>D15*B9</f>
        <v>21.25</v>
      </c>
      <c r="F15" s="510">
        <f t="shared" si="1"/>
        <v>403.75</v>
      </c>
      <c r="G15" s="510">
        <f>F15*B8</f>
        <v>80.75</v>
      </c>
      <c r="H15" s="510">
        <f t="shared" si="2"/>
        <v>484.5</v>
      </c>
    </row>
    <row r="16" spans="1:8">
      <c r="A16" s="223" t="s">
        <v>478</v>
      </c>
      <c r="B16" s="224">
        <v>3</v>
      </c>
      <c r="C16" s="225">
        <v>6.9</v>
      </c>
      <c r="D16" s="510">
        <f t="shared" si="0"/>
        <v>20.700000000000003</v>
      </c>
      <c r="E16" s="618">
        <f>D16*B9</f>
        <v>1.0350000000000001</v>
      </c>
      <c r="F16" s="510">
        <f t="shared" si="1"/>
        <v>19.665000000000003</v>
      </c>
      <c r="G16" s="510">
        <f>F16*B8</f>
        <v>3.9330000000000007</v>
      </c>
      <c r="H16" s="510">
        <f t="shared" si="2"/>
        <v>23.598000000000003</v>
      </c>
    </row>
    <row r="17" spans="1:8">
      <c r="A17" s="223" t="s">
        <v>479</v>
      </c>
      <c r="B17" s="224">
        <v>150</v>
      </c>
      <c r="C17" s="225">
        <v>24.87</v>
      </c>
      <c r="D17" s="510">
        <f t="shared" si="0"/>
        <v>3730.5</v>
      </c>
      <c r="E17" s="618">
        <f>D17*B9</f>
        <v>186.52500000000001</v>
      </c>
      <c r="F17" s="510">
        <f t="shared" si="1"/>
        <v>3543.9749999999999</v>
      </c>
      <c r="G17" s="510">
        <f>F17*B8</f>
        <v>708.79500000000007</v>
      </c>
      <c r="H17" s="510">
        <f t="shared" si="2"/>
        <v>4252.7700000000004</v>
      </c>
    </row>
    <row r="18" spans="1:8">
      <c r="A18" s="218"/>
      <c r="B18" s="226"/>
      <c r="C18" s="218"/>
      <c r="D18" s="511"/>
      <c r="E18" s="511"/>
      <c r="F18" s="511"/>
      <c r="G18" s="511"/>
      <c r="H18" s="511"/>
    </row>
    <row r="19" spans="1:8">
      <c r="A19" s="219" t="s">
        <v>414</v>
      </c>
      <c r="B19" s="391">
        <f>SUM(B12:B17)</f>
        <v>221</v>
      </c>
      <c r="C19" s="227"/>
      <c r="D19" s="510">
        <f>SUM(D12:D17)</f>
        <v>7681.0199999999995</v>
      </c>
      <c r="E19" s="510">
        <f t="shared" ref="E19:G19" si="3">SUM(E12:E17)</f>
        <v>384.05099999999999</v>
      </c>
      <c r="F19" s="510">
        <f t="shared" si="3"/>
        <v>7296.9689999999991</v>
      </c>
      <c r="G19" s="510">
        <f t="shared" si="3"/>
        <v>1459.3938000000001</v>
      </c>
      <c r="H19" s="510">
        <f>SUM(H12:H17)</f>
        <v>8756.3628000000008</v>
      </c>
    </row>
    <row r="20" spans="1:8">
      <c r="A20" s="228"/>
      <c r="B20" s="218"/>
      <c r="C20" s="218"/>
      <c r="D20" s="218"/>
      <c r="E20" s="218"/>
      <c r="F20" s="218"/>
      <c r="G20" s="218"/>
      <c r="H20" s="218"/>
    </row>
  </sheetData>
  <autoFilter ref="A11:H17" xr:uid="{FB3A444D-0127-448C-AEB4-76687A3CC40D}"/>
  <mergeCells count="2">
    <mergeCell ref="A1:D3"/>
    <mergeCell ref="A6:D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39</vt:i4>
      </vt:variant>
      <vt:variant>
        <vt:lpstr>Plages nommées</vt:lpstr>
      </vt:variant>
      <vt:variant>
        <vt:i4>2</vt:i4>
      </vt:variant>
    </vt:vector>
  </HeadingPairs>
  <TitlesOfParts>
    <vt:vector size="41" baseType="lpstr">
      <vt:lpstr>001 - Raccourcis</vt:lpstr>
      <vt:lpstr>GESTION CLASSEUR</vt:lpstr>
      <vt:lpstr>CELLULES ET CURSEURS</vt:lpstr>
      <vt:lpstr>Exercice tableau</vt:lpstr>
      <vt:lpstr>FORMULES</vt:lpstr>
      <vt:lpstr>AUJOURD'HUI - FORMAT</vt:lpstr>
      <vt:lpstr>FORMAT</vt:lpstr>
      <vt:lpstr>VRA</vt:lpstr>
      <vt:lpstr>VRA EXO</vt:lpstr>
      <vt:lpstr>VRA MIXTES</vt:lpstr>
      <vt:lpstr>SOMME</vt:lpstr>
      <vt:lpstr>SOMME - MOYENNE</vt:lpstr>
      <vt:lpstr>MIN MAX</vt:lpstr>
      <vt:lpstr>NB.SI - POPULATION</vt:lpstr>
      <vt:lpstr>NB.SI - ELEVES</vt:lpstr>
      <vt:lpstr>NBVAL - TRAVAUX</vt:lpstr>
      <vt:lpstr>NB.SI - SI</vt:lpstr>
      <vt:lpstr>SI - VILLE</vt:lpstr>
      <vt:lpstr>SI - VENDEURS</vt:lpstr>
      <vt:lpstr>SI - CAVISTE</vt:lpstr>
      <vt:lpstr>SI - ANCIENNETE</vt:lpstr>
      <vt:lpstr>SI - TRAIN</vt:lpstr>
      <vt:lpstr>OPERATEURS LOGIQUES</vt:lpstr>
      <vt:lpstr>STARS</vt:lpstr>
      <vt:lpstr>MINUSCULE</vt:lpstr>
      <vt:lpstr>MAJUSCULE</vt:lpstr>
      <vt:lpstr>GAUCHE</vt:lpstr>
      <vt:lpstr>TXT - GAUCHE</vt:lpstr>
      <vt:lpstr>SOUS-TOTAL 1</vt:lpstr>
      <vt:lpstr>SOUS-TOTAL 2</vt:lpstr>
      <vt:lpstr>RECHERCHEV EXACTE</vt:lpstr>
      <vt:lpstr>RECHERCHEV PROCHE</vt:lpstr>
      <vt:lpstr>MFC</vt:lpstr>
      <vt:lpstr>SI MFC</vt:lpstr>
      <vt:lpstr>GRAPHIQUES</vt:lpstr>
      <vt:lpstr>GRAPHIQUES 2</vt:lpstr>
      <vt:lpstr>GRAPHIQUES 3</vt:lpstr>
      <vt:lpstr>Feuil1</vt:lpstr>
      <vt:lpstr>TCD</vt:lpstr>
      <vt:lpstr>'NB.SI - ELEVES'!Zone_d_impression</vt:lpstr>
      <vt:lpstr>'NBVAL - TRAVAUX'!Zone_d_impression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2024-10-01T14:27:33Z</dcterms:modified>
</cp:coreProperties>
</file>