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  <Override PartName="/xl/drawings/charts/chart13.xml" ContentType="application/vnd.openxmlformats-officedocument.drawingml.chart+xml"/>
  <Override PartName="/xl/drawings/charts/chart14.xml" ContentType="application/vnd.openxmlformats-officedocument.drawingml.chart+xml"/>
  <Override PartName="/xl/drawings/charts/chart15.xml" ContentType="application/vnd.openxmlformats-officedocument.drawingml.chart+xml"/>
  <Override PartName="/xl/drawings/charts/chart16.xml" ContentType="application/vnd.openxmlformats-officedocument.drawingml.chart+xml"/>
  <Override PartName="/xl/drawings/charts/chart17.xml" ContentType="application/vnd.openxmlformats-officedocument.drawingml.chart+xml"/>
  <Override PartName="/xl/drawings/charts/chart18.xml" ContentType="application/vnd.openxmlformats-officedocument.drawingml.chart+xml"/>
  <Override PartName="/xl/drawings/charts/chart19.xml" ContentType="application/vnd.openxmlformats-officedocument.drawingml.chart+xml"/>
  <Override PartName="/xl/drawings/charts/chart20.xml" ContentType="application/vnd.openxmlformats-officedocument.drawingml.chart+xml"/>
  <Override PartName="/xl/drawings/charts/chart21.xml" ContentType="application/vnd.openxmlformats-officedocument.drawingml.chart+xml"/>
  <Override PartName="/xl/drawings/charts/chart22.xml" ContentType="application/vnd.openxmlformats-officedocument.drawingml.chart+xml"/>
  <Override PartName="/xl/drawings/charts/chart23.xml" ContentType="application/vnd.openxmlformats-officedocument.drawingml.chart+xml"/>
  <Override PartName="/xl/drawings/charts/chart24.xml" ContentType="application/vnd.openxmlformats-officedocument.drawingml.chart+xml"/>
  <Override PartName="/xl/drawings/charts/chart25.xml" ContentType="application/vnd.openxmlformats-officedocument.drawingml.chart+xml"/>
  <Override PartName="/xl/drawings/charts/chart26.xml" ContentType="application/vnd.openxmlformats-officedocument.drawingml.chart+xml"/>
  <Override PartName="/xl/drawings/charts/chart27.xml" ContentType="application/vnd.openxmlformats-officedocument.drawingml.chart+xml"/>
  <Override PartName="/xl/drawings/charts/chart28.xml" ContentType="application/vnd.openxmlformats-officedocument.drawingml.chart+xml"/>
  <Override PartName="/xl/drawings/charts/chart29.xml" ContentType="application/vnd.openxmlformats-officedocument.drawingml.chart+xml"/>
  <Override PartName="/xl/drawings/charts/chart30.xml" ContentType="application/vnd.openxmlformats-officedocument.drawingml.chart+xml"/>
  <Override PartName="/xl/drawings/charts/chart31.xml" ContentType="application/vnd.openxmlformats-officedocument.drawingml.chart+xml"/>
  <Override PartName="/xl/drawings/charts/chart32.xml" ContentType="application/vnd.openxmlformats-officedocument.drawingml.chart+xml"/>
  <Override PartName="/xl/drawings/charts/chart33.xml" ContentType="application/vnd.openxmlformats-officedocument.drawingml.chart+xml"/>
  <Override PartName="/xl/drawings/charts/chart34.xml" ContentType="application/vnd.openxmlformats-officedocument.drawingml.chart+xml"/>
  <Override PartName="/xl/drawings/charts/chart35.xml" ContentType="application/vnd.openxmlformats-officedocument.drawingml.char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drawings/drawing4.xml" ContentType="application/vnd.openxmlformats-officedocument.drawing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4d87874f8b4f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abe1b67af52244a4"/>
    <x:sheet xmlns:r="http://schemas.openxmlformats.org/officeDocument/2006/relationships" name="招募节奏" sheetId="2" r:id="Rc7de16c1ec374821"/>
    <x:sheet xmlns:r="http://schemas.openxmlformats.org/officeDocument/2006/relationships" name="属性成长" sheetId="3" r:id="R38c5ece73c8f4514"/>
    <x:sheet xmlns:r="http://schemas.openxmlformats.org/officeDocument/2006/relationships" name="成长总览" sheetId="4" r:id="Rb91aaf58fa204883"/>
    <x:sheet xmlns:r="http://schemas.openxmlformats.org/officeDocument/2006/relationships" name="装备明细" sheetId="5" r:id="R98f46b3230e14c33"/>
    <x:sheet xmlns:r="http://schemas.openxmlformats.org/officeDocument/2006/relationships" name="技能选择" sheetId="6" r:id="R5a12316809524a53"/>
    <x:sheet xmlns:r="http://schemas.openxmlformats.org/officeDocument/2006/relationships" name="队长与事件" sheetId="7" r:id="Rfb8c517e15814af2"/>
    <x:sheet xmlns:r="http://schemas.openxmlformats.org/officeDocument/2006/relationships" name="经济模型" sheetId="8" r:id="Rc4acdad1c74540f5"/>
    <x:sheet xmlns:r="http://schemas.openxmlformats.org/officeDocument/2006/relationships" name="伤害与概率" sheetId="9" r:id="R5878e62b526b429c"/>
    <x:sheet xmlns:r="http://schemas.openxmlformats.org/officeDocument/2006/relationships" name="原版标杆" sheetId="10" r:id="Rd0faa8566c684388"/>
    <x:sheet xmlns:r="http://schemas.openxmlformats.org/officeDocument/2006/relationships" name="改动清单" sheetId="11" r:id="R02b5680c9c564533"/>
    <x:sheet xmlns:r="http://schemas.openxmlformats.org/officeDocument/2006/relationships" name="技能机会成本" sheetId="12" r:id="R8b8488b92af44be8"/>
    <x:sheet xmlns:r="http://schemas.openxmlformats.org/officeDocument/2006/relationships" name="重甲疲劳" sheetId="13" r:id="R12f9d16ff0f64523"/>
    <x:sheet xmlns:r="http://schemas.openxmlformats.org/officeDocument/2006/relationships" name="现行对照" sheetId="14" r:id="R9e09ec50aa4a42ca"/>
    <x:sheet xmlns:r="http://schemas.openxmlformats.org/officeDocument/2006/relationships" name="来源说明" sheetId="15" r:id="R7b664b97938d48ab"/>
    <x:sheet xmlns:r="http://schemas.openxmlformats.org/officeDocument/2006/relationships" name="人物特质" sheetId="16" r:id="Rf0d298353a9c4b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0.0"/>
    <x:numFmt numFmtId="202" formatCode="#,##0.00"/>
    <x:numFmt numFmtId="203" formatCode="0.00"/>
    <x:numFmt numFmtId="204" formatCode="0.0%"/>
    <x:numFmt numFmtId="205" formatCode="0.000"/>
  </x:numFmts>
  <x:fonts count="8">
    <x:font>
      <x:sz val="11"/>
      <x:name val="Carlito"/>
    </x:font>
    <x:font>
      <x:sz val="10"/>
      <x:color rgb="FF19364B"/>
      <x:name val="Arial"/>
    </x:font>
    <x:font>
      <x:b/>
      <x:sz val="19"/>
      <x:color rgb="FF19364B"/>
      <x:name val="Arial"/>
    </x:font>
    <x:font>
      <x:sz val="10"/>
      <x:color rgb="FF607483"/>
      <x:name val="Arial"/>
    </x:font>
    <x:font>
      <x:b/>
      <x:sz val="10"/>
      <x:color rgb="FFFFFFFF"/>
      <x:name val="Arial"/>
    </x:font>
    <x:font>
      <x:b/>
      <x:sz val="10"/>
      <x:color rgb="FF19364B"/>
      <x:name val="Arial"/>
    </x:font>
    <x:font>
      <x:b/>
      <x:sz val="14"/>
      <x:color rgb="FF19364B"/>
      <x:name val="Arial"/>
    </x:font>
    <x:font>
      <x:sz val="10"/>
      <x:color rgb="FF086C7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9364B"/>
      </x:patternFill>
    </x:fill>
    <x:fill>
      <x:patternFill patternType="solid">
        <x:fgColor rgb="FFEFF4F7"/>
      </x:patternFill>
    </x:fill>
    <x:fill>
      <x:patternFill patternType="solid">
        <x:fgColor rgb="FFFFF0CD"/>
      </x:patternFill>
    </x:fill>
    <x:fill>
      <x:patternFill patternType="solid">
        <x:fgColor rgb="FFE3F3EE"/>
      </x:patternFill>
    </x:fill>
  </x:fills>
  <x:borders count="1">
    <x:border/>
  </x:borders>
  <x:cellStyleXfs count="1">
    <x:xf numFmtId="0" fontId="0" fillId="0" borderId="0"/>
  </x:cellStyleXfs>
  <x:cellXfs count="6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0" fontId="1" fillId="5" borderId="0" xfId="0" applyNumberFormat="1" applyFont="1" applyFill="1" applyBorder="1" applyAlignment="1">
      <x:alignment horizontal="right" vertical="center" wrapText="1"/>
    </x:xf>
    <x:xf numFmtId="201" fontId="1" fillId="5" borderId="0" xfId="0" applyNumberFormat="1" applyFont="1" applyFill="1" applyBorder="1" applyAlignment="1">
      <x:alignment horizontal="right" vertical="center" wrapText="1"/>
    </x:xf>
    <x:xf numFmtId="201" fontId="1" fillId="4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horizontal="right"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201" fontId="1" fillId="5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horizontal="right" vertical="center" wrapText="1"/>
    </x:xf>
    <x:xf numFmtId="202" fontId="1" fillId="0" borderId="0" xfId="0" applyNumberFormat="1" applyFont="1" applyFill="1" applyBorder="1" applyAlignment="1">
      <x:alignment horizontal="right" vertical="center" wrapText="1"/>
    </x:xf>
    <x:xf numFmtId="202" fontId="1" fillId="4" borderId="0" xfId="0" applyNumberFormat="1" applyFont="1" applyFill="1" applyBorder="1" applyAlignment="1">
      <x:alignment horizontal="right" vertical="center" wrapText="1"/>
    </x:xf>
    <x:xf numFmtId="202" fontId="1" fillId="5" borderId="0" xfId="0" applyNumberFormat="1" applyFont="1" applyFill="1" applyBorder="1" applyAlignment="1">
      <x:alignment horizontal="right" vertical="center" wrapText="1"/>
    </x:xf>
    <x:xf numFmtId="203" fontId="1" fillId="4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3" fontId="1" fillId="3" borderId="0" xfId="0" applyNumberFormat="1" applyFont="1" applyFill="1" applyBorder="1" applyAlignment="1">
      <x:alignment vertical="center" wrapText="1"/>
    </x:xf>
    <x:xf numFmtId="203" fontId="1" fillId="4" borderId="0" xfId="0" applyNumberFormat="1" applyFont="1" applyFill="1" applyBorder="1" applyAlignment="1">
      <x:alignment horizontal="right" vertical="center" wrapText="1"/>
    </x:xf>
    <x:xf numFmtId="203" fontId="1" fillId="0" borderId="0" xfId="0" applyNumberFormat="1" applyFont="1" applyFill="1" applyBorder="1" applyAlignment="1">
      <x:alignment horizontal="right" vertical="center" wrapText="1"/>
    </x:xf>
    <x:xf numFmtId="203" fontId="1" fillId="3" borderId="0" xfId="0" applyNumberFormat="1" applyFont="1" applyFill="1" applyBorder="1" applyAlignment="1">
      <x:alignment horizontal="right" vertical="center" wrapText="1"/>
    </x:xf>
    <x:xf numFmtId="203" fontId="1" fillId="5" borderId="0" xfId="0" applyNumberFormat="1" applyFont="1" applyFill="1" applyBorder="1" applyAlignment="1">
      <x:alignment horizontal="right" vertical="center" wrapText="1"/>
    </x:xf>
    <x:xf numFmtId="204" fontId="1" fillId="4" borderId="0" xfId="0" applyNumberFormat="1" applyFont="1" applyFill="1" applyBorder="1" applyAlignment="1">
      <x:alignment horizontal="right" vertical="center" wrapText="1"/>
    </x:xf>
    <x:xf numFmtId="204" fontId="1" fillId="5" borderId="0" xfId="0" applyNumberFormat="1" applyFont="1" applyFill="1" applyBorder="1" applyAlignment="1">
      <x:alignment horizontal="right" vertical="center" wrapText="1"/>
    </x:xf>
    <x:xf numFmtId="204" fontId="1" fillId="4" borderId="0" xfId="0" applyNumberFormat="1" applyFont="1" applyFill="1" applyBorder="1" applyAlignment="1">
      <x:alignment vertical="center" wrapText="1"/>
    </x:xf>
    <x:xf numFmtId="205" fontId="1" fillId="5" borderId="0" xfId="0" applyNumberFormat="1" applyFont="1" applyFill="1" applyBorder="1" applyAlignment="1">
      <x:alignment horizontal="right" vertical="center"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horizontal="right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/>
    <x:xf numFmtId="0" fontId="3" fillId="0" borderId="0" xfId="0" applyNumberFormat="1" applyFont="1" applyFill="1" applyBorder="1"/>
    <x:xf numFmtId="201" fontId="3" fillId="0" borderId="0" xfId="0" applyNumberFormat="1" applyFont="1" applyFill="1" applyBorder="1"/>
  </x:cellXfs>
  <x:cellStyles count="1">
    <x:cellStyle name="Normal" xfId="0"/>
  </x:cellStyles>
  <x:dxfs count="3">
    <x:dxf>
      <x:fill>
        <x:patternFill>
          <x:bgColor rgb="FFFFCFCF"/>
        </x:patternFill>
      </x:fill>
    </x:dxf>
    <x:dxf>
      <x:fill>
        <x:patternFill>
          <x:bgColor rgb="FFFFCFCF"/>
        </x:patternFill>
      </x:fill>
    </x:dxf>
    <x:dxf>
      <x:fill>
        <x:patternFill>
          <x:bgColor rgb="FFFFCF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bbf9c22d214b2d" /><Relationship Type="http://schemas.openxmlformats.org/officeDocument/2006/relationships/theme" Target="/xl/theme/theme1.xml" Id="R3b056fe5ec3647b4" /><Relationship Type="http://schemas.openxmlformats.org/officeDocument/2006/relationships/sharedStrings" Target="/xl/sharedStrings.xml" Id="R630fb7c687b940e6" /><Relationship Type="http://schemas.openxmlformats.org/officeDocument/2006/relationships/worksheet" Target="/xl/worksheets/sheet1.xml" Id="Rabe1b67af52244a4" /><Relationship Type="http://schemas.openxmlformats.org/officeDocument/2006/relationships/worksheet" Target="/xl/worksheets/sheet2.xml" Id="Rc7de16c1ec374821" /><Relationship Type="http://schemas.openxmlformats.org/officeDocument/2006/relationships/worksheet" Target="/xl/worksheets/sheet3.xml" Id="R38c5ece73c8f4514" /><Relationship Type="http://schemas.openxmlformats.org/officeDocument/2006/relationships/worksheet" Target="/xl/worksheets/sheet4.xml" Id="Rb91aaf58fa204883" /><Relationship Type="http://schemas.openxmlformats.org/officeDocument/2006/relationships/worksheet" Target="/xl/worksheets/sheet5.xml" Id="R98f46b3230e14c33" /><Relationship Type="http://schemas.openxmlformats.org/officeDocument/2006/relationships/worksheet" Target="/xl/worksheets/sheet6.xml" Id="R5a12316809524a53" /><Relationship Type="http://schemas.openxmlformats.org/officeDocument/2006/relationships/worksheet" Target="/xl/worksheets/sheet7.xml" Id="Rfb8c517e15814af2" /><Relationship Type="http://schemas.openxmlformats.org/officeDocument/2006/relationships/worksheet" Target="/xl/worksheets/sheet8.xml" Id="Rc4acdad1c74540f5" /><Relationship Type="http://schemas.openxmlformats.org/officeDocument/2006/relationships/worksheet" Target="/xl/worksheets/sheet9.xml" Id="R5878e62b526b429c" /><Relationship Type="http://schemas.openxmlformats.org/officeDocument/2006/relationships/worksheet" Target="/xl/worksheets/sheet10.xml" Id="Rd0faa8566c684388" /><Relationship Type="http://schemas.openxmlformats.org/officeDocument/2006/relationships/worksheet" Target="/xl/worksheets/sheet11.xml" Id="R02b5680c9c564533" /><Relationship Type="http://schemas.openxmlformats.org/officeDocument/2006/relationships/worksheet" Target="/xl/worksheets/sheet12.xml" Id="R8b8488b92af44be8" /><Relationship Type="http://schemas.openxmlformats.org/officeDocument/2006/relationships/worksheet" Target="/xl/worksheets/sheet13.xml" Id="R12f9d16ff0f64523" /><Relationship Type="http://schemas.openxmlformats.org/officeDocument/2006/relationships/worksheet" Target="/xl/worksheets/sheet14.xml" Id="R9e09ec50aa4a42ca" /><Relationship Type="http://schemas.openxmlformats.org/officeDocument/2006/relationships/worksheet" Target="/xl/worksheets/sheet15.xml" Id="R7b664b97938d48ab" /><Relationship Type="http://schemas.openxmlformats.org/officeDocument/2006/relationships/worksheet" Target="/xl/worksheets/sheet16.xml" Id="Rf0d298353a9c4b3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58f4ceed682417c" /><Relationship Type="http://schemas.openxmlformats.org/officeDocument/2006/relationships/chart" Target="/xl/drawings/charts/chart2.xml" Id="R9f27fbc3a04d49be" /><Relationship Type="http://schemas.openxmlformats.org/officeDocument/2006/relationships/chart" Target="/xl/drawings/charts/chart3.xml" Id="Rc119aeb4e4ca4e44" /><Relationship Type="http://schemas.openxmlformats.org/officeDocument/2006/relationships/chart" Target="/xl/drawings/charts/chart4.xml" Id="R9b2ae1daee1146dd" /><Relationship Type="http://schemas.openxmlformats.org/officeDocument/2006/relationships/chart" Target="/xl/drawings/charts/chart5.xml" Id="Rf0d8ee95ca664091" /><Relationship Type="http://schemas.openxmlformats.org/officeDocument/2006/relationships/chart" Target="/xl/drawings/charts/chart6.xml" Id="R33b871f3bcab4514" /><Relationship Type="http://schemas.openxmlformats.org/officeDocument/2006/relationships/chart" Target="/xl/drawings/charts/chart7.xml" Id="R683c300b850a4e18" /><Relationship Type="http://schemas.openxmlformats.org/officeDocument/2006/relationships/chart" Target="/xl/drawings/charts/chart8.xml" Id="R2dbee44bf20d4ee3" /><Relationship Type="http://schemas.openxmlformats.org/officeDocument/2006/relationships/chart" Target="/xl/drawings/charts/chart9.xml" Id="R17a2f296f6644c73" /><Relationship Type="http://schemas.openxmlformats.org/officeDocument/2006/relationships/chart" Target="/xl/drawings/charts/chart10.xml" Id="R52e9242194f54d63" /><Relationship Type="http://schemas.openxmlformats.org/officeDocument/2006/relationships/chart" Target="/xl/drawings/charts/chart11.xml" Id="R0f93b23fd9af4e3b" /><Relationship Type="http://schemas.openxmlformats.org/officeDocument/2006/relationships/chart" Target="/xl/drawings/charts/chart12.xml" Id="R35d22b586623413b" /><Relationship Type="http://schemas.openxmlformats.org/officeDocument/2006/relationships/chart" Target="/xl/drawings/charts/chart13.xml" Id="Rbebe1fe3681447d9" /><Relationship Type="http://schemas.openxmlformats.org/officeDocument/2006/relationships/chart" Target="/xl/drawings/charts/chart14.xml" Id="Rec7c6d7b8ea347bb" /><Relationship Type="http://schemas.openxmlformats.org/officeDocument/2006/relationships/chart" Target="/xl/drawings/charts/chart15.xml" Id="R0974fb3f0a974493" /><Relationship Type="http://schemas.openxmlformats.org/officeDocument/2006/relationships/chart" Target="/xl/drawings/charts/chart16.xml" Id="Rf81462fd65274539" /><Relationship Type="http://schemas.openxmlformats.org/officeDocument/2006/relationships/chart" Target="/xl/drawings/charts/chart17.xml" Id="R25ed83c4599d4b13" /><Relationship Type="http://schemas.openxmlformats.org/officeDocument/2006/relationships/chart" Target="/xl/drawings/charts/chart18.xml" Id="Rd5f60bba8f584e5a" /><Relationship Type="http://schemas.openxmlformats.org/officeDocument/2006/relationships/chart" Target="/xl/drawings/charts/chart19.xml" Id="R293588c389804c9a" /><Relationship Type="http://schemas.openxmlformats.org/officeDocument/2006/relationships/chart" Target="/xl/drawings/charts/chart20.xml" Id="R94ad9b17a9544fce" /><Relationship Type="http://schemas.openxmlformats.org/officeDocument/2006/relationships/chart" Target="/xl/drawings/charts/chart21.xml" Id="R276f4721a5e24414" /><Relationship Type="http://schemas.openxmlformats.org/officeDocument/2006/relationships/chart" Target="/xl/drawings/charts/chart22.xml" Id="R8b7355f3c6224aff" /><Relationship Type="http://schemas.openxmlformats.org/officeDocument/2006/relationships/chart" Target="/xl/drawings/charts/chart23.xml" Id="R3c08ebd65f82421f" /><Relationship Type="http://schemas.openxmlformats.org/officeDocument/2006/relationships/chart" Target="/xl/drawings/charts/chart24.xml" Id="R36e1f23c9ffa4fb3" /><Relationship Type="http://schemas.openxmlformats.org/officeDocument/2006/relationships/chart" Target="/xl/drawings/charts/chart25.xml" Id="R0584dcb346b149ef" /><Relationship Type="http://schemas.openxmlformats.org/officeDocument/2006/relationships/chart" Target="/xl/drawings/charts/chart26.xml" Id="R6879166dd0a94ae2" /><Relationship Type="http://schemas.openxmlformats.org/officeDocument/2006/relationships/chart" Target="/xl/drawings/charts/chart27.xml" Id="R136bbaf79eae4f58" /><Relationship Type="http://schemas.openxmlformats.org/officeDocument/2006/relationships/chart" Target="/xl/drawings/charts/chart28.xml" Id="Re48cb31ebb824218" /><Relationship Type="http://schemas.openxmlformats.org/officeDocument/2006/relationships/chart" Target="/xl/drawings/charts/chart29.xml" Id="R23ebb8aff193401a" /><Relationship Type="http://schemas.openxmlformats.org/officeDocument/2006/relationships/chart" Target="/xl/drawings/charts/chart30.xml" Id="Rcb3e100c191b4905" /><Relationship Type="http://schemas.openxmlformats.org/officeDocument/2006/relationships/chart" Target="/xl/drawings/charts/chart31.xml" Id="R5e5ed45420ec4fe2" /><Relationship Type="http://schemas.openxmlformats.org/officeDocument/2006/relationships/chart" Target="/xl/drawings/charts/chart32.xml" Id="R2a4e4853aaae4cef" /><Relationship Type="http://schemas.openxmlformats.org/officeDocument/2006/relationships/chart" Target="/xl/drawings/charts/chart33.xml" Id="R4a54a3b0e54e4f0f" /><Relationship Type="http://schemas.openxmlformats.org/officeDocument/2006/relationships/chart" Target="/xl/drawings/charts/chart34.xml" Id="R84cdc4672c1a41e5" /><Relationship Type="http://schemas.openxmlformats.org/officeDocument/2006/relationships/chart" Target="/xl/drawings/charts/chart35.xml" Id="R7635c0285a83475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png" Id="R8553005edf6a4fde" /><Relationship Type="http://schemas.openxmlformats.org/officeDocument/2006/relationships/image" Target="/xl/media/image2.png" Id="R2c56b4108f8a4123" /><Relationship Type="http://schemas.openxmlformats.org/officeDocument/2006/relationships/image" Target="/xl/media/image3.png" Id="Rb1e6fc64e45c4173" /><Relationship Type="http://schemas.openxmlformats.org/officeDocument/2006/relationships/image" Target="/xl/media/image4.png" Id="R9177abfcb4bc4a26" /><Relationship Type="http://schemas.openxmlformats.org/officeDocument/2006/relationships/image" Target="/xl/media/image5.png" Id="Ra008ec27d62f4a9f" /><Relationship Type="http://schemas.openxmlformats.org/officeDocument/2006/relationships/image" Target="/xl/media/image6.png" Id="R33053aeb20b94751" /><Relationship Type="http://schemas.openxmlformats.org/officeDocument/2006/relationships/image" Target="/xl/media/image7.png" Id="R4d5e97f2482e4b43" /><Relationship Type="http://schemas.openxmlformats.org/officeDocument/2006/relationships/image" Target="/xl/media/image8.png" Id="Reac4315af64c4bc0" /><Relationship Type="http://schemas.openxmlformats.org/officeDocument/2006/relationships/image" Target="/xl/media/image9.png" Id="R8ce0fbe0a7034c91" /><Relationship Type="http://schemas.openxmlformats.org/officeDocument/2006/relationships/image" Target="/xl/media/image10.png" Id="Rfee69c65b0094a29" /><Relationship Type="http://schemas.openxmlformats.org/officeDocument/2006/relationships/image" Target="/xl/media/image11.png" Id="R390a59164f8e42c2" /><Relationship Type="http://schemas.openxmlformats.org/officeDocument/2006/relationships/image" Target="/xl/media/image12.png" Id="R986f3d44155247ed" /><Relationship Type="http://schemas.openxmlformats.org/officeDocument/2006/relationships/image" Target="/xl/media/image13.png" Id="Rd97c4af1a02d482c" /><Relationship Type="http://schemas.openxmlformats.org/officeDocument/2006/relationships/image" Target="/xl/media/image14.png" Id="Rd8940b388c8745cc" /><Relationship Type="http://schemas.openxmlformats.org/officeDocument/2006/relationships/image" Target="/xl/media/image15.png" Id="Rc89da2b82e864efe" /><Relationship Type="http://schemas.openxmlformats.org/officeDocument/2006/relationships/image" Target="/xl/media/image16.png" Id="R9b4e9e6bf86b4b7d" /><Relationship Type="http://schemas.openxmlformats.org/officeDocument/2006/relationships/image" Target="/xl/media/image17.png" Id="Rf94722b917b34ebe" /><Relationship Type="http://schemas.openxmlformats.org/officeDocument/2006/relationships/image" Target="/xl/media/image18.png" Id="Rd3a430baf73f4df5" /><Relationship Type="http://schemas.openxmlformats.org/officeDocument/2006/relationships/image" Target="/xl/media/image19.png" Id="R1cb47ab1ef7c44ac" /><Relationship Type="http://schemas.openxmlformats.org/officeDocument/2006/relationships/image" Target="/xl/media/image20.png" Id="R56981de4b98a4a11" /><Relationship Type="http://schemas.openxmlformats.org/officeDocument/2006/relationships/image" Target="/xl/media/image21.png" Id="R672782643d1c4ba7" /><Relationship Type="http://schemas.openxmlformats.org/officeDocument/2006/relationships/image" Target="/xl/media/image22.png" Id="R073b8e32746040d8" /><Relationship Type="http://schemas.openxmlformats.org/officeDocument/2006/relationships/image" Target="/xl/media/image23.png" Id="Rc146339d30114dc6" /><Relationship Type="http://schemas.openxmlformats.org/officeDocument/2006/relationships/image" Target="/xl/media/image24.png" Id="R3d8ee44df9074e63" /><Relationship Type="http://schemas.openxmlformats.org/officeDocument/2006/relationships/image" Target="/xl/media/image25.png" Id="Rd9a88c1cbe144a6a" /><Relationship Type="http://schemas.openxmlformats.org/officeDocument/2006/relationships/image" Target="/xl/media/image26.png" Id="R704f74e6ff424a63" /><Relationship Type="http://schemas.openxmlformats.org/officeDocument/2006/relationships/image" Target="/xl/media/image27.png" Id="R942d83d5d3a54dc0" /><Relationship Type="http://schemas.openxmlformats.org/officeDocument/2006/relationships/image" Target="/xl/media/image28.png" Id="R59bfae4ab9204319" /><Relationship Type="http://schemas.openxmlformats.org/officeDocument/2006/relationships/image" Target="/xl/media/image29.png" Id="R6071e6c323c9477c" /><Relationship Type="http://schemas.openxmlformats.org/officeDocument/2006/relationships/image" Target="/xl/media/image30.png" Id="R747b8f9ea9fd466a" /><Relationship Type="http://schemas.openxmlformats.org/officeDocument/2006/relationships/image" Target="/xl/media/image31.png" Id="R00f0284a25ad4136" /><Relationship Type="http://schemas.openxmlformats.org/officeDocument/2006/relationships/image" Target="/xl/media/image32.png" Id="R69238b0078d54051" /><Relationship Type="http://schemas.openxmlformats.org/officeDocument/2006/relationships/image" Target="/xl/media/image33.png" Id="Rca00b12d0e5e4f84" /><Relationship Type="http://schemas.openxmlformats.org/officeDocument/2006/relationships/image" Target="/xl/media/image34.png" Id="R7f5c9afd97e4470c" /><Relationship Type="http://schemas.openxmlformats.org/officeDocument/2006/relationships/image" Target="/xl/media/image35.png" Id="R4a43984fb6754807" /><Relationship Type="http://schemas.openxmlformats.org/officeDocument/2006/relationships/image" Target="/xl/media/image36.png" Id="Rda2263d4870f4f5d" /><Relationship Type="http://schemas.openxmlformats.org/officeDocument/2006/relationships/image" Target="/xl/media/image37.png" Id="R42537aa4013d4d09" /><Relationship Type="http://schemas.openxmlformats.org/officeDocument/2006/relationships/image" Target="/xl/media/image38.png" Id="R84f50e76d2dd45e2" /><Relationship Type="http://schemas.openxmlformats.org/officeDocument/2006/relationships/image" Target="/xl/media/image39.png" Id="Rac0d48e47a2f4be4" /><Relationship Type="http://schemas.openxmlformats.org/officeDocument/2006/relationships/image" Target="/xl/media/image40.png" Id="R0087c39706b846ad" /><Relationship Type="http://schemas.openxmlformats.org/officeDocument/2006/relationships/image" Target="/xl/media/image41.png" Id="R9fcccf9f3ea74876" /><Relationship Type="http://schemas.openxmlformats.org/officeDocument/2006/relationships/image" Target="/xl/media/image42.png" Id="Ra7d1b7629b3c4add" /><Relationship Type="http://schemas.openxmlformats.org/officeDocument/2006/relationships/image" Target="/xl/media/image43.png" Id="R745ede941c954ecd" /><Relationship Type="http://schemas.openxmlformats.org/officeDocument/2006/relationships/image" Target="/xl/media/image44.png" Id="R3a736074db254e53" /><Relationship Type="http://schemas.openxmlformats.org/officeDocument/2006/relationships/image" Target="/xl/media/image45.png" Id="Ra123b7341a874506" /><Relationship Type="http://schemas.openxmlformats.org/officeDocument/2006/relationships/image" Target="/xl/media/image46.png" Id="Refa4ec442b9f40a5" /><Relationship Type="http://schemas.openxmlformats.org/officeDocument/2006/relationships/image" Target="/xl/media/image47.png" Id="R02f97e87515b46cb" /><Relationship Type="http://schemas.openxmlformats.org/officeDocument/2006/relationships/image" Target="/xl/media/image48.png" Id="R8a72c0339333480c" /><Relationship Type="http://schemas.openxmlformats.org/officeDocument/2006/relationships/image" Target="/xl/media/image49.png" Id="R7b3f1bf616ad4a81" /><Relationship Type="http://schemas.openxmlformats.org/officeDocument/2006/relationships/image" Target="/xl/media/image50.png" Id="R9a0271fa97f94389" /><Relationship Type="http://schemas.openxmlformats.org/officeDocument/2006/relationships/image" Target="/xl/media/image51.png" Id="Rf5a7641f58964c46" /><Relationship Type="http://schemas.openxmlformats.org/officeDocument/2006/relationships/image" Target="/xl/media/image52.png" Id="R1e5292f434f04c91" /><Relationship Type="http://schemas.openxmlformats.org/officeDocument/2006/relationships/image" Target="/xl/media/image53.png" Id="R9660ba7db63b47f3" /><Relationship Type="http://schemas.openxmlformats.org/officeDocument/2006/relationships/image" Target="/xl/media/image54.png" Id="R3607efd1789b46e1" /><Relationship Type="http://schemas.openxmlformats.org/officeDocument/2006/relationships/image" Target="/xl/media/image55.png" Id="R5590513f65ac4c59" /><Relationship Type="http://schemas.openxmlformats.org/officeDocument/2006/relationships/image" Target="/xl/media/image56.png" Id="R064997cf9fd64a25" /><Relationship Type="http://schemas.openxmlformats.org/officeDocument/2006/relationships/image" Target="/xl/media/image57.png" Id="R0465f1e0abc241cb" /><Relationship Type="http://schemas.openxmlformats.org/officeDocument/2006/relationships/image" Target="/xl/media/image58.png" Id="Rae91fb6e949249c0" /><Relationship Type="http://schemas.openxmlformats.org/officeDocument/2006/relationships/image" Target="/xl/media/image59.png" Id="Ref56c8e12e584a93" /><Relationship Type="http://schemas.openxmlformats.org/officeDocument/2006/relationships/image" Target="/xl/media/image60.png" Id="Rfaf738460fb84514" /><Relationship Type="http://schemas.openxmlformats.org/officeDocument/2006/relationships/image" Target="/xl/media/image61.png" Id="Rff4c2d8b1d51491e" /><Relationship Type="http://schemas.openxmlformats.org/officeDocument/2006/relationships/image" Target="/xl/media/image62.png" Id="Rb8d7114becdd403b" /><Relationship Type="http://schemas.openxmlformats.org/officeDocument/2006/relationships/image" Target="/xl/media/image63.png" Id="R5cd40fd1e3814039" /><Relationship Type="http://schemas.openxmlformats.org/officeDocument/2006/relationships/image" Target="/xl/media/image64.png" Id="Rd7545a2c79d046e9" /><Relationship Type="http://schemas.openxmlformats.org/officeDocument/2006/relationships/image" Target="/xl/media/image65.png" Id="R1bfe484ff1e54d11" /><Relationship Type="http://schemas.openxmlformats.org/officeDocument/2006/relationships/image" Target="/xl/media/image66.png" Id="R07a5aea56b3243eb" /><Relationship Type="http://schemas.openxmlformats.org/officeDocument/2006/relationships/image" Target="/xl/media/image67.png" Id="R8eca891801e74099" /><Relationship Type="http://schemas.openxmlformats.org/officeDocument/2006/relationships/image" Target="/xl/media/image68.png" Id="Rab9c6492179b40d6" /><Relationship Type="http://schemas.openxmlformats.org/officeDocument/2006/relationships/image" Target="/xl/media/image69.png" Id="R8324299921764773" /><Relationship Type="http://schemas.openxmlformats.org/officeDocument/2006/relationships/image" Target="/xl/media/image70.png" Id="R393f4d79080d49e5" /><Relationship Type="http://schemas.openxmlformats.org/officeDocument/2006/relationships/image" Target="/xl/media/image71.png" Id="R3514a0e153e94935" /><Relationship Type="http://schemas.openxmlformats.org/officeDocument/2006/relationships/image" Target="/xl/media/image72.png" Id="R436825ab371b4ce5" /><Relationship Type="http://schemas.openxmlformats.org/officeDocument/2006/relationships/image" Target="/xl/media/image73.png" Id="R8916a292dfe440aa" /><Relationship Type="http://schemas.openxmlformats.org/officeDocument/2006/relationships/image" Target="/xl/media/image74.png" Id="R175acb22d0c440f1" /><Relationship Type="http://schemas.openxmlformats.org/officeDocument/2006/relationships/image" Target="/xl/media/image75.png" Id="R6acc51701a274aeb" /><Relationship Type="http://schemas.openxmlformats.org/officeDocument/2006/relationships/image" Target="/xl/media/image76.png" Id="R3a44bea2c82c40f2" /><Relationship Type="http://schemas.openxmlformats.org/officeDocument/2006/relationships/image" Target="/xl/media/image77.png" Id="R0019593ae23b4e2c" /><Relationship Type="http://schemas.openxmlformats.org/officeDocument/2006/relationships/image" Target="/xl/media/image78.png" Id="R6ec358fe8e1b438c" /><Relationship Type="http://schemas.openxmlformats.org/officeDocument/2006/relationships/image" Target="/xl/media/image79.png" Id="Rf23cbf76f4cf47ec" /><Relationship Type="http://schemas.openxmlformats.org/officeDocument/2006/relationships/image" Target="/xl/media/image80.png" Id="R58d267a6b5464cda" /><Relationship Type="http://schemas.openxmlformats.org/officeDocument/2006/relationships/image" Target="/xl/media/image81.png" Id="Rccc4703b2bbc4ebd" /><Relationship Type="http://schemas.openxmlformats.org/officeDocument/2006/relationships/image" Target="/xl/media/image82.png" Id="Rd59dbbbd1ff64c24" /><Relationship Type="http://schemas.openxmlformats.org/officeDocument/2006/relationships/image" Target="/xl/media/image83.png" Id="R361d25721abb4afa" /><Relationship Type="http://schemas.openxmlformats.org/officeDocument/2006/relationships/image" Target="/xl/media/image84.png" Id="R955d306242ff4ecf" /><Relationship Type="http://schemas.openxmlformats.org/officeDocument/2006/relationships/image" Target="/xl/media/image85.png" Id="R2820a62a87614d1e" /><Relationship Type="http://schemas.openxmlformats.org/officeDocument/2006/relationships/image" Target="/xl/media/image86.png" Id="Rfd09af054ec34867" /><Relationship Type="http://schemas.openxmlformats.org/officeDocument/2006/relationships/image" Target="/xl/media/image87.png" Id="R275db9ab003e45eb" /><Relationship Type="http://schemas.openxmlformats.org/officeDocument/2006/relationships/image" Target="/xl/media/image88.png" Id="Rdeb3ada3d06d47ec" /><Relationship Type="http://schemas.openxmlformats.org/officeDocument/2006/relationships/image" Target="/xl/media/image89.png" Id="Rc7394532946e4b2b" /><Relationship Type="http://schemas.openxmlformats.org/officeDocument/2006/relationships/image" Target="/xl/media/image90.png" Id="Rf4d94cee80ce438d" /><Relationship Type="http://schemas.openxmlformats.org/officeDocument/2006/relationships/image" Target="/xl/media/image91.png" Id="Rbe209036c9ba4ca8" /><Relationship Type="http://schemas.openxmlformats.org/officeDocument/2006/relationships/image" Target="/xl/media/image92.png" Id="R6d1956c2f1ab4611" /><Relationship Type="http://schemas.openxmlformats.org/officeDocument/2006/relationships/image" Target="/xl/media/image93.png" Id="R11fc7267fc5c424d" /><Relationship Type="http://schemas.openxmlformats.org/officeDocument/2006/relationships/image" Target="/xl/media/image94.png" Id="Ra8bbdb3e5f624c40" /><Relationship Type="http://schemas.openxmlformats.org/officeDocument/2006/relationships/image" Target="/xl/media/image95.png" Id="Raca9f7c549e249e2" /><Relationship Type="http://schemas.openxmlformats.org/officeDocument/2006/relationships/image" Target="/xl/media/image96.png" Id="Ra58b0475647744cf" /><Relationship Type="http://schemas.openxmlformats.org/officeDocument/2006/relationships/image" Target="/xl/media/image97.png" Id="R96c781e62a0343ff" /><Relationship Type="http://schemas.openxmlformats.org/officeDocument/2006/relationships/image" Target="/xl/media/image98.png" Id="R8e9b6397e82c4808" /><Relationship Type="http://schemas.openxmlformats.org/officeDocument/2006/relationships/image" Target="/xl/media/image99.png" Id="R45dacccda39b47d4" /><Relationship Type="http://schemas.openxmlformats.org/officeDocument/2006/relationships/image" Target="/xl/media/image100.png" Id="Rc1c4b05e16594f3e" /><Relationship Type="http://schemas.openxmlformats.org/officeDocument/2006/relationships/image" Target="/xl/media/image101.png" Id="R4e66c5818387403d" /><Relationship Type="http://schemas.openxmlformats.org/officeDocument/2006/relationships/image" Target="/xl/media/image102.png" Id="R3015d607446b4610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103.png" Id="R521a2ae18fd74409" /><Relationship Type="http://schemas.openxmlformats.org/officeDocument/2006/relationships/image" Target="/xl/media/image104.png" Id="R56973ab6bff54119" /><Relationship Type="http://schemas.openxmlformats.org/officeDocument/2006/relationships/image" Target="/xl/media/image105.png" Id="R0a249ed688e8498b" /><Relationship Type="http://schemas.openxmlformats.org/officeDocument/2006/relationships/image" Target="/xl/media/image106.png" Id="R06939b5ff6294865" /><Relationship Type="http://schemas.openxmlformats.org/officeDocument/2006/relationships/image" Target="/xl/media/image107.png" Id="Rabfad8601f8d4873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108.png" Id="R9c0d822a8dd84a31" /><Relationship Type="http://schemas.openxmlformats.org/officeDocument/2006/relationships/image" Target="/xl/media/image109.png" Id="R3145c44082f04dbc" /><Relationship Type="http://schemas.openxmlformats.org/officeDocument/2006/relationships/image" Target="/xl/media/image110.png" Id="Rf60774f0f61f4993" /><Relationship Type="http://schemas.openxmlformats.org/officeDocument/2006/relationships/image" Target="/xl/media/image111.png" Id="R2528627cd91e49ed" /><Relationship Type="http://schemas.openxmlformats.org/officeDocument/2006/relationships/image" Target="/xl/media/image112.png" Id="R13dcba61a6144726" /><Relationship Type="http://schemas.openxmlformats.org/officeDocument/2006/relationships/image" Target="/xl/media/image113.png" Id="Rf1fdf8f0aabc407c" /><Relationship Type="http://schemas.openxmlformats.org/officeDocument/2006/relationships/image" Target="/xl/media/image114.png" Id="R67d067e6d0e84a3b" /><Relationship Type="http://schemas.openxmlformats.org/officeDocument/2006/relationships/image" Target="/xl/media/image115.png" Id="Rf345a32fac4446b9" /><Relationship Type="http://schemas.openxmlformats.org/officeDocument/2006/relationships/image" Target="/xl/media/image116.png" Id="R413bc75709bb423f" /><Relationship Type="http://schemas.openxmlformats.org/officeDocument/2006/relationships/image" Target="/xl/media/image117.png" Id="Rb91d32d031a84cc4" /><Relationship Type="http://schemas.openxmlformats.org/officeDocument/2006/relationships/image" Target="/xl/media/image118.png" Id="Rf05b4304adaa4d5f" /><Relationship Type="http://schemas.openxmlformats.org/officeDocument/2006/relationships/image" Target="/xl/media/image119.png" Id="R973884157f12450d" /><Relationship Type="http://schemas.openxmlformats.org/officeDocument/2006/relationships/image" Target="/xl/media/image120.png" Id="R70bfdc305f594f46" /><Relationship Type="http://schemas.openxmlformats.org/officeDocument/2006/relationships/image" Target="/xl/media/image121.png" Id="Rf09cc9ba02fa47b0" /><Relationship Type="http://schemas.openxmlformats.org/officeDocument/2006/relationships/image" Target="/xl/media/image122.png" Id="Read61a22585e4f69" /><Relationship Type="http://schemas.openxmlformats.org/officeDocument/2006/relationships/image" Target="/xl/media/image123.png" Id="R210e97a93ca643c5" /><Relationship Type="http://schemas.openxmlformats.org/officeDocument/2006/relationships/image" Target="/xl/media/image124.png" Id="R5626ce2a663f4e21" /><Relationship Type="http://schemas.openxmlformats.org/officeDocument/2006/relationships/image" Target="/xl/media/image125.png" Id="Rb39d38f73d44475d" /><Relationship Type="http://schemas.openxmlformats.org/officeDocument/2006/relationships/image" Target="/xl/media/image126.png" Id="R55935c6fc5614c04" /><Relationship Type="http://schemas.openxmlformats.org/officeDocument/2006/relationships/image" Target="/xl/media/image127.png" Id="Re05511e32e3e4bd7" /><Relationship Type="http://schemas.openxmlformats.org/officeDocument/2006/relationships/image" Target="/xl/media/image128.png" Id="R0bf24df47ad5488f" /><Relationship Type="http://schemas.openxmlformats.org/officeDocument/2006/relationships/image" Target="/xl/media/image129.png" Id="R2812810eeee14512" /><Relationship Type="http://schemas.openxmlformats.org/officeDocument/2006/relationships/image" Target="/xl/media/image130.png" Id="Rf2efc46861414e92" /><Relationship Type="http://schemas.openxmlformats.org/officeDocument/2006/relationships/image" Target="/xl/media/image131.png" Id="Rd98ac75bd1d24853" /><Relationship Type="http://schemas.openxmlformats.org/officeDocument/2006/relationships/image" Target="/xl/media/image132.png" Id="R7d1dc2a251c14809" /><Relationship Type="http://schemas.openxmlformats.org/officeDocument/2006/relationships/image" Target="/xl/media/image133.png" Id="R0ef1e712f2224038" /><Relationship Type="http://schemas.openxmlformats.org/officeDocument/2006/relationships/image" Target="/xl/media/image134.png" Id="Rab39d4b114fb4cfb" /><Relationship Type="http://schemas.openxmlformats.org/officeDocument/2006/relationships/image" Target="/xl/media/image135.png" Id="Rd3480ef9362d4328" /><Relationship Type="http://schemas.openxmlformats.org/officeDocument/2006/relationships/image" Target="/xl/media/image136.png" Id="R5fac37bdf11e4b9c" /><Relationship Type="http://schemas.openxmlformats.org/officeDocument/2006/relationships/image" Target="/xl/media/image137.png" Id="R906c20db088f44dc" /><Relationship Type="http://schemas.openxmlformats.org/officeDocument/2006/relationships/image" Target="/xl/media/image138.png" Id="R1eeb5efe39df4378" /><Relationship Type="http://schemas.openxmlformats.org/officeDocument/2006/relationships/image" Target="/xl/media/image139.png" Id="R5d5084cabb474cf8" /><Relationship Type="http://schemas.openxmlformats.org/officeDocument/2006/relationships/image" Target="/xl/media/image140.png" Id="R409ebc93e8a240f6" /><Relationship Type="http://schemas.openxmlformats.org/officeDocument/2006/relationships/image" Target="/xl/media/image141.png" Id="Rceec6b4ebdae4fba" /><Relationship Type="http://schemas.openxmlformats.org/officeDocument/2006/relationships/image" Target="/xl/media/image142.png" Id="Rbd63957154e74e1b" /><Relationship Type="http://schemas.openxmlformats.org/officeDocument/2006/relationships/image" Target="/xl/media/image143.png" Id="R6cf8163d7d154b97" /><Relationship Type="http://schemas.openxmlformats.org/officeDocument/2006/relationships/image" Target="/xl/media/image144.png" Id="Rba0e027a23994d50" /><Relationship Type="http://schemas.openxmlformats.org/officeDocument/2006/relationships/image" Target="/xl/media/image145.png" Id="R79429b8e5ec74bc5" /><Relationship Type="http://schemas.openxmlformats.org/officeDocument/2006/relationships/image" Target="/xl/media/image146.png" Id="Re4ebc07105e347fa" /><Relationship Type="http://schemas.openxmlformats.org/officeDocument/2006/relationships/image" Target="/xl/media/image147.png" Id="R7feabf05d9d745ec" /><Relationship Type="http://schemas.openxmlformats.org/officeDocument/2006/relationships/image" Target="/xl/media/image148.png" Id="R5c05f2e2ced7472a" /><Relationship Type="http://schemas.openxmlformats.org/officeDocument/2006/relationships/image" Target="/xl/media/image149.png" Id="Rec05f6f70858468c" /><Relationship Type="http://schemas.openxmlformats.org/officeDocument/2006/relationships/image" Target="/xl/media/image150.png" Id="Raa0945930c044b01" /><Relationship Type="http://schemas.openxmlformats.org/officeDocument/2006/relationships/image" Target="/xl/media/image151.png" Id="R22b44f4b1c534fa8" /><Relationship Type="http://schemas.openxmlformats.org/officeDocument/2006/relationships/image" Target="/xl/media/image152.png" Id="R2958bcbe1a9f49ab" /><Relationship Type="http://schemas.openxmlformats.org/officeDocument/2006/relationships/image" Target="/xl/media/image153.png" Id="Raabaad3c6158466d" /><Relationship Type="http://schemas.openxmlformats.org/officeDocument/2006/relationships/image" Target="/xl/media/image154.png" Id="R3c43b1e8ea0341c6" /><Relationship Type="http://schemas.openxmlformats.org/officeDocument/2006/relationships/image" Target="/xl/media/image155.png" Id="R88c6ea613de3424d" /><Relationship Type="http://schemas.openxmlformats.org/officeDocument/2006/relationships/image" Target="/xl/media/image156.png" Id="R20d731fd2ff7460f" /><Relationship Type="http://schemas.openxmlformats.org/officeDocument/2006/relationships/image" Target="/xl/media/image157.png" Id="R57b373c367614c94" /><Relationship Type="http://schemas.openxmlformats.org/officeDocument/2006/relationships/image" Target="/xl/media/image158.png" Id="Rba0202f7ad2a45a1" /><Relationship Type="http://schemas.openxmlformats.org/officeDocument/2006/relationships/image" Target="/xl/media/image159.png" Id="Ra1daeb585f0049bc" /><Relationship Type="http://schemas.openxmlformats.org/officeDocument/2006/relationships/image" Target="/xl/media/image160.png" Id="R0e8f63015905458c" /><Relationship Type="http://schemas.openxmlformats.org/officeDocument/2006/relationships/image" Target="/xl/media/image161.png" Id="R59bc5a2fd86043a0" /><Relationship Type="http://schemas.openxmlformats.org/officeDocument/2006/relationships/image" Target="/xl/media/image162.png" Id="Rbd69423538bf436a" /><Relationship Type="http://schemas.openxmlformats.org/officeDocument/2006/relationships/image" Target="/xl/media/image163.png" Id="R9e43520b5e6345bb" /><Relationship Type="http://schemas.openxmlformats.org/officeDocument/2006/relationships/image" Target="/xl/media/image164.png" Id="Re793e37a59fd42e0" /><Relationship Type="http://schemas.openxmlformats.org/officeDocument/2006/relationships/image" Target="/xl/media/image165.png" Id="R0ea65e0551904bee" /><Relationship Type="http://schemas.openxmlformats.org/officeDocument/2006/relationships/image" Target="/xl/media/image166.png" Id="R3207fee1a9914f3b" /><Relationship Type="http://schemas.openxmlformats.org/officeDocument/2006/relationships/image" Target="/xl/media/image167.png" Id="R5f6c7be42e3e4a37" /><Relationship Type="http://schemas.openxmlformats.org/officeDocument/2006/relationships/image" Target="/xl/media/image168.png" Id="Rad0f6a3003854b9e" /><Relationship Type="http://schemas.openxmlformats.org/officeDocument/2006/relationships/image" Target="/xl/media/image169.png" Id="R868a692e675d4ebb" /><Relationship Type="http://schemas.openxmlformats.org/officeDocument/2006/relationships/image" Target="/xl/media/image170.png" Id="R4c199edec97a4312" /><Relationship Type="http://schemas.openxmlformats.org/officeDocument/2006/relationships/image" Target="/xl/media/image171.png" Id="Rd60b13be1d884b0f" /><Relationship Type="http://schemas.openxmlformats.org/officeDocument/2006/relationships/image" Target="/xl/media/image172.png" Id="R3dbcdcb55f1a44b9" /><Relationship Type="http://schemas.openxmlformats.org/officeDocument/2006/relationships/image" Target="/xl/media/image173.png" Id="Rd9342bab93534cd4" /><Relationship Type="http://schemas.openxmlformats.org/officeDocument/2006/relationships/image" Target="/xl/media/image174.png" Id="Reef8541499a6421f" /><Relationship Type="http://schemas.openxmlformats.org/officeDocument/2006/relationships/image" Target="/xl/media/image175.png" Id="Rb31867cf08664862" /><Relationship Type="http://schemas.openxmlformats.org/officeDocument/2006/relationships/image" Target="/xl/media/image176.png" Id="Rce2ce675f37945d6" /><Relationship Type="http://schemas.openxmlformats.org/officeDocument/2006/relationships/image" Target="/xl/media/image177.png" Id="R676d5d42d268408a" /></Relationships>
</file>

<file path=xl/drawings/charts/chart1.xml><?xml version="1.0" encoding="utf-8"?>
<ns0:chartSpace xmlns:ns0="http://schemas.openxmlformats.org/drawingml/2006/chart" xmlns:ns1="http://schemas.openxmlformats.org/drawingml/2006/main">
  <ns0:lang val="en-US"/>
  <ns0:roundedCorners val="0"/>
  <ns0:chart>
    <ns0:title>
      <ns0:tx>
        <ns0:rich>
          <ns1:bodyPr/>
          <ns1:lstStyle/>
          <ns1:p>
            <ns1:r>
              <ns1:rPr sz="900"/>
              <ns1:t>​</ns1:t>
            </ns1:r>
          </ns1:p>
        </ns0:rich>
      </ns0:tx>
      <ns0:overlay val="0"/>
      <ns0:txPr>
        <ns1:bodyPr anchorCtr="1"/>
        <ns1:lstStyle/>
        <ns1:p>
          <ns1:pPr>
            <ns1:defRPr sz="900"/>
          </ns1:pPr>
        </ns1:p>
      </ns0:txPr>
    </ns0:title>
    <ns0:plotArea>
      <ns0:radarChart>
        <ns0:radarStyle val="standard"/>
        <ns0:ser>
          <ns0:idx val="0"/>
          <ns0:order val="0"/>
          <ns0:tx>
            <ns0:v>一级基础</ns0:v>
          </ns0:tx>
          <ns0:spPr>
            <ns1:solidFill>
              <ns1:srgbClr val="7F93A5"/>
            </ns1:solidFill>
            <ns1:ln w="14288">
              <ns1:solidFill>
                <ns1:srgbClr val="7F93A5"/>
              </ns1:solidFill>
              <ns1:prstDash val="dash"/>
            </ns1:ln>
          </ns0:spPr>
          <ns0:cat>
            <ns0:strRef>
              <ns0:f>'属性成长'!$Y$7:$Y$12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'属性成长'!$Z$7:$Z$12</ns0:f>
              <ns0:numCache>
                <ns0:formatCode>0.0</ns0:formatCode>
                <ns0:ptCount val="6"/>
                <ns0:pt idx="0">
                  <ns0:v>69</ns0:v>
                </ns0:pt>
                <ns0:pt idx="1">
                  <ns0:v>106</ns0:v>
                </ns0:pt>
                <ns0:pt idx="2">
                  <ns0:v>46</ns0:v>
                </ns0:pt>
                <ns0:pt idx="3">
                  <ns0:v>51</ns0:v>
                </ns0:pt>
                <ns0:pt idx="4">
                  <ns0:v>19</ns0:v>
                </ns0:pt>
                <ns0:pt idx="5">
                  <ns0:v>3</ns0:v>
                </ns0:pt>
              </ns0:numCache>
            </ns0:numRef>
          </ns0:val>
        </ns0:ser>
        <ns0:ser>
          <ns0:idx val="1"/>
          <ns0:order val="1"/>
          <ns0:tx>
            <ns0:v>11级均值</ns0:v>
          </ns0:tx>
          <ns0:spPr>
            <ns1:solidFill>
              <ns1:srgbClr val="086C70"/>
            </ns1:solidFill>
            <ns1:ln w="14288">
              <ns1:solidFill>
                <ns1:srgbClr val="086C70"/>
              </ns1:solidFill>
              <ns1:prstDash val="solid"/>
            </ns1:ln>
          </ns0:spPr>
          <ns0:cat>
            <ns0:strRef>
              <ns0:f>'属性成长'!$Y$7:$Y$12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'属性成长'!$AA$7:$AA$12</ns0:f>
              <ns0:numCache>
                <ns0:formatCode>0.0</ns0:formatCode>
                <ns0:ptCount val="6"/>
                <ns0:pt idx="0">
                  <ns0:v>78</ns0:v>
                </ns0:pt>
                <ns0:pt idx="1">
                  <ns0:v>124</ns0:v>
                </ns0:pt>
                <ns0:pt idx="2">
                  <ns0:v>52</ns0:v>
                </ns0:pt>
                <ns0:pt idx="3">
                  <ns0:v>83</ns0:v>
                </ns0:pt>
                <ns0:pt idx="4">
                  <ns0:v>19</ns0:v>
                </ns0:pt>
                <ns0:pt idx="5">
                  <ns0:v>33</ns0:v>
                </ns0:pt>
              </ns0:numCache>
            </ns0:numRef>
          </ns0:val>
        </ns0:ser>
        <ns0:axId val="48650112"/>
        <ns0:axId val="48672768"/>
      </ns0:radarChart>
      <ns0:catAx>
        <ns0:axId val="48650112"/>
        <ns0:scaling>
          <ns0:orientation val="minMax"/>
        </ns0:scaling>
        <ns0:delete val="0"/>
        <ns0:axPos val="b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General"/>
        <ns0:majorTickMark val="none"/>
        <ns0:minorTickMark val="none"/>
        <ns0:tickLblPos val="nextTo"/>
        <ns0:txPr>
          <ns1:bodyPr anchorCtr="1"/>
          <ns1:lstStyle/>
          <ns1:p>
            <ns1:pPr>
              <ns1:defRPr sz="825">
                <ns1:latin typeface="Arial"/>
                <ns1:ea typeface="Arial"/>
                <ns1:cs typeface="Arial"/>
              </ns1:defRPr>
            </ns1:pPr>
          </ns1:p>
        </ns0:txPr>
        <ns0:crossAx val="48672768"/>
      </ns0:catAx>
      <ns0:valAx>
        <ns0:axId val="48672768"/>
        <ns0:scaling>
          <ns0:orientation val="minMax"/>
        </ns0:scaling>
        <ns0:delete val="0"/>
        <ns0:axPos val="l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0" sourceLinked="0"/>
        <ns0:majorTickMark val="none"/>
        <ns0:minorTickMark val="none"/>
        <ns0:txPr>
          <ns1:bodyPr anchorCtr="1"/>
          <ns1:lstStyle/>
          <ns1:p>
            <ns1:pPr>
              <ns1:defRPr sz="675">
                <ns1:latin typeface="Arial"/>
                <ns1:ea typeface="Arial"/>
                <ns1:cs typeface="Arial"/>
              </ns1:defRPr>
            </ns1:pPr>
          </ns1:p>
        </ns0:txPr>
        <ns0:crossAx val="48650112"/>
        <ns0:crossBetween val="between"/>
      </ns0:valAx>
    </ns0:plotArea>
    <ns0:legend>
      <ns0:legendPos val="b"/>
      <ns0:overlay val="0"/>
      <ns0:txPr>
        <ns1:bodyPr anchorCtr="1"/>
        <ns1:lstStyle/>
        <ns1:p>
          <ns1:pPr>
            <ns1:defRPr sz="675">
              <ns1:latin typeface="Arial"/>
              <ns1:ea typeface="Arial"/>
              <ns1:cs typeface="Arial"/>
            </ns1:defRPr>
          </ns1:pPr>
        </ns1:p>
      </ns0:txPr>
    </ns0:legend>
    <ns0:plotVisOnly val="1"/>
  </ns0:chart>
  <ns0:spPr>
    <ns1:ln w="9525">
      <ns1:solidFill>
        <ns1:srgbClr val="D9D9D9"/>
      </ns1:solidFill>
      <ns1:prstDash val="solid"/>
    </ns1:ln>
  </ns0:spPr>
</ns0:chartSpace>
</file>

<file path=xl/drawings/charts/chart2.xml><?xml version="1.0" encoding="utf-8"?>
<ns0:chartSpace xmlns:ns0="http://schemas.openxmlformats.org/drawingml/2006/chart" xmlns:ns1="http://schemas.openxmlformats.org/drawingml/2006/main">
  <ns0:lang val="en-US"/>
  <ns0:roundedCorners val="0"/>
  <ns0:chart>
    <ns0:title>
      <ns0:tx>
        <ns0:rich>
          <ns1:bodyPr/>
          <ns1:lstStyle/>
          <ns1:p>
            <ns1:r>
              <ns1:rPr sz="900"/>
              <ns1:t>​</ns1:t>
            </ns1:r>
          </ns1:p>
        </ns0:rich>
      </ns0:tx>
      <ns0:overlay val="0"/>
      <ns0:txPr>
        <ns1:bodyPr anchorCtr="1"/>
        <ns1:lstStyle/>
        <ns1:p>
          <ns1:pPr>
            <ns1:defRPr sz="900"/>
          </ns1:pPr>
        </ns1:p>
      </ns0:txPr>
    </ns0:title>
    <ns0:plotArea>
      <ns0:radarChart>
        <ns0:radarStyle val="standard"/>
        <ns0:ser>
          <ns0:idx val="0"/>
          <ns0:order val="0"/>
          <ns0:tx>
            <ns0:v>一级基础</ns0:v>
          </ns0:tx>
          <ns0:spPr>
            <ns1:solidFill>
              <ns1:srgbClr val="7F93A5"/>
            </ns1:solidFill>
            <ns1:ln w="14288">
              <ns1:solidFill>
                <ns1:srgbClr val="7F93A5"/>
              </ns1:solidFill>
              <ns1:prstDash val="dash"/>
            </ns1:ln>
          </ns0:spPr>
          <ns0:cat>
            <ns0:strRef>
              <ns0:f>'属性成长'!$Y$15:$Y$20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'属性成长'!$Z$15:$Z$20</ns0:f>
              <ns0:numCache>
                <ns0:formatCode>0.0</ns0:formatCode>
                <ns0:ptCount val="6"/>
                <ns0:pt idx="0">
                  <ns0:v>59</ns0:v>
                </ns0:pt>
                <ns0:pt idx="1">
                  <ns0:v>100</ns0:v>
                </ns0:pt>
                <ns0:pt idx="2">
                  <ns0:v>48</ns0:v>
                </ns0:pt>
                <ns0:pt idx="3">
                  <ns0:v>56</ns0:v>
                </ns0:pt>
                <ns0:pt idx="4">
                  <ns0:v>32</ns0:v>
                </ns0:pt>
                <ns0:pt idx="5">
                  <ns0:v>6</ns0:v>
                </ns0:pt>
              </ns0:numCache>
            </ns0:numRef>
          </ns0:val>
        </ns0:ser>
        <ns0:ser>
          <ns0:idx val="1"/>
          <ns0:order val="1"/>
          <ns0:tx>
            <ns0:v>11级均值</ns0:v>
          </ns0:tx>
          <ns0:spPr>
            <ns1:solidFill>
              <ns1:srgbClr val="086C70"/>
            </ns1:solidFill>
            <ns1:ln w="14288">
              <ns1:solidFill>
                <ns1:srgbClr val="086C70"/>
              </ns1:solidFill>
              <ns1:prstDash val="solid"/>
            </ns1:ln>
          </ns0:spPr>
          <ns0:cat>
            <ns0:strRef>
              <ns0:f>'属性成长'!$Y$15:$Y$20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'属性成长'!$AA$15:$AA$20</ns0:f>
              <ns0:numCache>
                <ns0:formatCode>0.0</ns0:formatCode>
                <ns0:ptCount val="6"/>
                <ns0:pt idx="0">
                  <ns0:v>86</ns0:v>
                </ns0:pt>
                <ns0:pt idx="1">
                  <ns0:v>120.5</ns0:v>
                </ns0:pt>
                <ns0:pt idx="2">
                  <ns0:v>72</ns0:v>
                </ns0:pt>
                <ns0:pt idx="3">
                  <ns0:v>56</ns0:v>
                </ns0:pt>
                <ns0:pt idx="4">
                  <ns0:v>32</ns0:v>
                </ns0:pt>
                <ns0:pt idx="5">
                  <ns0:v>43</ns0:v>
                </ns0:pt>
              </ns0:numCache>
            </ns0:numRef>
          </ns0:val>
        </ns0:ser>
        <ns0:axId val="48650112"/>
        <ns0:axId val="48672768"/>
      </ns0:radarChart>
      <ns0:catAx>
        <ns0:axId val="48650112"/>
        <ns0:scaling>
          <ns0:orientation val="minMax"/>
        </ns0:scaling>
        <ns0:delete val="0"/>
        <ns0:axPos val="b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General"/>
        <ns0:majorTickMark val="none"/>
        <ns0:minorTickMark val="none"/>
        <ns0:tickLblPos val="nextTo"/>
        <ns0:txPr>
          <ns1:bodyPr anchorCtr="1"/>
          <ns1:lstStyle/>
          <ns1:p>
            <ns1:pPr>
              <ns1:defRPr sz="825">
                <ns1:latin typeface="Arial"/>
                <ns1:ea typeface="Arial"/>
                <ns1:cs typeface="Arial"/>
              </ns1:defRPr>
            </ns1:pPr>
          </ns1:p>
        </ns0:txPr>
        <ns0:crossAx val="48672768"/>
      </ns0:catAx>
      <ns0:valAx>
        <ns0:axId val="48672768"/>
        <ns0:scaling>
          <ns0:orientation val="minMax"/>
        </ns0:scaling>
        <ns0:delete val="0"/>
        <ns0:axPos val="l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0" sourceLinked="0"/>
        <ns0:majorTickMark val="none"/>
        <ns0:minorTickMark val="none"/>
        <ns0:txPr>
          <ns1:bodyPr anchorCtr="1"/>
          <ns1:lstStyle/>
          <ns1:p>
            <ns1:pPr>
              <ns1:defRPr sz="675">
                <ns1:latin typeface="Arial"/>
                <ns1:ea typeface="Arial"/>
                <ns1:cs typeface="Arial"/>
              </ns1:defRPr>
            </ns1:pPr>
          </ns1:p>
        </ns0:txPr>
        <ns0:crossAx val="48650112"/>
        <ns0:crossBetween val="between"/>
      </ns0:valAx>
    </ns0:plotArea>
    <ns0:legend>
      <ns0:legendPos val="b"/>
      <ns0:overlay val="0"/>
      <ns0:txPr>
        <ns1:bodyPr anchorCtr="1"/>
        <ns1:lstStyle/>
        <ns1:p>
          <ns1:pPr>
            <ns1:defRPr sz="675">
              <ns1:latin typeface="Arial"/>
              <ns1:ea typeface="Arial"/>
              <ns1:cs typeface="Arial"/>
            </ns1:defRPr>
          </ns1:pPr>
        </ns1:p>
      </ns0:txPr>
    </ns0:legend>
    <ns0:plotVisOnly val="1"/>
  </ns0:chart>
  <ns0:spPr>
    <ns1:ln w="9525">
      <ns1:solidFill>
        <ns1:srgbClr val="D9D9D9"/>
      </ns1:solidFill>
      <ns1:prstDash val="solid"/>
    </ns1:ln>
  </ns0:spPr>
</ns0:chartSpace>
</file>

<file path=xl/drawings/charts/chart3.xml><?xml version="1.0" encoding="utf-8"?>
<ns0:chartSpace xmlns:ns0="http://schemas.openxmlformats.org/drawingml/2006/chart" xmlns:ns1="http://schemas.openxmlformats.org/drawingml/2006/main">
  <ns0:lang val="en-US"/>
  <ns0:roundedCorners val="0"/>
  <ns0:chart>
    <ns0:title>
      <ns0:tx>
        <ns0:rich>
          <ns1:bodyPr/>
          <ns1:lstStyle/>
          <ns1:p>
            <ns1:r>
              <ns1:rPr sz="900"/>
              <ns1:t>​</ns1:t>
            </ns1:r>
          </ns1:p>
        </ns0:rich>
      </ns0:tx>
      <ns0:overlay val="0"/>
      <ns0:txPr>
        <ns1:bodyPr anchorCtr="1"/>
        <ns1:lstStyle/>
        <ns1:p>
          <ns1:pPr>
            <ns1:defRPr sz="900"/>
          </ns1:pPr>
        </ns1:p>
      </ns0:txPr>
    </ns0:title>
    <ns0:plotArea>
      <ns0:radarChart>
        <ns0:radarStyle val="standard"/>
        <ns0:ser>
          <ns0:idx val="0"/>
          <ns0:order val="0"/>
          <ns0:tx>
            <ns0:v>一级基础</ns0:v>
          </ns0:tx>
          <ns0:spPr>
            <ns1:solidFill>
              <ns1:srgbClr val="7F93A5"/>
            </ns1:solidFill>
            <ns1:ln w="14288">
              <ns1:solidFill>
                <ns1:srgbClr val="7F93A5"/>
              </ns1:solidFill>
              <ns1:prstDash val="dash"/>
            </ns1:ln>
          </ns0:spPr>
          <ns0:cat>
            <ns0:strRef>
              <ns0:f>'属性成长'!$Y$23:$Y$28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'属性成长'!$Z$23:$Z$28</ns0:f>
              <ns0:numCache>
                <ns0:formatCode>0.0</ns0:formatCode>
                <ns0:ptCount val="6"/>
                <ns0:pt idx="0">
                  <ns0:v>53</ns0:v>
                </ns0:pt>
                <ns0:pt idx="1">
                  <ns0:v>98</ns0:v>
                </ns0:pt>
                <ns0:pt idx="2">
                  <ns0:v>43</ns0:v>
                </ns0:pt>
                <ns0:pt idx="3">
                  <ns0:v>50</ns0:v>
                </ns0:pt>
                <ns0:pt idx="4">
                  <ns0:v>52</ns0:v>
                </ns0:pt>
                <ns0:pt idx="5">
                  <ns0:v>3</ns0:v>
                </ns0:pt>
              </ns0:numCache>
            </ns0:numRef>
          </ns0:val>
        </ns0:ser>
        <ns0:ser>
          <ns0:idx val="1"/>
          <ns0:order val="1"/>
          <ns0:tx>
            <ns0:v>11级均值</ns0:v>
          </ns0:tx>
          <ns0:spPr>
            <ns1:solidFill>
              <ns1:srgbClr val="086C70"/>
            </ns1:solidFill>
            <ns1:ln w="14288">
              <ns1:solidFill>
                <ns1:srgbClr val="086C70"/>
              </ns1:solidFill>
              <ns1:prstDash val="solid"/>
            </ns1:ln>
          </ns0:spPr>
          <ns0:cat>
            <ns0:strRef>
              <ns0:f>'属性成长'!$Y$23:$Y$28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'属性成长'!$AA$23:$AA$28</ns0:f>
              <ns0:numCache>
                <ns0:formatCode>0.0</ns0:formatCode>
                <ns0:ptCount val="6"/>
                <ns0:pt idx="0">
                  <ns0:v>77</ns0:v>
                </ns0:pt>
                <ns0:pt idx="1">
                  <ns0:v>119.5</ns0:v>
                </ns0:pt>
                <ns0:pt idx="2">
                  <ns0:v>62.5</ns0:v>
                </ns0:pt>
                <ns0:pt idx="3">
                  <ns0:v>50</ns0:v>
                </ns0:pt>
                <ns0:pt idx="4">
                  <ns0:v>92</ns0:v>
                </ns0:pt>
                <ns0:pt idx="5">
                  <ns0:v>3</ns0:v>
                </ns0:pt>
              </ns0:numCache>
            </ns0:numRef>
          </ns0:val>
        </ns0:ser>
        <ns0:axId val="48650112"/>
        <ns0:axId val="48672768"/>
      </ns0:radarChart>
      <ns0:catAx>
        <ns0:axId val="48650112"/>
        <ns0:scaling>
          <ns0:orientation val="minMax"/>
        </ns0:scaling>
        <ns0:delete val="0"/>
        <ns0:axPos val="b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General"/>
        <ns0:majorTickMark val="none"/>
        <ns0:minorTickMark val="none"/>
        <ns0:tickLblPos val="nextTo"/>
        <ns0:txPr>
          <ns1:bodyPr anchorCtr="1"/>
          <ns1:lstStyle/>
          <ns1:p>
            <ns1:pPr>
              <ns1:defRPr sz="825">
                <ns1:latin typeface="Arial"/>
                <ns1:ea typeface="Arial"/>
                <ns1:cs typeface="Arial"/>
              </ns1:defRPr>
            </ns1:pPr>
          </ns1:p>
        </ns0:txPr>
        <ns0:crossAx val="48672768"/>
      </ns0:catAx>
      <ns0:valAx>
        <ns0:axId val="48672768"/>
        <ns0:scaling>
          <ns0:orientation val="minMax"/>
        </ns0:scaling>
        <ns0:delete val="0"/>
        <ns0:axPos val="l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0" sourceLinked="0"/>
        <ns0:majorTickMark val="none"/>
        <ns0:minorTickMark val="none"/>
        <ns0:txPr>
          <ns1:bodyPr anchorCtr="1"/>
          <ns1:lstStyle/>
          <ns1:p>
            <ns1:pPr>
              <ns1:defRPr sz="675">
                <ns1:latin typeface="Arial"/>
                <ns1:ea typeface="Arial"/>
                <ns1:cs typeface="Arial"/>
              </ns1:defRPr>
            </ns1:pPr>
          </ns1:p>
        </ns0:txPr>
        <ns0:crossAx val="48650112"/>
        <ns0:crossBetween val="between"/>
      </ns0:valAx>
    </ns0:plotArea>
    <ns0:legend>
      <ns0:legendPos val="b"/>
      <ns0:overlay val="0"/>
      <ns0:txPr>
        <ns1:bodyPr anchorCtr="1"/>
        <ns1:lstStyle/>
        <ns1:p>
          <ns1:pPr>
            <ns1:defRPr sz="675">
              <ns1:latin typeface="Arial"/>
              <ns1:ea typeface="Arial"/>
              <ns1:cs typeface="Arial"/>
            </ns1:defRPr>
          </ns1:pPr>
        </ns1:p>
      </ns0:txPr>
    </ns0:legend>
    <ns0:plotVisOnly val="1"/>
  </ns0:chart>
  <ns0:spPr>
    <ns1:ln w="9525">
      <ns1:solidFill>
        <ns1:srgbClr val="D9D9D9"/>
      </ns1:solidFill>
      <ns1:prstDash val="solid"/>
    </ns1:ln>
  </ns0:spPr>
</ns0:chartSpace>
</file>

<file path=xl/drawings/charts/chart4.xml><?xml version="1.0" encoding="utf-8"?>
<ns0:chartSpace xmlns:ns0="http://schemas.openxmlformats.org/drawingml/2006/chart" xmlns:ns1="http://schemas.openxmlformats.org/drawingml/2006/main">
  <ns0:lang val="en-US"/>
  <ns0:roundedCorners val="0"/>
  <ns0:chart>
    <ns0:title>
      <ns0:tx>
        <ns0:rich>
          <ns1:bodyPr/>
          <ns1:lstStyle/>
          <ns1:p>
            <ns1:r>
              <ns1:rPr sz="900"/>
              <ns1:t>​</ns1:t>
            </ns1:r>
          </ns1:p>
        </ns0:rich>
      </ns0:tx>
      <ns0:overlay val="0"/>
      <ns0:txPr>
        <ns1:bodyPr anchorCtr="1"/>
        <ns1:lstStyle/>
        <ns1:p>
          <ns1:pPr>
            <ns1:defRPr sz="900"/>
          </ns1:pPr>
        </ns1:p>
      </ns0:txPr>
    </ns0:title>
    <ns0:plotArea>
      <ns0:radarChart>
        <ns0:radarStyle val="standard"/>
        <ns0:ser>
          <ns0:idx val="0"/>
          <ns0:order val="0"/>
          <ns0:tx>
            <ns0:v>一级基础</ns0:v>
          </ns0:tx>
          <ns0:spPr>
            <ns1:solidFill>
              <ns1:srgbClr val="7F93A5"/>
            </ns1:solidFill>
            <ns1:ln w="14288">
              <ns1:solidFill>
                <ns1:srgbClr val="7F93A5"/>
              </ns1:solidFill>
              <ns1:prstDash val="dash"/>
            </ns1:ln>
          </ns0:spPr>
          <ns0:cat>
            <ns0:strRef>
              <ns0:f>'属性成长'!$Y$31:$Y$36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'属性成长'!$Z$31:$Z$36</ns0:f>
              <ns0:numCache>
                <ns0:formatCode>0.0</ns0:formatCode>
                <ns0:ptCount val="6"/>
                <ns0:pt idx="0">
                  <ns0:v>67</ns0:v>
                </ns0:pt>
                <ns0:pt idx="1">
                  <ns0:v>109</ns0:v>
                </ns0:pt>
                <ns0:pt idx="2">
                  <ns0:v>51</ns0:v>
                </ns0:pt>
                <ns0:pt idx="3">
                  <ns0:v>60</ns0:v>
                </ns0:pt>
                <ns0:pt idx="4">
                  <ns0:v>24</ns0:v>
                </ns0:pt>
                <ns0:pt idx="5">
                  <ns0:v>3</ns0:v>
                </ns0:pt>
              </ns0:numCache>
            </ns0:numRef>
          </ns0:val>
        </ns0:ser>
        <ns0:ser>
          <ns0:idx val="1"/>
          <ns0:order val="1"/>
          <ns0:tx>
            <ns0:v>11级均值</ns0:v>
          </ns0:tx>
          <ns0:spPr>
            <ns1:solidFill>
              <ns1:srgbClr val="086C70"/>
            </ns1:solidFill>
            <ns1:ln w="14288">
              <ns1:solidFill>
                <ns1:srgbClr val="086C70"/>
              </ns1:solidFill>
              <ns1:prstDash val="solid"/>
            </ns1:ln>
          </ns0:spPr>
          <ns0:cat>
            <ns0:strRef>
              <ns0:f>'属性成长'!$Y$31:$Y$36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'属性成长'!$AA$31:$AA$36</ns0:f>
              <ns0:numCache>
                <ns0:formatCode>0.0</ns0:formatCode>
                <ns0:ptCount val="6"/>
                <ns0:pt idx="0">
                  <ns0:v>82</ns0:v>
                </ns0:pt>
                <ns0:pt idx="1">
                  <ns0:v>127</ns0:v>
                </ns0:pt>
                <ns0:pt idx="2">
                  <ns0:v>54</ns0:v>
                </ns0:pt>
                <ns0:pt idx="3">
                  <ns0:v>98</ns0:v>
                </ns0:pt>
                <ns0:pt idx="4">
                  <ns0:v>24</ns0:v>
                </ns0:pt>
                <ns0:pt idx="5">
                  <ns0:v>38</ns0:v>
                </ns0:pt>
              </ns0:numCache>
            </ns0:numRef>
          </ns0:val>
        </ns0:ser>
        <ns0:axId val="48650112"/>
        <ns0:axId val="48672768"/>
      </ns0:radarChart>
      <ns0:catAx>
        <ns0:axId val="48650112"/>
        <ns0:scaling>
          <ns0:orientation val="minMax"/>
        </ns0:scaling>
        <ns0:delete val="0"/>
        <ns0:axPos val="b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General"/>
        <ns0:majorTickMark val="none"/>
        <ns0:minorTickMark val="none"/>
        <ns0:tickLblPos val="nextTo"/>
        <ns0:txPr>
          <ns1:bodyPr anchorCtr="1"/>
          <ns1:lstStyle/>
          <ns1:p>
            <ns1:pPr>
              <ns1:defRPr sz="825">
                <ns1:latin typeface="Arial"/>
                <ns1:ea typeface="Arial"/>
                <ns1:cs typeface="Arial"/>
              </ns1:defRPr>
            </ns1:pPr>
          </ns1:p>
        </ns0:txPr>
        <ns0:crossAx val="48672768"/>
      </ns0:catAx>
      <ns0:valAx>
        <ns0:axId val="48672768"/>
        <ns0:scaling>
          <ns0:orientation val="minMax"/>
        </ns0:scaling>
        <ns0:delete val="0"/>
        <ns0:axPos val="l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0" sourceLinked="0"/>
        <ns0:majorTickMark val="none"/>
        <ns0:minorTickMark val="none"/>
        <ns0:txPr>
          <ns1:bodyPr anchorCtr="1"/>
          <ns1:lstStyle/>
          <ns1:p>
            <ns1:pPr>
              <ns1:defRPr sz="675">
                <ns1:latin typeface="Arial"/>
                <ns1:ea typeface="Arial"/>
                <ns1:cs typeface="Arial"/>
              </ns1:defRPr>
            </ns1:pPr>
          </ns1:p>
        </ns0:txPr>
        <ns0:crossAx val="48650112"/>
        <ns0:crossBetween val="between"/>
      </ns0:valAx>
    </ns0:plotArea>
    <ns0:legend>
      <ns0:legendPos val="b"/>
      <ns0:overlay val="0"/>
      <ns0:txPr>
        <ns1:bodyPr anchorCtr="1"/>
        <ns1:lstStyle/>
        <ns1:p>
          <ns1:pPr>
            <ns1:defRPr sz="675">
              <ns1:latin typeface="Arial"/>
              <ns1:ea typeface="Arial"/>
              <ns1:cs typeface="Arial"/>
            </ns1:defRPr>
          </ns1:pPr>
        </ns1:p>
      </ns0:txPr>
    </ns0:legend>
    <ns0:plotVisOnly val="1"/>
  </ns0:chart>
  <ns0:spPr>
    <ns1:ln w="9525">
      <ns1:solidFill>
        <ns1:srgbClr val="D9D9D9"/>
      </ns1:solidFill>
      <ns1:prstDash val="solid"/>
    </ns1:ln>
  </ns0:spPr>
</ns0:chartSpace>
</file>

<file path=xl/drawings/charts/chart5.xml><?xml version="1.0" encoding="utf-8"?>
<ns0:chartSpace xmlns:ns0="http://schemas.openxmlformats.org/drawingml/2006/chart" xmlns:ns1="http://schemas.openxmlformats.org/drawingml/2006/main">
  <ns0:lang val="en-US"/>
  <ns0:roundedCorners val="0"/>
  <ns0:chart>
    <ns0:title>
      <ns0:tx>
        <ns0:rich>
          <ns1:bodyPr/>
          <ns1:lstStyle/>
          <ns1:p>
            <ns1:r>
              <ns1:rPr sz="900"/>
              <ns1:t>​</ns1:t>
            </ns1:r>
          </ns1:p>
        </ns0:rich>
      </ns0:tx>
      <ns0:overlay val="0"/>
      <ns0:txPr>
        <ns1:bodyPr anchorCtr="1"/>
        <ns1:lstStyle/>
        <ns1:p>
          <ns1:pPr>
            <ns1:defRPr sz="900"/>
          </ns1:pPr>
        </ns1:p>
      </ns0:txPr>
    </ns0:title>
    <ns0:plotArea>
      <ns0:radarChart>
        <ns0:radarStyle val="standard"/>
        <ns0:ser>
          <ns0:idx val="0"/>
          <ns0:order val="0"/>
          <ns0:tx>
            <ns0:v>一级基础</ns0:v>
          </ns0:tx>
          <ns0:spPr>
            <ns1:solidFill>
              <ns1:srgbClr val="7F93A5"/>
            </ns1:solidFill>
            <ns1:ln w="14288">
              <ns1:solidFill>
                <ns1:srgbClr val="7F93A5"/>
              </ns1:solidFill>
              <ns1:prstDash val="dash"/>
            </ns1:ln>
          </ns0:spPr>
          <ns0:cat>
            <ns0:strRef>
              <ns0:f>'属性成长'!$Y$39:$Y$44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'属性成长'!$Z$39:$Z$44</ns0:f>
              <ns0:numCache>
                <ns0:formatCode>0.0</ns0:formatCode>
                <ns0:ptCount val="6"/>
                <ns0:pt idx="0">
                  <ns0:v>62</ns0:v>
                </ns0:pt>
                <ns0:pt idx="1">
                  <ns0:v>102</ns0:v>
                </ns0:pt>
                <ns0:pt idx="2">
                  <ns0:v>45</ns0:v>
                </ns0:pt>
                <ns0:pt idx="3">
                  <ns0:v>54</ns0:v>
                </ns0:pt>
                <ns0:pt idx="4">
                  <ns0:v>30</ns0:v>
                </ns0:pt>
                <ns0:pt idx="5">
                  <ns0:v>7</ns0:v>
                </ns0:pt>
              </ns0:numCache>
            </ns0:numRef>
          </ns0:val>
        </ns0:ser>
        <ns0:ser>
          <ns0:idx val="1"/>
          <ns0:order val="1"/>
          <ns0:tx>
            <ns0:v>11级均值</ns0:v>
          </ns0:tx>
          <ns0:spPr>
            <ns1:solidFill>
              <ns1:srgbClr val="086C70"/>
            </ns1:solidFill>
            <ns1:ln w="14288">
              <ns1:solidFill>
                <ns1:srgbClr val="086C70"/>
              </ns1:solidFill>
              <ns1:prstDash val="solid"/>
            </ns1:ln>
          </ns0:spPr>
          <ns0:cat>
            <ns0:strRef>
              <ns0:f>'属性成长'!$Y$39:$Y$44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'属性成长'!$AA$39:$AA$44</ns0:f>
              <ns0:numCache>
                <ns0:formatCode>0.0</ns0:formatCode>
                <ns0:ptCount val="6"/>
                <ns0:pt idx="0">
                  <ns0:v>93</ns0:v>
                </ns0:pt>
                <ns0:pt idx="1">
                  <ns0:v>117</ns0:v>
                </ns0:pt>
                <ns0:pt idx="2">
                  <ns0:v>69.5</ns0:v>
                </ns0:pt>
                <ns0:pt idx="3">
                  <ns0:v>54</ns0:v>
                </ns0:pt>
                <ns0:pt idx="4">
                  <ns0:v>30</ns0:v>
                </ns0:pt>
                <ns0:pt idx="5">
                  <ns0:v>40</ns0:v>
                </ns0:pt>
              </ns0:numCache>
            </ns0:numRef>
          </ns0:val>
        </ns0:ser>
        <ns0:axId val="48650112"/>
        <ns0:axId val="48672768"/>
      </ns0:radarChart>
      <ns0:catAx>
        <ns0:axId val="48650112"/>
        <ns0:scaling>
          <ns0:orientation val="minMax"/>
        </ns0:scaling>
        <ns0:delete val="0"/>
        <ns0:axPos val="b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General"/>
        <ns0:majorTickMark val="none"/>
        <ns0:minorTickMark val="none"/>
        <ns0:tickLblPos val="nextTo"/>
        <ns0:txPr>
          <ns1:bodyPr anchorCtr="1"/>
          <ns1:lstStyle/>
          <ns1:p>
            <ns1:pPr>
              <ns1:defRPr sz="825">
                <ns1:latin typeface="Arial"/>
                <ns1:ea typeface="Arial"/>
                <ns1:cs typeface="Arial"/>
              </ns1:defRPr>
            </ns1:pPr>
          </ns1:p>
        </ns0:txPr>
        <ns0:crossAx val="48672768"/>
      </ns0:catAx>
      <ns0:valAx>
        <ns0:axId val="48672768"/>
        <ns0:scaling>
          <ns0:orientation val="minMax"/>
        </ns0:scaling>
        <ns0:delete val="0"/>
        <ns0:axPos val="l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0" sourceLinked="0"/>
        <ns0:majorTickMark val="none"/>
        <ns0:minorTickMark val="none"/>
        <ns0:txPr>
          <ns1:bodyPr anchorCtr="1"/>
          <ns1:lstStyle/>
          <ns1:p>
            <ns1:pPr>
              <ns1:defRPr sz="675">
                <ns1:latin typeface="Arial"/>
                <ns1:ea typeface="Arial"/>
                <ns1:cs typeface="Arial"/>
              </ns1:defRPr>
            </ns1:pPr>
          </ns1:p>
        </ns0:txPr>
        <ns0:crossAx val="48650112"/>
        <ns0:crossBetween val="between"/>
      </ns0:valAx>
    </ns0:plotArea>
    <ns0:legend>
      <ns0:legendPos val="b"/>
      <ns0:overlay val="0"/>
      <ns0:txPr>
        <ns1:bodyPr anchorCtr="1"/>
        <ns1:lstStyle/>
        <ns1:p>
          <ns1:pPr>
            <ns1:defRPr sz="675">
              <ns1:latin typeface="Arial"/>
              <ns1:ea typeface="Arial"/>
              <ns1:cs typeface="Arial"/>
            </ns1:defRPr>
          </ns1:pPr>
        </ns1:p>
      </ns0:txPr>
    </ns0:legend>
    <ns0:plotVisOnly val="1"/>
  </ns0:chart>
  <ns0:spPr>
    <ns1:ln w="9525">
      <ns1:solidFill>
        <ns1:srgbClr val="D9D9D9"/>
      </ns1:solidFill>
      <ns1:prstDash val="solid"/>
    </ns1:ln>
  </ns0:spPr>
</ns0:chartSpace>
</file>

<file path=xl/drawings/charts/chart6.xml><?xml version="1.0" encoding="utf-8"?>
<ns0:chartSpace xmlns:ns0="http://schemas.openxmlformats.org/drawingml/2006/chart" xmlns:ns1="http://schemas.openxmlformats.org/drawingml/2006/main">
  <ns0:lang val="en-US"/>
  <ns0:roundedCorners val="0"/>
  <ns0:chart>
    <ns0:title>
      <ns0:tx>
        <ns0:rich>
          <ns1:bodyPr/>
          <ns1:lstStyle/>
          <ns1:p>
            <ns1:r>
              <ns1:rPr sz="900"/>
              <ns1:t>​</ns1:t>
            </ns1:r>
          </ns1:p>
        </ns0:rich>
      </ns0:tx>
      <ns0:overlay val="0"/>
      <ns0:txPr>
        <ns1:bodyPr anchorCtr="1"/>
        <ns1:lstStyle/>
        <ns1:p>
          <ns1:pPr>
            <ns1:defRPr sz="900"/>
          </ns1:pPr>
        </ns1:p>
      </ns0:txPr>
    </ns0:title>
    <ns0:plotArea>
      <ns0:radarChart>
        <ns0:radarStyle val="standard"/>
        <ns0:ser>
          <ns0:idx val="0"/>
          <ns0:order val="0"/>
          <ns0:tx>
            <ns0:v>一级基础</ns0:v>
          </ns0:tx>
          <ns0:spPr>
            <ns1:solidFill>
              <ns1:srgbClr val="7F93A5"/>
            </ns1:solidFill>
            <ns1:ln w="14288">
              <ns1:solidFill>
                <ns1:srgbClr val="7F93A5"/>
              </ns1:solidFill>
              <ns1:prstDash val="dash"/>
            </ns1:ln>
          </ns0:spPr>
          <ns0:cat>
            <ns0:strRef>
              <ns0:f>'属性成长'!$Y$47:$Y$52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'属性成长'!$Z$47:$Z$52</ns0:f>
              <ns0:numCache>
                <ns0:formatCode>0.0</ns0:formatCode>
                <ns0:ptCount val="6"/>
                <ns0:pt idx="0">
                  <ns0:v>52</ns0:v>
                </ns0:pt>
                <ns0:pt idx="1">
                  <ns0:v>95</ns0:v>
                </ns0:pt>
                <ns0:pt idx="2">
                  <ns0:v>38</ns0:v>
                </ns0:pt>
                <ns0:pt idx="3">
                  <ns0:v>46</ns0:v>
                </ns0:pt>
                <ns0:pt idx="4">
                  <ns0:v>53</ns0:v>
                </ns0:pt>
                <ns0:pt idx="5">
                  <ns0:v>1</ns0:v>
                </ns0:pt>
              </ns0:numCache>
            </ns0:numRef>
          </ns0:val>
        </ns0:ser>
        <ns0:ser>
          <ns0:idx val="1"/>
          <ns0:order val="1"/>
          <ns0:tx>
            <ns0:v>11级均值</ns0:v>
          </ns0:tx>
          <ns0:spPr>
            <ns1:solidFill>
              <ns1:srgbClr val="086C70"/>
            </ns1:solidFill>
            <ns1:ln w="14288">
              <ns1:solidFill>
                <ns1:srgbClr val="086C70"/>
              </ns1:solidFill>
              <ns1:prstDash val="solid"/>
            </ns1:ln>
          </ns0:spPr>
          <ns0:cat>
            <ns0:strRef>
              <ns0:f>'属性成长'!$Y$47:$Y$52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'属性成长'!$AA$47:$AA$52</ns0:f>
              <ns0:numCache>
                <ns0:formatCode>0.0</ns0:formatCode>
                <ns0:ptCount val="6"/>
                <ns0:pt idx="0">
                  <ns0:v>76</ns0:v>
                </ns0:pt>
                <ns0:pt idx="1">
                  <ns0:v>110</ns0:v>
                </ns0:pt>
                <ns0:pt idx="2">
                  <ns0:v>55.5</ns0:v>
                </ns0:pt>
                <ns0:pt idx="3">
                  <ns0:v>46</ns0:v>
                </ns0:pt>
                <ns0:pt idx="4">
                  <ns0:v>96</ns0:v>
                </ns0:pt>
                <ns0:pt idx="5">
                  <ns0:v>1</ns0:v>
                </ns0:pt>
              </ns0:numCache>
            </ns0:numRef>
          </ns0:val>
        </ns0:ser>
        <ns0:axId val="48650112"/>
        <ns0:axId val="48672768"/>
      </ns0:radarChart>
      <ns0:catAx>
        <ns0:axId val="48650112"/>
        <ns0:scaling>
          <ns0:orientation val="minMax"/>
        </ns0:scaling>
        <ns0:delete val="0"/>
        <ns0:axPos val="b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General"/>
        <ns0:majorTickMark val="none"/>
        <ns0:minorTickMark val="none"/>
        <ns0:tickLblPos val="nextTo"/>
        <ns0:txPr>
          <ns1:bodyPr anchorCtr="1"/>
          <ns1:lstStyle/>
          <ns1:p>
            <ns1:pPr>
              <ns1:defRPr sz="825">
                <ns1:latin typeface="Arial"/>
                <ns1:ea typeface="Arial"/>
                <ns1:cs typeface="Arial"/>
              </ns1:defRPr>
            </ns1:pPr>
          </ns1:p>
        </ns0:txPr>
        <ns0:crossAx val="48672768"/>
      </ns0:catAx>
      <ns0:valAx>
        <ns0:axId val="48672768"/>
        <ns0:scaling>
          <ns0:orientation val="minMax"/>
        </ns0:scaling>
        <ns0:delete val="0"/>
        <ns0:axPos val="l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0" sourceLinked="0"/>
        <ns0:majorTickMark val="none"/>
        <ns0:minorTickMark val="none"/>
        <ns0:txPr>
          <ns1:bodyPr anchorCtr="1"/>
          <ns1:lstStyle/>
          <ns1:p>
            <ns1:pPr>
              <ns1:defRPr sz="675">
                <ns1:latin typeface="Arial"/>
                <ns1:ea typeface="Arial"/>
                <ns1:cs typeface="Arial"/>
              </ns1:defRPr>
            </ns1:pPr>
          </ns1:p>
        </ns0:txPr>
        <ns0:crossAx val="48650112"/>
        <ns0:crossBetween val="between"/>
      </ns0:valAx>
    </ns0:plotArea>
    <ns0:legend>
      <ns0:legendPos val="b"/>
      <ns0:overlay val="0"/>
      <ns0:txPr>
        <ns1:bodyPr anchorCtr="1"/>
        <ns1:lstStyle/>
        <ns1:p>
          <ns1:pPr>
            <ns1:defRPr sz="675">
              <ns1:latin typeface="Arial"/>
              <ns1:ea typeface="Arial"/>
              <ns1:cs typeface="Arial"/>
            </ns1:defRPr>
          </ns1:pPr>
        </ns1:p>
      </ns0:txPr>
    </ns0:legend>
    <ns0:plotVisOnly val="1"/>
  </ns0:chart>
  <ns0:spPr>
    <ns1:ln w="9525">
      <ns1:solidFill>
        <ns1:srgbClr val="D9D9D9"/>
      </ns1:solidFill>
      <ns1:prstDash val="solid"/>
    </ns1:ln>
  </ns0:spPr>
</ns0:chartSpace>
</file>

<file path=xl/drawings/charts/chart7.xml><?xml version="1.0" encoding="utf-8"?>
<ns0:chartSpace xmlns:ns0="http://schemas.openxmlformats.org/drawingml/2006/chart" xmlns:ns1="http://schemas.openxmlformats.org/drawingml/2006/main">
  <ns0:lang val="en-US"/>
  <ns0:roundedCorners val="0"/>
  <ns0:chart>
    <ns0:title>
      <ns0:tx>
        <ns0:rich>
          <ns1:bodyPr/>
          <ns1:lstStyle/>
          <ns1:p>
            <ns1:r>
              <ns1:rPr sz="900"/>
              <ns1:t>​</ns1:t>
            </ns1:r>
          </ns1:p>
        </ns0:rich>
      </ns0:tx>
      <ns0:overlay val="0"/>
      <ns0:txPr>
        <ns1:bodyPr anchorCtr="1"/>
        <ns1:lstStyle/>
        <ns1:p>
          <ns1:pPr>
            <ns1:defRPr sz="900"/>
          </ns1:pPr>
        </ns1:p>
      </ns0:txPr>
    </ns0:title>
    <ns0:plotArea>
      <ns0:radarChart>
        <ns0:radarStyle val="standard"/>
        <ns0:ser>
          <ns0:idx val="0"/>
          <ns0:order val="0"/>
          <ns0:tx>
            <ns0:v>一级基础</ns0:v>
          </ns0:tx>
          <ns0:spPr>
            <ns1:solidFill>
              <ns1:srgbClr val="7F93A5"/>
            </ns1:solidFill>
            <ns1:ln w="14288">
              <ns1:solidFill>
                <ns1:srgbClr val="7F93A5"/>
              </ns1:solidFill>
              <ns1:prstDash val="dash"/>
            </ns1:ln>
          </ns0:spPr>
          <ns0:cat>
            <ns0:strRef>
              <ns0:f>'属性成长'!$Y$55:$Y$60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'属性成长'!$Z$55:$Z$60</ns0:f>
              <ns0:numCache>
                <ns0:formatCode>0.0</ns0:formatCode>
                <ns0:ptCount val="6"/>
                <ns0:pt idx="0">
                  <ns0:v>54</ns0:v>
                </ns0:pt>
                <ns0:pt idx="1">
                  <ns0:v>99</ns0:v>
                </ns0:pt>
                <ns0:pt idx="2">
                  <ns0:v>36</ns0:v>
                </ns0:pt>
                <ns0:pt idx="3">
                  <ns0:v>49</ns0:v>
                </ns0:pt>
                <ns0:pt idx="4">
                  <ns0:v>51</ns0:v>
                </ns0:pt>
                <ns0:pt idx="5">
                  <ns0:v>3</ns0:v>
                </ns0:pt>
              </ns0:numCache>
            </ns0:numRef>
          </ns0:val>
        </ns0:ser>
        <ns0:ser>
          <ns0:idx val="1"/>
          <ns0:order val="1"/>
          <ns0:tx>
            <ns0:v>11级均值</ns0:v>
          </ns0:tx>
          <ns0:spPr>
            <ns1:solidFill>
              <ns1:srgbClr val="086C70"/>
            </ns1:solidFill>
            <ns1:ln w="14288">
              <ns1:solidFill>
                <ns1:srgbClr val="086C70"/>
              </ns1:solidFill>
              <ns1:prstDash val="solid"/>
            </ns1:ln>
          </ns0:spPr>
          <ns0:cat>
            <ns0:strRef>
              <ns0:f>'属性成长'!$Y$55:$Y$60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'属性成长'!$AA$55:$AA$60</ns0:f>
              <ns0:numCache>
                <ns0:formatCode>0.0</ns0:formatCode>
                <ns0:ptCount val="6"/>
                <ns0:pt idx="0">
                  <ns0:v>78.5</ns0:v>
                </ns0:pt>
                <ns0:pt idx="1">
                  <ns0:v>108</ns0:v>
                </ns0:pt>
                <ns0:pt idx="2">
                  <ns0:v>48</ns0:v>
                </ns0:pt>
                <ns0:pt idx="3">
                  <ns0:v>49</ns0:v>
                </ns0:pt>
                <ns0:pt idx="4">
                  <ns0:v>93</ns0:v>
                </ns0:pt>
                <ns0:pt idx="5">
                  <ns0:v>15</ns0:v>
                </ns0:pt>
              </ns0:numCache>
            </ns0:numRef>
          </ns0:val>
        </ns0:ser>
        <ns0:axId val="48650112"/>
        <ns0:axId val="48672768"/>
      </ns0:radarChart>
      <ns0:catAx>
        <ns0:axId val="48650112"/>
        <ns0:scaling>
          <ns0:orientation val="minMax"/>
        </ns0:scaling>
        <ns0:delete val="0"/>
        <ns0:axPos val="b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General"/>
        <ns0:majorTickMark val="none"/>
        <ns0:minorTickMark val="none"/>
        <ns0:tickLblPos val="nextTo"/>
        <ns0:txPr>
          <ns1:bodyPr anchorCtr="1"/>
          <ns1:lstStyle/>
          <ns1:p>
            <ns1:pPr>
              <ns1:defRPr sz="825">
                <ns1:latin typeface="Arial"/>
                <ns1:ea typeface="Arial"/>
                <ns1:cs typeface="Arial"/>
              </ns1:defRPr>
            </ns1:pPr>
          </ns1:p>
        </ns0:txPr>
        <ns0:crossAx val="48672768"/>
      </ns0:catAx>
      <ns0:valAx>
        <ns0:axId val="48672768"/>
        <ns0:scaling>
          <ns0:orientation val="minMax"/>
        </ns0:scaling>
        <ns0:delete val="0"/>
        <ns0:axPos val="l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0" sourceLinked="0"/>
        <ns0:majorTickMark val="none"/>
        <ns0:minorTickMark val="none"/>
        <ns0:txPr>
          <ns1:bodyPr anchorCtr="1"/>
          <ns1:lstStyle/>
          <ns1:p>
            <ns1:pPr>
              <ns1:defRPr sz="675">
                <ns1:latin typeface="Arial"/>
                <ns1:ea typeface="Arial"/>
                <ns1:cs typeface="Arial"/>
              </ns1:defRPr>
            </ns1:pPr>
          </ns1:p>
        </ns0:txPr>
        <ns0:crossAx val="48650112"/>
        <ns0:crossBetween val="between"/>
      </ns0:valAx>
    </ns0:plotArea>
    <ns0:legend>
      <ns0:legendPos val="b"/>
      <ns0:overlay val="0"/>
      <ns0:txPr>
        <ns1:bodyPr anchorCtr="1"/>
        <ns1:lstStyle/>
        <ns1:p>
          <ns1:pPr>
            <ns1:defRPr sz="675">
              <ns1:latin typeface="Arial"/>
              <ns1:ea typeface="Arial"/>
              <ns1:cs typeface="Arial"/>
            </ns1:defRPr>
          </ns1:pPr>
        </ns1:p>
      </ns0:txPr>
    </ns0:legend>
    <ns0:plotVisOnly val="1"/>
  </ns0:chart>
  <ns0:spPr>
    <ns1:ln w="9525">
      <ns1:solidFill>
        <ns1:srgbClr val="D9D9D9"/>
      </ns1:solidFill>
      <ns1:prstDash val="solid"/>
    </ns1:ln>
  </ns0:spPr>
</ns0:chartSpace>
</file>

<file path=xl/drawings/charts/chart8.xml><?xml version="1.0" encoding="utf-8"?>
<ns0:chartSpace xmlns:ns0="http://schemas.openxmlformats.org/drawingml/2006/chart" xmlns:ns1="http://schemas.openxmlformats.org/drawingml/2006/main">
  <ns0:lang val="en-US"/>
  <ns0:roundedCorners val="0"/>
  <ns0:chart>
    <ns0:title>
      <ns0:tx>
        <ns0:rich>
          <ns1:bodyPr/>
          <ns1:lstStyle/>
          <ns1:p>
            <ns1:r>
              <ns1:rPr sz="900"/>
              <ns1:t>​</ns1:t>
            </ns1:r>
          </ns1:p>
        </ns0:rich>
      </ns0:tx>
      <ns0:overlay val="0"/>
      <ns0:txPr>
        <ns1:bodyPr anchorCtr="1"/>
        <ns1:lstStyle/>
        <ns1:p>
          <ns1:pPr>
            <ns1:defRPr sz="900"/>
          </ns1:pPr>
        </ns1:p>
      </ns0:txPr>
    </ns0:title>
    <ns0:plotArea>
      <ns0:radarChart>
        <ns0:radarStyle val="standard"/>
        <ns0:ser>
          <ns0:idx val="0"/>
          <ns0:order val="0"/>
          <ns0:tx>
            <ns0:v>一级基础</ns0:v>
          </ns0:tx>
          <ns0:spPr>
            <ns1:solidFill>
              <ns1:srgbClr val="7F93A5"/>
            </ns1:solidFill>
            <ns1:ln w="14288">
              <ns1:solidFill>
                <ns1:srgbClr val="7F93A5"/>
              </ns1:solidFill>
              <ns1:prstDash val="dash"/>
            </ns1:ln>
          </ns0:spPr>
          <ns0:cat>
            <ns0:strRef>
              <ns0:f>'属性成长'!$Y$63:$Y$68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'属性成长'!$Z$63:$Z$68</ns0:f>
              <ns0:numCache>
                <ns0:formatCode>0.0</ns0:formatCode>
                <ns0:ptCount val="6"/>
                <ns0:pt idx="0">
                  <ns0:v>61</ns0:v>
                </ns0:pt>
                <ns0:pt idx="1">
                  <ns0:v>99</ns0:v>
                </ns0:pt>
                <ns0:pt idx="2">
                  <ns0:v>45</ns0:v>
                </ns0:pt>
                <ns0:pt idx="3">
                  <ns0:v>55</ns0:v>
                </ns0:pt>
                <ns0:pt idx="4">
                  <ns0:v>31</ns0:v>
                </ns0:pt>
                <ns0:pt idx="5">
                  <ns0:v>5</ns0:v>
                </ns0:pt>
              </ns0:numCache>
            </ns0:numRef>
          </ns0:val>
        </ns0:ser>
        <ns0:ser>
          <ns0:idx val="1"/>
          <ns0:order val="1"/>
          <ns0:tx>
            <ns0:v>11级均值</ns0:v>
          </ns0:tx>
          <ns0:spPr>
            <ns1:solidFill>
              <ns1:srgbClr val="086C70"/>
            </ns1:solidFill>
            <ns1:ln w="14288">
              <ns1:solidFill>
                <ns1:srgbClr val="086C70"/>
              </ns1:solidFill>
              <ns1:prstDash val="solid"/>
            </ns1:ln>
          </ns0:spPr>
          <ns0:cat>
            <ns0:strRef>
              <ns0:f>'属性成长'!$Y$63:$Y$68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'属性成长'!$AA$63:$AA$68</ns0:f>
              <ns0:numCache>
                <ns0:formatCode>0.0</ns0:formatCode>
                <ns0:ptCount val="6"/>
                <ns0:pt idx="0">
                  <ns0:v>82</ns0:v>
                </ns0:pt>
                <ns0:pt idx="1">
                  <ns0:v>99</ns0:v>
                </ns0:pt>
                <ns0:pt idx="2">
                  <ns0:v>58</ns0:v>
                </ns0:pt>
                <ns0:pt idx="3">
                  <ns0:v>85</ns0:v>
                </ns0:pt>
                <ns0:pt idx="4">
                  <ns0:v>31</ns0:v>
                </ns0:pt>
                <ns0:pt idx="5">
                  <ns0:v>32</ns0:v>
                </ns0:pt>
              </ns0:numCache>
            </ns0:numRef>
          </ns0:val>
        </ns0:ser>
        <ns0:axId val="48650112"/>
        <ns0:axId val="48672768"/>
      </ns0:radarChart>
      <ns0:catAx>
        <ns0:axId val="48650112"/>
        <ns0:scaling>
          <ns0:orientation val="minMax"/>
        </ns0:scaling>
        <ns0:delete val="0"/>
        <ns0:axPos val="b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General"/>
        <ns0:majorTickMark val="none"/>
        <ns0:minorTickMark val="none"/>
        <ns0:tickLblPos val="nextTo"/>
        <ns0:txPr>
          <ns1:bodyPr anchorCtr="1"/>
          <ns1:lstStyle/>
          <ns1:p>
            <ns1:pPr>
              <ns1:defRPr sz="825">
                <ns1:latin typeface="Arial"/>
                <ns1:ea typeface="Arial"/>
                <ns1:cs typeface="Arial"/>
              </ns1:defRPr>
            </ns1:pPr>
          </ns1:p>
        </ns0:txPr>
        <ns0:crossAx val="48672768"/>
      </ns0:catAx>
      <ns0:valAx>
        <ns0:axId val="48672768"/>
        <ns0:scaling>
          <ns0:orientation val="minMax"/>
        </ns0:scaling>
        <ns0:delete val="0"/>
        <ns0:axPos val="l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0" sourceLinked="0"/>
        <ns0:majorTickMark val="none"/>
        <ns0:minorTickMark val="none"/>
        <ns0:txPr>
          <ns1:bodyPr anchorCtr="1"/>
          <ns1:lstStyle/>
          <ns1:p>
            <ns1:pPr>
              <ns1:defRPr sz="675">
                <ns1:latin typeface="Arial"/>
                <ns1:ea typeface="Arial"/>
                <ns1:cs typeface="Arial"/>
              </ns1:defRPr>
            </ns1:pPr>
          </ns1:p>
        </ns0:txPr>
        <ns0:crossAx val="48650112"/>
        <ns0:crossBetween val="between"/>
      </ns0:valAx>
    </ns0:plotArea>
    <ns0:legend>
      <ns0:legendPos val="b"/>
      <ns0:overlay val="0"/>
      <ns0:txPr>
        <ns1:bodyPr anchorCtr="1"/>
        <ns1:lstStyle/>
        <ns1:p>
          <ns1:pPr>
            <ns1:defRPr sz="675">
              <ns1:latin typeface="Arial"/>
              <ns1:ea typeface="Arial"/>
              <ns1:cs typeface="Arial"/>
            </ns1:defRPr>
          </ns1:pPr>
        </ns1:p>
      </ns0:txPr>
    </ns0:legend>
    <ns0:plotVisOnly val="1"/>
  </ns0:chart>
  <ns0:spPr>
    <ns1:ln w="9525">
      <ns1:solidFill>
        <ns1:srgbClr val="D9D9D9"/>
      </ns1:solidFill>
      <ns1:prstDash val="solid"/>
    </ns1:ln>
  </ns0:spPr>
</ns0:chartSpace>
</file>

<file path=xl/drawings/charts/chart9.xml><?xml version="1.0" encoding="utf-8"?>
<ns0:chartSpace xmlns:ns0="http://schemas.openxmlformats.org/drawingml/2006/chart" xmlns:ns1="http://schemas.openxmlformats.org/drawingml/2006/main">
  <ns0:lang val="en-US"/>
  <ns0:roundedCorners val="0"/>
  <ns0:chart>
    <ns0:title>
      <ns0:tx>
        <ns0:rich>
          <ns1:bodyPr/>
          <ns1:lstStyle/>
          <ns1:p>
            <ns1:r>
              <ns1:rPr sz="900"/>
              <ns1:t>​</ns1:t>
            </ns1:r>
          </ns1:p>
        </ns0:rich>
      </ns0:tx>
      <ns0:overlay val="0"/>
      <ns0:txPr>
        <ns1:bodyPr anchorCtr="1"/>
        <ns1:lstStyle/>
        <ns1:p>
          <ns1:pPr>
            <ns1:defRPr sz="900"/>
          </ns1:pPr>
        </ns1:p>
      </ns0:txPr>
    </ns0:title>
    <ns0:plotArea>
      <ns0:radarChart>
        <ns0:radarStyle val="standard"/>
        <ns0:ser>
          <ns0:idx val="0"/>
          <ns0:order val="0"/>
          <ns0:tx>
            <ns0:v>一级基础</ns0:v>
          </ns0:tx>
          <ns0:spPr>
            <ns1:solidFill>
              <ns1:srgbClr val="7F93A5"/>
            </ns1:solidFill>
            <ns1:ln w="14288">
              <ns1:solidFill>
                <ns1:srgbClr val="7F93A5"/>
              </ns1:solidFill>
              <ns1:prstDash val="dash"/>
            </ns1:ln>
          </ns0:spPr>
          <ns0:cat>
            <ns0:strRef>
              <ns0:f>'属性成长'!$Y$71:$Y$76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'属性成长'!$Z$71:$Z$76</ns0:f>
              <ns0:numCache>
                <ns0:formatCode>0.0</ns0:formatCode>
                <ns0:ptCount val="6"/>
                <ns0:pt idx="0">
                  <ns0:v>65</ns0:v>
                </ns0:pt>
                <ns0:pt idx="1">
                  <ns0:v>108</ns0:v>
                </ns0:pt>
                <ns0:pt idx="2">
                  <ns0:v>48</ns0:v>
                </ns0:pt>
                <ns0:pt idx="3">
                  <ns0:v>55</ns0:v>
                </ns0:pt>
                <ns0:pt idx="4">
                  <ns0:v>30</ns0:v>
                </ns0:pt>
                <ns0:pt idx="5">
                  <ns0:v>5</ns0:v>
                </ns0:pt>
              </ns0:numCache>
            </ns0:numRef>
          </ns0:val>
        </ns0:ser>
        <ns0:ser>
          <ns0:idx val="1"/>
          <ns0:order val="1"/>
          <ns0:tx>
            <ns0:v>11级均值</ns0:v>
          </ns0:tx>
          <ns0:spPr>
            <ns1:solidFill>
              <ns1:srgbClr val="086C70"/>
            </ns1:solidFill>
            <ns1:ln w="14288">
              <ns1:solidFill>
                <ns1:srgbClr val="086C70"/>
              </ns1:solidFill>
              <ns1:prstDash val="solid"/>
            </ns1:ln>
          </ns0:spPr>
          <ns0:cat>
            <ns0:strRef>
              <ns0:f>'属性成长'!$Y$71:$Y$76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'属性成长'!$AA$71:$AA$76</ns0:f>
              <ns0:numCache>
                <ns0:formatCode>0.0</ns0:formatCode>
                <ns0:ptCount val="6"/>
                <ns0:pt idx="0">
                  <ns0:v>88</ns0:v>
                </ns0:pt>
                <ns0:pt idx="1">
                  <ns0:v>122</ns0:v>
                </ns0:pt>
                <ns0:pt idx="2">
                  <ns0:v>54</ns0:v>
                </ns0:pt>
                <ns0:pt idx="3">
                  <ns0:v>85</ns0:v>
                </ns0:pt>
                <ns0:pt idx="4">
                  <ns0:v>30</ns0:v>
                </ns0:pt>
                <ns0:pt idx="5">
                  <ns0:v>30</ns0:v>
                </ns0:pt>
              </ns0:numCache>
            </ns0:numRef>
          </ns0:val>
        </ns0:ser>
        <ns0:axId val="48650112"/>
        <ns0:axId val="48672768"/>
      </ns0:radarChart>
      <ns0:catAx>
        <ns0:axId val="48650112"/>
        <ns0:scaling>
          <ns0:orientation val="minMax"/>
        </ns0:scaling>
        <ns0:delete val="0"/>
        <ns0:axPos val="b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General"/>
        <ns0:majorTickMark val="none"/>
        <ns0:minorTickMark val="none"/>
        <ns0:tickLblPos val="nextTo"/>
        <ns0:txPr>
          <ns1:bodyPr anchorCtr="1"/>
          <ns1:lstStyle/>
          <ns1:p>
            <ns1:pPr>
              <ns1:defRPr sz="825">
                <ns1:latin typeface="Arial"/>
                <ns1:ea typeface="Arial"/>
                <ns1:cs typeface="Arial"/>
              </ns1:defRPr>
            </ns1:pPr>
          </ns1:p>
        </ns0:txPr>
        <ns0:crossAx val="48672768"/>
      </ns0:catAx>
      <ns0:valAx>
        <ns0:axId val="48672768"/>
        <ns0:scaling>
          <ns0:orientation val="minMax"/>
        </ns0:scaling>
        <ns0:delete val="0"/>
        <ns0:axPos val="l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0" sourceLinked="0"/>
        <ns0:majorTickMark val="none"/>
        <ns0:minorTickMark val="none"/>
        <ns0:txPr>
          <ns1:bodyPr anchorCtr="1"/>
          <ns1:lstStyle/>
          <ns1:p>
            <ns1:pPr>
              <ns1:defRPr sz="675">
                <ns1:latin typeface="Arial"/>
                <ns1:ea typeface="Arial"/>
                <ns1:cs typeface="Arial"/>
              </ns1:defRPr>
            </ns1:pPr>
          </ns1:p>
        </ns0:txPr>
        <ns0:crossAx val="48650112"/>
        <ns0:crossBetween val="between"/>
      </ns0:valAx>
    </ns0:plotArea>
    <ns0:legend>
      <ns0:legendPos val="b"/>
      <ns0:overlay val="0"/>
      <ns0:txPr>
        <ns1:bodyPr anchorCtr="1"/>
        <ns1:lstStyle/>
        <ns1:p>
          <ns1:pPr>
            <ns1:defRPr sz="675">
              <ns1:latin typeface="Arial"/>
              <ns1:ea typeface="Arial"/>
              <ns1:cs typeface="Arial"/>
            </ns1:defRPr>
          </ns1:pPr>
        </ns1:p>
      </ns0:txPr>
    </ns0:legend>
    <ns0:plotVisOnly val="1"/>
  </ns0:chart>
  <ns0:spPr>
    <ns1:ln w="9525">
      <ns1:solidFill>
        <ns1:srgbClr val="D9D9D9"/>
      </ns1:solidFill>
      <ns1:prstDash val="solid"/>
    </ns1:ln>
  </ns0:spPr>
</ns0:chartSpace>
</file>

<file path=xl/drawings/charts/chart10.xml><?xml version="1.0" encoding="utf-8"?>
<ns0:chartSpace xmlns:ns0="http://schemas.openxmlformats.org/drawingml/2006/chart" xmlns:ns1="http://schemas.openxmlformats.org/drawingml/2006/main">
  <ns0:lang val="en-US"/>
  <ns0:roundedCorners val="0"/>
  <ns0:chart>
    <ns0:title>
      <ns0:tx>
        <ns0:rich>
          <ns1:bodyPr/>
          <ns1:lstStyle/>
          <ns1:p>
            <ns1:r>
              <ns1:rPr sz="900"/>
              <ns1:t>​</ns1:t>
            </ns1:r>
          </ns1:p>
        </ns0:rich>
      </ns0:tx>
      <ns0:overlay val="0"/>
      <ns0:txPr>
        <ns1:bodyPr anchorCtr="1"/>
        <ns1:lstStyle/>
        <ns1:p>
          <ns1:pPr>
            <ns1:defRPr sz="900"/>
          </ns1:pPr>
        </ns1:p>
      </ns0:txPr>
    </ns0:title>
    <ns0:plotArea>
      <ns0:radarChart>
        <ns0:radarStyle val="standard"/>
        <ns0:ser>
          <ns0:idx val="0"/>
          <ns0:order val="0"/>
          <ns0:tx>
            <ns0:v>一级基础</ns0:v>
          </ns0:tx>
          <ns0:spPr>
            <ns1:solidFill>
              <ns1:srgbClr val="7F93A5"/>
            </ns1:solidFill>
            <ns1:ln w="14288">
              <ns1:solidFill>
                <ns1:srgbClr val="7F93A5"/>
              </ns1:solidFill>
              <ns1:prstDash val="dash"/>
            </ns1:ln>
          </ns0:spPr>
          <ns0:cat>
            <ns0:strRef>
              <ns0:f>'属性成长'!$Y$79:$Y$84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'属性成长'!$Z$79:$Z$84</ns0:f>
              <ns0:numCache>
                <ns0:formatCode>0.0</ns0:formatCode>
                <ns0:ptCount val="6"/>
                <ns0:pt idx="0">
                  <ns0:v>55</ns0:v>
                </ns0:pt>
                <ns0:pt idx="1">
                  <ns0:v>98</ns0:v>
                </ns0:pt>
                <ns0:pt idx="2">
                  <ns0:v>55</ns0:v>
                </ns0:pt>
                <ns0:pt idx="3">
                  <ns0:v>52</ns0:v>
                </ns0:pt>
                <ns0:pt idx="4">
                  <ns0:v>35</ns0:v>
                </ns0:pt>
                <ns0:pt idx="5">
                  <ns0:v>4</ns0:v>
                </ns0:pt>
              </ns0:numCache>
            </ns0:numRef>
          </ns0:val>
        </ns0:ser>
        <ns0:ser>
          <ns0:idx val="1"/>
          <ns0:order val="1"/>
          <ns0:tx>
            <ns0:v>11级均值</ns0:v>
          </ns0:tx>
          <ns0:spPr>
            <ns1:solidFill>
              <ns1:srgbClr val="086C70"/>
            </ns1:solidFill>
            <ns1:ln w="14288">
              <ns1:solidFill>
                <ns1:srgbClr val="086C70"/>
              </ns1:solidFill>
              <ns1:prstDash val="solid"/>
            </ns1:ln>
          </ns0:spPr>
          <ns0:cat>
            <ns0:strRef>
              <ns0:f>'属性成长'!$Y$79:$Y$84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'属性成长'!$AA$79:$AA$84</ns0:f>
              <ns0:numCache>
                <ns0:formatCode>0.0</ns0:formatCode>
                <ns0:ptCount val="6"/>
                <ns0:pt idx="0">
                  <ns0:v>83</ns0:v>
                </ns0:pt>
                <ns0:pt idx="1">
                  <ns0:v>116</ns0:v>
                </ns0:pt>
                <ns0:pt idx="2">
                  <ns0:v>100</ns0:v>
                </ns0:pt>
                <ns0:pt idx="3">
                  <ns0:v>64</ns0:v>
                </ns0:pt>
                <ns0:pt idx="4">
                  <ns0:v>35</ns0:v>
                </ns0:pt>
                <ns0:pt idx="5">
                  <ns0:v>4</ns0:v>
                </ns0:pt>
              </ns0:numCache>
            </ns0:numRef>
          </ns0:val>
        </ns0:ser>
        <ns0:axId val="48650112"/>
        <ns0:axId val="48672768"/>
      </ns0:radarChart>
      <ns0:catAx>
        <ns0:axId val="48650112"/>
        <ns0:scaling>
          <ns0:orientation val="minMax"/>
        </ns0:scaling>
        <ns0:delete val="0"/>
        <ns0:axPos val="b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General"/>
        <ns0:majorTickMark val="none"/>
        <ns0:minorTickMark val="none"/>
        <ns0:tickLblPos val="nextTo"/>
        <ns0:txPr>
          <ns1:bodyPr anchorCtr="1"/>
          <ns1:lstStyle/>
          <ns1:p>
            <ns1:pPr>
              <ns1:defRPr sz="825">
                <ns1:latin typeface="Arial"/>
                <ns1:ea typeface="Arial"/>
                <ns1:cs typeface="Arial"/>
              </ns1:defRPr>
            </ns1:pPr>
          </ns1:p>
        </ns0:txPr>
        <ns0:crossAx val="48672768"/>
      </ns0:catAx>
      <ns0:valAx>
        <ns0:axId val="48672768"/>
        <ns0:scaling>
          <ns0:orientation val="minMax"/>
        </ns0:scaling>
        <ns0:delete val="0"/>
        <ns0:axPos val="l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0" sourceLinked="0"/>
        <ns0:majorTickMark val="none"/>
        <ns0:minorTickMark val="none"/>
        <ns0:txPr>
          <ns1:bodyPr anchorCtr="1"/>
          <ns1:lstStyle/>
          <ns1:p>
            <ns1:pPr>
              <ns1:defRPr sz="675">
                <ns1:latin typeface="Arial"/>
                <ns1:ea typeface="Arial"/>
                <ns1:cs typeface="Arial"/>
              </ns1:defRPr>
            </ns1:pPr>
          </ns1:p>
        </ns0:txPr>
        <ns0:crossAx val="48650112"/>
        <ns0:crossBetween val="between"/>
      </ns0:valAx>
    </ns0:plotArea>
    <ns0:legend>
      <ns0:legendPos val="b"/>
      <ns0:overlay val="0"/>
      <ns0:txPr>
        <ns1:bodyPr anchorCtr="1"/>
        <ns1:lstStyle/>
        <ns1:p>
          <ns1:pPr>
            <ns1:defRPr sz="675">
              <ns1:latin typeface="Arial"/>
              <ns1:ea typeface="Arial"/>
              <ns1:cs typeface="Arial"/>
            </ns1:defRPr>
          </ns1:pPr>
        </ns1:p>
      </ns0:txPr>
    </ns0:legend>
    <ns0:plotVisOnly val="1"/>
  </ns0:chart>
  <ns0:spPr>
    <ns1:ln w="9525">
      <ns1:solidFill>
        <ns1:srgbClr val="D9D9D9"/>
      </ns1:solidFill>
      <ns1:prstDash val="solid"/>
    </ns1:ln>
  </ns0:spPr>
</ns0:chartSpace>
</file>

<file path=xl/drawings/charts/chart11.xml><?xml version="1.0" encoding="utf-8"?>
<ns0:chartSpace xmlns:ns0="http://schemas.openxmlformats.org/drawingml/2006/chart" xmlns:ns1="http://schemas.openxmlformats.org/drawingml/2006/main">
  <ns0:lang val="en-US"/>
  <ns0:roundedCorners val="0"/>
  <ns0:chart>
    <ns0:title>
      <ns0:tx>
        <ns0:rich>
          <ns1:bodyPr/>
          <ns1:lstStyle/>
          <ns1:p>
            <ns1:r>
              <ns1:rPr sz="900"/>
              <ns1:t>​</ns1:t>
            </ns1:r>
          </ns1:p>
        </ns0:rich>
      </ns0:tx>
      <ns0:overlay val="0"/>
      <ns0:txPr>
        <ns1:bodyPr anchorCtr="1"/>
        <ns1:lstStyle/>
        <ns1:p>
          <ns1:pPr>
            <ns1:defRPr sz="900"/>
          </ns1:pPr>
        </ns1:p>
      </ns0:txPr>
    </ns0:title>
    <ns0:plotArea>
      <ns0:radarChart>
        <ns0:radarStyle val="standard"/>
        <ns0:ser>
          <ns0:idx val="0"/>
          <ns0:order val="0"/>
          <ns0:tx>
            <ns0:v>一级基础</ns0:v>
          </ns0:tx>
          <ns0:spPr>
            <ns1:solidFill>
              <ns1:srgbClr val="7F93A5"/>
            </ns1:solidFill>
            <ns1:ln w="14288">
              <ns1:solidFill>
                <ns1:srgbClr val="7F93A5"/>
              </ns1:solidFill>
              <ns1:prstDash val="dash"/>
            </ns1:ln>
          </ns0:spPr>
          <ns0:cat>
            <ns0:strRef>
              <ns0:f>'属性成长'!$Y$87:$Y$92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'属性成长'!$Z$87:$Z$92</ns0:f>
              <ns0:numCache>
                <ns0:formatCode>0.0</ns0:formatCode>
                <ns0:ptCount val="6"/>
                <ns0:pt idx="0">
                  <ns0:v>59</ns0:v>
                </ns0:pt>
                <ns0:pt idx="1">
                  <ns0:v>104</ns0:v>
                </ns0:pt>
                <ns0:pt idx="2">
                  <ns0:v>51</ns0:v>
                </ns0:pt>
                <ns0:pt idx="3">
                  <ns0:v>58</ns0:v>
                </ns0:pt>
                <ns0:pt idx="4">
                  <ns0:v>32</ns0:v>
                </ns0:pt>
                <ns0:pt idx="5">
                  <ns0:v>7</ns0:v>
                </ns0:pt>
              </ns0:numCache>
            </ns0:numRef>
          </ns0:val>
        </ns0:ser>
        <ns0:ser>
          <ns0:idx val="1"/>
          <ns0:order val="1"/>
          <ns0:tx>
            <ns0:v>11级均值</ns0:v>
          </ns0:tx>
          <ns0:spPr>
            <ns1:solidFill>
              <ns1:srgbClr val="086C70"/>
            </ns1:solidFill>
            <ns1:ln w="14288">
              <ns1:solidFill>
                <ns1:srgbClr val="086C70"/>
              </ns1:solidFill>
              <ns1:prstDash val="solid"/>
            </ns1:ln>
          </ns0:spPr>
          <ns0:cat>
            <ns0:strRef>
              <ns0:f>'属性成长'!$Y$87:$Y$92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'属性成长'!$AA$87:$AA$92</ns0:f>
              <ns0:numCache>
                <ns0:formatCode>0.0</ns0:formatCode>
                <ns0:ptCount val="6"/>
                <ns0:pt idx="0">
                  <ns0:v>87</ns0:v>
                </ns0:pt>
                <ns0:pt idx="1">
                  <ns0:v>119</ns0:v>
                </ns0:pt>
                <ns0:pt idx="2">
                  <ns0:v>82</ns0:v>
                </ns0:pt>
                <ns0:pt idx="3">
                  <ns0:v>58</ns0:v>
                </ns0:pt>
                <ns0:pt idx="4">
                  <ns0:v>32</ns0:v>
                </ns0:pt>
                <ns0:pt idx="5">
                  <ns0:v>44</ns0:v>
                </ns0:pt>
              </ns0:numCache>
            </ns0:numRef>
          </ns0:val>
        </ns0:ser>
        <ns0:axId val="48650112"/>
        <ns0:axId val="48672768"/>
      </ns0:radarChart>
      <ns0:catAx>
        <ns0:axId val="48650112"/>
        <ns0:scaling>
          <ns0:orientation val="minMax"/>
        </ns0:scaling>
        <ns0:delete val="0"/>
        <ns0:axPos val="b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General"/>
        <ns0:majorTickMark val="none"/>
        <ns0:minorTickMark val="none"/>
        <ns0:tickLblPos val="nextTo"/>
        <ns0:txPr>
          <ns1:bodyPr anchorCtr="1"/>
          <ns1:lstStyle/>
          <ns1:p>
            <ns1:pPr>
              <ns1:defRPr sz="825">
                <ns1:latin typeface="Arial"/>
                <ns1:ea typeface="Arial"/>
                <ns1:cs typeface="Arial"/>
              </ns1:defRPr>
            </ns1:pPr>
          </ns1:p>
        </ns0:txPr>
        <ns0:crossAx val="48672768"/>
      </ns0:catAx>
      <ns0:valAx>
        <ns0:axId val="48672768"/>
        <ns0:scaling>
          <ns0:orientation val="minMax"/>
        </ns0:scaling>
        <ns0:delete val="0"/>
        <ns0:axPos val="l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0" sourceLinked="0"/>
        <ns0:majorTickMark val="none"/>
        <ns0:minorTickMark val="none"/>
        <ns0:txPr>
          <ns1:bodyPr anchorCtr="1"/>
          <ns1:lstStyle/>
          <ns1:p>
            <ns1:pPr>
              <ns1:defRPr sz="675">
                <ns1:latin typeface="Arial"/>
                <ns1:ea typeface="Arial"/>
                <ns1:cs typeface="Arial"/>
              </ns1:defRPr>
            </ns1:pPr>
          </ns1:p>
        </ns0:txPr>
        <ns0:crossAx val="48650112"/>
        <ns0:crossBetween val="between"/>
      </ns0:valAx>
    </ns0:plotArea>
    <ns0:legend>
      <ns0:legendPos val="b"/>
      <ns0:overlay val="0"/>
      <ns0:txPr>
        <ns1:bodyPr anchorCtr="1"/>
        <ns1:lstStyle/>
        <ns1:p>
          <ns1:pPr>
            <ns1:defRPr sz="675">
              <ns1:latin typeface="Arial"/>
              <ns1:ea typeface="Arial"/>
              <ns1:cs typeface="Arial"/>
            </ns1:defRPr>
          </ns1:pPr>
        </ns1:p>
      </ns0:txPr>
    </ns0:legend>
    <ns0:plotVisOnly val="1"/>
  </ns0:chart>
  <ns0:spPr>
    <ns1:ln w="9525">
      <ns1:solidFill>
        <ns1:srgbClr val="D9D9D9"/>
      </ns1:solidFill>
      <ns1:prstDash val="solid"/>
    </ns1:ln>
  </ns0:spPr>
</ns0:chartSpace>
</file>

<file path=xl/drawings/charts/chart12.xml><?xml version="1.0" encoding="utf-8"?>
<ns0:chartSpace xmlns:ns0="http://schemas.openxmlformats.org/drawingml/2006/chart" xmlns:ns1="http://schemas.openxmlformats.org/drawingml/2006/main">
  <ns0:lang val="en-US"/>
  <ns0:roundedCorners val="0"/>
  <ns0:chart>
    <ns0:title>
      <ns0:tx>
        <ns0:rich>
          <ns1:bodyPr/>
          <ns1:lstStyle/>
          <ns1:p>
            <ns1:r>
              <ns1:rPr sz="900"/>
              <ns1:t>​</ns1:t>
            </ns1:r>
          </ns1:p>
        </ns0:rich>
      </ns0:tx>
      <ns0:overlay val="0"/>
      <ns0:txPr>
        <ns1:bodyPr anchorCtr="1"/>
        <ns1:lstStyle/>
        <ns1:p>
          <ns1:pPr>
            <ns1:defRPr sz="900"/>
          </ns1:pPr>
        </ns1:p>
      </ns0:txPr>
    </ns0:title>
    <ns0:plotArea>
      <ns0:radarChart>
        <ns0:radarStyle val="standard"/>
        <ns0:ser>
          <ns0:idx val="0"/>
          <ns0:order val="0"/>
          <ns0:tx>
            <ns0:v>一级基础</ns0:v>
          </ns0:tx>
          <ns0:spPr>
            <ns1:solidFill>
              <ns1:srgbClr val="7F93A5"/>
            </ns1:solidFill>
            <ns1:ln w="14288">
              <ns1:solidFill>
                <ns1:srgbClr val="7F93A5"/>
              </ns1:solidFill>
              <ns1:prstDash val="dash"/>
            </ns1:ln>
          </ns0:spPr>
          <ns0:cat>
            <ns0:strRef>
              <ns0:f>'属性成长'!$Y$95:$Y$100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'属性成长'!$Z$95:$Z$100</ns0:f>
              <ns0:numCache>
                <ns0:formatCode>0.0</ns0:formatCode>
                <ns0:ptCount val="6"/>
                <ns0:pt idx="0">
                  <ns0:v>60</ns0:v>
                </ns0:pt>
                <ns0:pt idx="1">
                  <ns0:v>110</ns0:v>
                </ns0:pt>
                <ns0:pt idx="2">
                  <ns0:v>48</ns0:v>
                </ns0:pt>
                <ns0:pt idx="3">
                  <ns0:v>55</ns0:v>
                </ns0:pt>
                <ns0:pt idx="4">
                  <ns0:v>50</ns0:v>
                </ns0:pt>
                <ns0:pt idx="5">
                  <ns0:v>6</ns0:v>
                </ns0:pt>
              </ns0:numCache>
            </ns0:numRef>
          </ns0:val>
        </ns0:ser>
        <ns0:ser>
          <ns0:idx val="1"/>
          <ns0:order val="1"/>
          <ns0:tx>
            <ns0:v>11级均值</ns0:v>
          </ns0:tx>
          <ns0:spPr>
            <ns1:solidFill>
              <ns1:srgbClr val="086C70"/>
            </ns1:solidFill>
            <ns1:ln w="14288">
              <ns1:solidFill>
                <ns1:srgbClr val="086C70"/>
              </ns1:solidFill>
              <ns1:prstDash val="solid"/>
            </ns1:ln>
          </ns0:spPr>
          <ns0:cat>
            <ns0:strRef>
              <ns0:f>'属性成长'!$Y$95:$Y$100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'属性成长'!$AA$95:$AA$100</ns0:f>
              <ns0:numCache>
                <ns0:formatCode>0.0</ns0:formatCode>
                <ns0:ptCount val="6"/>
                <ns0:pt idx="0">
                  <ns0:v>78</ns0:v>
                </ns0:pt>
                <ns0:pt idx="1">
                  <ns0:v>110</ns0:v>
                </ns0:pt>
                <ns0:pt idx="2">
                  <ns0:v>56</ns0:v>
                </ns0:pt>
                <ns0:pt idx="3">
                  <ns0:v>85</ns0:v>
                </ns0:pt>
                <ns0:pt idx="4">
                  <ns0:v>90</ns0:v>
                </ns0:pt>
                <ns0:pt idx="5">
                  <ns0:v>12</ns0:v>
                </ns0:pt>
              </ns0:numCache>
            </ns0:numRef>
          </ns0:val>
        </ns0:ser>
        <ns0:axId val="48650112"/>
        <ns0:axId val="48672768"/>
      </ns0:radarChart>
      <ns0:catAx>
        <ns0:axId val="48650112"/>
        <ns0:scaling>
          <ns0:orientation val="minMax"/>
        </ns0:scaling>
        <ns0:delete val="0"/>
        <ns0:axPos val="b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General"/>
        <ns0:majorTickMark val="none"/>
        <ns0:minorTickMark val="none"/>
        <ns0:tickLblPos val="nextTo"/>
        <ns0:txPr>
          <ns1:bodyPr anchorCtr="1"/>
          <ns1:lstStyle/>
          <ns1:p>
            <ns1:pPr>
              <ns1:defRPr sz="825">
                <ns1:latin typeface="Arial"/>
                <ns1:ea typeface="Arial"/>
                <ns1:cs typeface="Arial"/>
              </ns1:defRPr>
            </ns1:pPr>
          </ns1:p>
        </ns0:txPr>
        <ns0:crossAx val="48672768"/>
      </ns0:catAx>
      <ns0:valAx>
        <ns0:axId val="48672768"/>
        <ns0:scaling>
          <ns0:orientation val="minMax"/>
        </ns0:scaling>
        <ns0:delete val="0"/>
        <ns0:axPos val="l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0" sourceLinked="0"/>
        <ns0:majorTickMark val="none"/>
        <ns0:minorTickMark val="none"/>
        <ns0:txPr>
          <ns1:bodyPr anchorCtr="1"/>
          <ns1:lstStyle/>
          <ns1:p>
            <ns1:pPr>
              <ns1:defRPr sz="675">
                <ns1:latin typeface="Arial"/>
                <ns1:ea typeface="Arial"/>
                <ns1:cs typeface="Arial"/>
              </ns1:defRPr>
            </ns1:pPr>
          </ns1:p>
        </ns0:txPr>
        <ns0:crossAx val="48650112"/>
        <ns0:crossBetween val="between"/>
      </ns0:valAx>
    </ns0:plotArea>
    <ns0:legend>
      <ns0:legendPos val="b"/>
      <ns0:overlay val="0"/>
      <ns0:txPr>
        <ns1:bodyPr anchorCtr="1"/>
        <ns1:lstStyle/>
        <ns1:p>
          <ns1:pPr>
            <ns1:defRPr sz="675">
              <ns1:latin typeface="Arial"/>
              <ns1:ea typeface="Arial"/>
              <ns1:cs typeface="Arial"/>
            </ns1:defRPr>
          </ns1:pPr>
        </ns1:p>
      </ns0:txPr>
    </ns0:legend>
    <ns0:plotVisOnly val="1"/>
  </ns0:chart>
  <ns0:spPr>
    <ns1:ln w="9525">
      <ns1:solidFill>
        <ns1:srgbClr val="D9D9D9"/>
      </ns1:solidFill>
      <ns1:prstDash val="solid"/>
    </ns1:ln>
  </ns0:spPr>
</ns0:chartSpace>
</file>

<file path=xl/drawings/charts/chart13.xml><?xml version="1.0" encoding="utf-8"?>
<ns0:chartSpace xmlns:ns0="http://schemas.openxmlformats.org/drawingml/2006/chart" xmlns:ns1="http://schemas.openxmlformats.org/drawingml/2006/main">
  <ns0:lang val="en-US"/>
  <ns0:roundedCorners val="0"/>
  <ns0:chart>
    <ns0:title>
      <ns0:tx>
        <ns0:rich>
          <ns1:bodyPr/>
          <ns1:lstStyle/>
          <ns1:p>
            <ns1:r>
              <ns1:rPr sz="900"/>
              <ns1:t>​</ns1:t>
            </ns1:r>
          </ns1:p>
        </ns0:rich>
      </ns0:tx>
      <ns0:overlay val="0"/>
      <ns0:txPr>
        <ns1:bodyPr anchorCtr="1"/>
        <ns1:lstStyle/>
        <ns1:p>
          <ns1:pPr>
            <ns1:defRPr sz="900"/>
          </ns1:pPr>
        </ns1:p>
      </ns0:txPr>
    </ns0:title>
    <ns0:plotArea>
      <ns0:radarChart>
        <ns0:radarStyle val="standard"/>
        <ns0:ser>
          <ns0:idx val="0"/>
          <ns0:order val="0"/>
          <ns0:tx>
            <ns0:v>一级基础</ns0:v>
          </ns0:tx>
          <ns0:spPr>
            <ns1:solidFill>
              <ns1:srgbClr val="7F93A5"/>
            </ns1:solidFill>
            <ns1:ln w="14288">
              <ns1:solidFill>
                <ns1:srgbClr val="7F93A5"/>
              </ns1:solidFill>
              <ns1:prstDash val="dash"/>
            </ns1:ln>
          </ns0:spPr>
          <ns0:cat>
            <ns0:strRef>
              <ns0:f>'属性成长'!$Y$103:$Y$108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'属性成长'!$Z$103:$Z$108</ns0:f>
              <ns0:numCache>
                <ns0:formatCode>0.0</ns0:formatCode>
                <ns0:ptCount val="6"/>
                <ns0:pt idx="0">
                  <ns0:v>54</ns0:v>
                </ns0:pt>
                <ns0:pt idx="1">
                  <ns0:v>98</ns0:v>
                </ns0:pt>
                <ns0:pt idx="2">
                  <ns0:v>44</ns0:v>
                </ns0:pt>
                <ns0:pt idx="3">
                  <ns0:v>47</ns0:v>
                </ns0:pt>
                <ns0:pt idx="4">
                  <ns0:v>55</ns0:v>
                </ns0:pt>
                <ns0:pt idx="5">
                  <ns0:v>2</ns0:v>
                </ns0:pt>
              </ns0:numCache>
            </ns0:numRef>
          </ns0:val>
        </ns0:ser>
        <ns0:ser>
          <ns0:idx val="1"/>
          <ns0:order val="1"/>
          <ns0:tx>
            <ns0:v>11级均值</ns0:v>
          </ns0:tx>
          <ns0:spPr>
            <ns1:solidFill>
              <ns1:srgbClr val="086C70"/>
            </ns1:solidFill>
            <ns1:ln w="14288">
              <ns1:solidFill>
                <ns1:srgbClr val="086C70"/>
              </ns1:solidFill>
              <ns1:prstDash val="solid"/>
            </ns1:ln>
          </ns0:spPr>
          <ns0:cat>
            <ns0:strRef>
              <ns0:f>'属性成长'!$Y$103:$Y$108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'属性成长'!$AA$103:$AA$108</ns0:f>
              <ns0:numCache>
                <ns0:formatCode>0.0</ns0:formatCode>
                <ns0:ptCount val="6"/>
                <ns0:pt idx="0">
                  <ns0:v>78</ns0:v>
                </ns0:pt>
                <ns0:pt idx="1">
                  <ns0:v>113</ns0:v>
                </ns0:pt>
                <ns0:pt idx="2">
                  <ns0:v>63.5</ns0:v>
                </ns0:pt>
                <ns0:pt idx="3">
                  <ns0:v>47</ns0:v>
                </ns0:pt>
                <ns0:pt idx="4">
                  <ns0:v>98</ns0:v>
                </ns0:pt>
                <ns0:pt idx="5">
                  <ns0:v>2</ns0:v>
                </ns0:pt>
              </ns0:numCache>
            </ns0:numRef>
          </ns0:val>
        </ns0:ser>
        <ns0:axId val="48650112"/>
        <ns0:axId val="48672768"/>
      </ns0:radarChart>
      <ns0:catAx>
        <ns0:axId val="48650112"/>
        <ns0:scaling>
          <ns0:orientation val="minMax"/>
        </ns0:scaling>
        <ns0:delete val="0"/>
        <ns0:axPos val="b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General"/>
        <ns0:majorTickMark val="none"/>
        <ns0:minorTickMark val="none"/>
        <ns0:tickLblPos val="nextTo"/>
        <ns0:txPr>
          <ns1:bodyPr anchorCtr="1"/>
          <ns1:lstStyle/>
          <ns1:p>
            <ns1:pPr>
              <ns1:defRPr sz="825">
                <ns1:latin typeface="Arial"/>
                <ns1:ea typeface="Arial"/>
                <ns1:cs typeface="Arial"/>
              </ns1:defRPr>
            </ns1:pPr>
          </ns1:p>
        </ns0:txPr>
        <ns0:crossAx val="48672768"/>
      </ns0:catAx>
      <ns0:valAx>
        <ns0:axId val="48672768"/>
        <ns0:scaling>
          <ns0:orientation val="minMax"/>
        </ns0:scaling>
        <ns0:delete val="0"/>
        <ns0:axPos val="l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0" sourceLinked="0"/>
        <ns0:majorTickMark val="none"/>
        <ns0:minorTickMark val="none"/>
        <ns0:txPr>
          <ns1:bodyPr anchorCtr="1"/>
          <ns1:lstStyle/>
          <ns1:p>
            <ns1:pPr>
              <ns1:defRPr sz="675">
                <ns1:latin typeface="Arial"/>
                <ns1:ea typeface="Arial"/>
                <ns1:cs typeface="Arial"/>
              </ns1:defRPr>
            </ns1:pPr>
          </ns1:p>
        </ns0:txPr>
        <ns0:crossAx val="48650112"/>
        <ns0:crossBetween val="between"/>
      </ns0:valAx>
    </ns0:plotArea>
    <ns0:legend>
      <ns0:legendPos val="b"/>
      <ns0:overlay val="0"/>
      <ns0:txPr>
        <ns1:bodyPr anchorCtr="1"/>
        <ns1:lstStyle/>
        <ns1:p>
          <ns1:pPr>
            <ns1:defRPr sz="675">
              <ns1:latin typeface="Arial"/>
              <ns1:ea typeface="Arial"/>
              <ns1:cs typeface="Arial"/>
            </ns1:defRPr>
          </ns1:pPr>
        </ns1:p>
      </ns0:txPr>
    </ns0:legend>
    <ns0:plotVisOnly val="1"/>
  </ns0:chart>
  <ns0:spPr>
    <ns1:ln w="9525">
      <ns1:solidFill>
        <ns1:srgbClr val="D9D9D9"/>
      </ns1:solidFill>
      <ns1:prstDash val="solid"/>
    </ns1:ln>
  </ns0:spPr>
</ns0:chartSpace>
</file>

<file path=xl/drawings/charts/chart14.xml><?xml version="1.0" encoding="utf-8"?>
<ns0:chartSpace xmlns:ns0="http://schemas.openxmlformats.org/drawingml/2006/chart" xmlns:ns1="http://schemas.openxmlformats.org/drawingml/2006/main">
  <ns0:lang val="en-US"/>
  <ns0:roundedCorners val="0"/>
  <ns0:chart>
    <ns0:title>
      <ns0:tx>
        <ns0:rich>
          <ns1:bodyPr/>
          <ns1:lstStyle/>
          <ns1:p>
            <ns1:r>
              <ns1:rPr sz="900"/>
              <ns1:t>​</ns1:t>
            </ns1:r>
          </ns1:p>
        </ns0:rich>
      </ns0:tx>
      <ns0:overlay val="0"/>
      <ns0:txPr>
        <ns1:bodyPr anchorCtr="1"/>
        <ns1:lstStyle/>
        <ns1:p>
          <ns1:pPr>
            <ns1:defRPr sz="900"/>
          </ns1:pPr>
        </ns1:p>
      </ns0:txPr>
    </ns0:title>
    <ns0:plotArea>
      <ns0:radarChart>
        <ns0:radarStyle val="standard"/>
        <ns0:ser>
          <ns0:idx val="0"/>
          <ns0:order val="0"/>
          <ns0:tx>
            <ns0:v>一级基础</ns0:v>
          </ns0:tx>
          <ns0:spPr>
            <ns1:solidFill>
              <ns1:srgbClr val="7F93A5"/>
            </ns1:solidFill>
            <ns1:ln w="14288">
              <ns1:solidFill>
                <ns1:srgbClr val="7F93A5"/>
              </ns1:solidFill>
              <ns1:prstDash val="dash"/>
            </ns1:ln>
          </ns0:spPr>
          <ns0:cat>
            <ns0:strRef>
              <ns0:f>'属性成长'!$Y$111:$Y$116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'属性成长'!$Z$111:$Z$116</ns0:f>
              <ns0:numCache>
                <ns0:formatCode>0.0</ns0:formatCode>
                <ns0:ptCount val="6"/>
                <ns0:pt idx="0">
                  <ns0:v>52</ns0:v>
                </ns0:pt>
                <ns0:pt idx="1">
                  <ns0:v>95</ns0:v>
                </ns0:pt>
                <ns0:pt idx="2">
                  <ns0:v>40</ns0:v>
                </ns0:pt>
                <ns0:pt idx="3">
                  <ns0:v>45</ns0:v>
                </ns0:pt>
                <ns0:pt idx="4">
                  <ns0:v>56</ns0:v>
                </ns0:pt>
                <ns0:pt idx="5">
                  <ns0:v>2</ns0:v>
                </ns0:pt>
              </ns0:numCache>
            </ns0:numRef>
          </ns0:val>
        </ns0:ser>
        <ns0:ser>
          <ns0:idx val="1"/>
          <ns0:order val="1"/>
          <ns0:tx>
            <ns0:v>11级均值</ns0:v>
          </ns0:tx>
          <ns0:spPr>
            <ns1:solidFill>
              <ns1:srgbClr val="086C70"/>
            </ns1:solidFill>
            <ns1:ln w="14288">
              <ns1:solidFill>
                <ns1:srgbClr val="086C70"/>
              </ns1:solidFill>
              <ns1:prstDash val="solid"/>
            </ns1:ln>
          </ns0:spPr>
          <ns0:cat>
            <ns0:strRef>
              <ns0:f>'属性成长'!$Y$111:$Y$116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'属性成长'!$AA$111:$AA$116</ns0:f>
              <ns0:numCache>
                <ns0:formatCode>0.0</ns0:formatCode>
                <ns0:ptCount val="6"/>
                <ns0:pt idx="0">
                  <ns0:v>80</ns0:v>
                </ns0:pt>
                <ns0:pt idx="1">
                  <ns0:v>110</ns0:v>
                </ns0:pt>
                <ns0:pt idx="2">
                  <ns0:v>55</ns0:v>
                </ns0:pt>
                <ns0:pt idx="3">
                  <ns0:v>45</ns0:v>
                </ns0:pt>
                <ns0:pt idx="4">
                  <ns0:v>99</ns0:v>
                </ns0:pt>
                <ns0:pt idx="5">
                  <ns0:v>2</ns0:v>
                </ns0:pt>
              </ns0:numCache>
            </ns0:numRef>
          </ns0:val>
        </ns0:ser>
        <ns0:axId val="48650112"/>
        <ns0:axId val="48672768"/>
      </ns0:radarChart>
      <ns0:catAx>
        <ns0:axId val="48650112"/>
        <ns0:scaling>
          <ns0:orientation val="minMax"/>
        </ns0:scaling>
        <ns0:delete val="0"/>
        <ns0:axPos val="b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General"/>
        <ns0:majorTickMark val="none"/>
        <ns0:minorTickMark val="none"/>
        <ns0:tickLblPos val="nextTo"/>
        <ns0:txPr>
          <ns1:bodyPr anchorCtr="1"/>
          <ns1:lstStyle/>
          <ns1:p>
            <ns1:pPr>
              <ns1:defRPr sz="825">
                <ns1:latin typeface="Arial"/>
                <ns1:ea typeface="Arial"/>
                <ns1:cs typeface="Arial"/>
              </ns1:defRPr>
            </ns1:pPr>
          </ns1:p>
        </ns0:txPr>
        <ns0:crossAx val="48672768"/>
      </ns0:catAx>
      <ns0:valAx>
        <ns0:axId val="48672768"/>
        <ns0:scaling>
          <ns0:orientation val="minMax"/>
        </ns0:scaling>
        <ns0:delete val="0"/>
        <ns0:axPos val="l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0" sourceLinked="0"/>
        <ns0:majorTickMark val="none"/>
        <ns0:minorTickMark val="none"/>
        <ns0:txPr>
          <ns1:bodyPr anchorCtr="1"/>
          <ns1:lstStyle/>
          <ns1:p>
            <ns1:pPr>
              <ns1:defRPr sz="675">
                <ns1:latin typeface="Arial"/>
                <ns1:ea typeface="Arial"/>
                <ns1:cs typeface="Arial"/>
              </ns1:defRPr>
            </ns1:pPr>
          </ns1:p>
        </ns0:txPr>
        <ns0:crossAx val="48650112"/>
        <ns0:crossBetween val="between"/>
      </ns0:valAx>
    </ns0:plotArea>
    <ns0:legend>
      <ns0:legendPos val="b"/>
      <ns0:overlay val="0"/>
      <ns0:txPr>
        <ns1:bodyPr anchorCtr="1"/>
        <ns1:lstStyle/>
        <ns1:p>
          <ns1:pPr>
            <ns1:defRPr sz="675">
              <ns1:latin typeface="Arial"/>
              <ns1:ea typeface="Arial"/>
              <ns1:cs typeface="Arial"/>
            </ns1:defRPr>
          </ns1:pPr>
        </ns1:p>
      </ns0:txPr>
    </ns0:legend>
    <ns0:plotVisOnly val="1"/>
  </ns0:chart>
  <ns0:spPr>
    <ns1:ln w="9525">
      <ns1:solidFill>
        <ns1:srgbClr val="D9D9D9"/>
      </ns1:solidFill>
      <ns1:prstDash val="solid"/>
    </ns1:ln>
  </ns0:spPr>
</ns0:chartSpace>
</file>

<file path=xl/drawings/charts/chart15.xml><?xml version="1.0" encoding="utf-8"?>
<ns0:chartSpace xmlns:ns0="http://schemas.openxmlformats.org/drawingml/2006/chart" xmlns:ns1="http://schemas.openxmlformats.org/drawingml/2006/main">
  <ns0:lang val="en-US"/>
  <ns0:roundedCorners val="0"/>
  <ns0:chart>
    <ns0:title>
      <ns0:tx>
        <ns0:rich>
          <ns1:bodyPr/>
          <ns1:lstStyle/>
          <ns1:p>
            <ns1:r>
              <ns1:rPr sz="900"/>
              <ns1:t>​</ns1:t>
            </ns1:r>
          </ns1:p>
        </ns0:rich>
      </ns0:tx>
      <ns0:overlay val="0"/>
      <ns0:txPr>
        <ns1:bodyPr anchorCtr="1"/>
        <ns1:lstStyle/>
        <ns1:p>
          <ns1:pPr>
            <ns1:defRPr sz="900"/>
          </ns1:pPr>
        </ns1:p>
      </ns0:txPr>
    </ns0:title>
    <ns0:plotArea>
      <ns0:radarChart>
        <ns0:radarStyle val="standard"/>
        <ns0:ser>
          <ns0:idx val="0"/>
          <ns0:order val="0"/>
          <ns0:tx>
            <ns0:v>一级基础</ns0:v>
          </ns0:tx>
          <ns0:spPr>
            <ns1:solidFill>
              <ns1:srgbClr val="7F93A5"/>
            </ns1:solidFill>
            <ns1:ln w="14288">
              <ns1:solidFill>
                <ns1:srgbClr val="7F93A5"/>
              </ns1:solidFill>
              <ns1:prstDash val="dash"/>
            </ns1:ln>
          </ns0:spPr>
          <ns0:cat>
            <ns0:strRef>
              <ns0:f>'属性成长'!$Y$119:$Y$124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'属性成长'!$Z$119:$Z$124</ns0:f>
              <ns0:numCache>
                <ns0:formatCode>0.0</ns0:formatCode>
                <ns0:ptCount val="6"/>
                <ns0:pt idx="0">
                  <ns0:v>66</ns0:v>
                </ns0:pt>
                <ns0:pt idx="1">
                  <ns0:v>112</ns0:v>
                </ns0:pt>
                <ns0:pt idx="2">
                  <ns0:v>45</ns0:v>
                </ns0:pt>
                <ns0:pt idx="3">
                  <ns0:v>55</ns0:v>
                </ns0:pt>
                <ns0:pt idx="4">
                  <ns0:v>30</ns0:v>
                </ns0:pt>
                <ns0:pt idx="5">
                  <ns0:v>7</ns0:v>
                </ns0:pt>
              </ns0:numCache>
            </ns0:numRef>
          </ns0:val>
        </ns0:ser>
        <ns0:ser>
          <ns0:idx val="1"/>
          <ns0:order val="1"/>
          <ns0:tx>
            <ns0:v>11级均值</ns0:v>
          </ns0:tx>
          <ns0:spPr>
            <ns1:solidFill>
              <ns1:srgbClr val="086C70"/>
            </ns1:solidFill>
            <ns1:ln w="14288">
              <ns1:solidFill>
                <ns1:srgbClr val="086C70"/>
              </ns1:solidFill>
              <ns1:prstDash val="solid"/>
            </ns1:ln>
          </ns0:spPr>
          <ns0:cat>
            <ns0:strRef>
              <ns0:f>'属性成长'!$Y$119:$Y$124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'属性成长'!$AA$119:$AA$124</ns0:f>
              <ns0:numCache>
                <ns0:formatCode>0.0</ns0:formatCode>
                <ns0:ptCount val="6"/>
                <ns0:pt idx="0">
                  <ns0:v>94</ns0:v>
                </ns0:pt>
                <ns0:pt idx="1">
                  <ns0:v>132</ns0:v>
                </ns0:pt>
                <ns0:pt idx="2">
                  <ns0:v>66</ns0:v>
                </ns0:pt>
                <ns0:pt idx="3">
                  <ns0:v>57</ns0:v>
                </ns0:pt>
                <ns0:pt idx="4">
                  <ns0:v>30</ns0:v>
                </ns0:pt>
                <ns0:pt idx="5">
                  <ns0:v>37</ns0:v>
                </ns0:pt>
              </ns0:numCache>
            </ns0:numRef>
          </ns0:val>
        </ns0:ser>
        <ns0:axId val="48650112"/>
        <ns0:axId val="48672768"/>
      </ns0:radarChart>
      <ns0:catAx>
        <ns0:axId val="48650112"/>
        <ns0:scaling>
          <ns0:orientation val="minMax"/>
        </ns0:scaling>
        <ns0:delete val="0"/>
        <ns0:axPos val="b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General"/>
        <ns0:majorTickMark val="none"/>
        <ns0:minorTickMark val="none"/>
        <ns0:tickLblPos val="nextTo"/>
        <ns0:txPr>
          <ns1:bodyPr anchorCtr="1"/>
          <ns1:lstStyle/>
          <ns1:p>
            <ns1:pPr>
              <ns1:defRPr sz="825">
                <ns1:latin typeface="Arial"/>
                <ns1:ea typeface="Arial"/>
                <ns1:cs typeface="Arial"/>
              </ns1:defRPr>
            </ns1:pPr>
          </ns1:p>
        </ns0:txPr>
        <ns0:crossAx val="48672768"/>
      </ns0:catAx>
      <ns0:valAx>
        <ns0:axId val="48672768"/>
        <ns0:scaling>
          <ns0:orientation val="minMax"/>
        </ns0:scaling>
        <ns0:delete val="0"/>
        <ns0:axPos val="l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0" sourceLinked="0"/>
        <ns0:majorTickMark val="none"/>
        <ns0:minorTickMark val="none"/>
        <ns0:txPr>
          <ns1:bodyPr anchorCtr="1"/>
          <ns1:lstStyle/>
          <ns1:p>
            <ns1:pPr>
              <ns1:defRPr sz="675">
                <ns1:latin typeface="Arial"/>
                <ns1:ea typeface="Arial"/>
                <ns1:cs typeface="Arial"/>
              </ns1:defRPr>
            </ns1:pPr>
          </ns1:p>
        </ns0:txPr>
        <ns0:crossAx val="48650112"/>
        <ns0:crossBetween val="between"/>
      </ns0:valAx>
    </ns0:plotArea>
    <ns0:legend>
      <ns0:legendPos val="b"/>
      <ns0:overlay val="0"/>
      <ns0:txPr>
        <ns1:bodyPr anchorCtr="1"/>
        <ns1:lstStyle/>
        <ns1:p>
          <ns1:pPr>
            <ns1:defRPr sz="675">
              <ns1:latin typeface="Arial"/>
              <ns1:ea typeface="Arial"/>
              <ns1:cs typeface="Arial"/>
            </ns1:defRPr>
          </ns1:pPr>
        </ns1:p>
      </ns0:txPr>
    </ns0:legend>
    <ns0:plotVisOnly val="1"/>
  </ns0:chart>
  <ns0:spPr>
    <ns1:ln w="9525">
      <ns1:solidFill>
        <ns1:srgbClr val="D9D9D9"/>
      </ns1:solidFill>
      <ns1:prstDash val="solid"/>
    </ns1:ln>
  </ns0:spPr>
</ns0:chartSpace>
</file>

<file path=xl/drawings/charts/chart16.xml><?xml version="1.0" encoding="utf-8"?>
<ns0:chartSpace xmlns:ns0="http://schemas.openxmlformats.org/drawingml/2006/chart" xmlns:ns1="http://schemas.openxmlformats.org/drawingml/2006/main">
  <ns0:lang val="en-US"/>
  <ns0:roundedCorners val="0"/>
  <ns0:chart>
    <ns0:title>
      <ns0:tx>
        <ns0:rich>
          <ns1:bodyPr/>
          <ns1:lstStyle/>
          <ns1:p>
            <ns1:r>
              <ns1:rPr sz="900"/>
              <ns1:t>​</ns1:t>
            </ns1:r>
          </ns1:p>
        </ns0:rich>
      </ns0:tx>
      <ns0:overlay val="0"/>
      <ns0:txPr>
        <ns1:bodyPr anchorCtr="1"/>
        <ns1:lstStyle/>
        <ns1:p>
          <ns1:pPr>
            <ns1:defRPr sz="900"/>
          </ns1:pPr>
        </ns1:p>
      </ns0:txPr>
    </ns0:title>
    <ns0:plotArea>
      <ns0:radarChart>
        <ns0:radarStyle val="standard"/>
        <ns0:ser>
          <ns0:idx val="0"/>
          <ns0:order val="0"/>
          <ns0:tx>
            <ns0:v>一级基础</ns0:v>
          </ns0:tx>
          <ns0:spPr>
            <ns1:solidFill>
              <ns1:srgbClr val="7F93A5"/>
            </ns1:solidFill>
            <ns1:ln w="14288">
              <ns1:solidFill>
                <ns1:srgbClr val="7F93A5"/>
              </ns1:solidFill>
              <ns1:prstDash val="dash"/>
            </ns1:ln>
          </ns0:spPr>
          <ns0:cat>
            <ns0:strRef>
              <ns0:f>'属性成长'!$Y$127:$Y$132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'属性成长'!$Z$127:$Z$132</ns0:f>
              <ns0:numCache>
                <ns0:formatCode>0.0</ns0:formatCode>
                <ns0:ptCount val="6"/>
                <ns0:pt idx="0">
                  <ns0:v>64</ns0:v>
                </ns0:pt>
                <ns0:pt idx="1">
                  <ns0:v>102</ns0:v>
                </ns0:pt>
                <ns0:pt idx="2">
                  <ns0:v>48</ns0:v>
                </ns0:pt>
                <ns0:pt idx="3">
                  <ns0:v>54</ns0:v>
                </ns0:pt>
                <ns0:pt idx="4">
                  <ns0:v>31</ns0:v>
                </ns0:pt>
                <ns0:pt idx="5">
                  <ns0:v>8</ns0:v>
                </ns0:pt>
              </ns0:numCache>
            </ns0:numRef>
          </ns0:val>
        </ns0:ser>
        <ns0:ser>
          <ns0:idx val="1"/>
          <ns0:order val="1"/>
          <ns0:tx>
            <ns0:v>11级均值</ns0:v>
          </ns0:tx>
          <ns0:spPr>
            <ns1:solidFill>
              <ns1:srgbClr val="086C70"/>
            </ns1:solidFill>
            <ns1:ln w="14288">
              <ns1:solidFill>
                <ns1:srgbClr val="086C70"/>
              </ns1:solidFill>
              <ns1:prstDash val="solid"/>
            </ns1:ln>
          </ns0:spPr>
          <ns0:cat>
            <ns0:strRef>
              <ns0:f>'属性成长'!$Y$127:$Y$132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'属性成长'!$AA$127:$AA$132</ns0:f>
              <ns0:numCache>
                <ns0:formatCode>0.0</ns0:formatCode>
                <ns0:ptCount val="6"/>
                <ns0:pt idx="0">
                  <ns0:v>92</ns0:v>
                </ns0:pt>
                <ns0:pt idx="1">
                  <ns0:v>114</ns0:v>
                </ns0:pt>
                <ns0:pt idx="2">
                  <ns0:v>74</ns0:v>
                </ns0:pt>
                <ns0:pt idx="3">
                  <ns0:v>54</ns0:v>
                </ns0:pt>
                <ns0:pt idx="4">
                  <ns0:v>31</ns0:v>
                </ns0:pt>
                <ns0:pt idx="5">
                  <ns0:v>46</ns0:v>
                </ns0:pt>
              </ns0:numCache>
            </ns0:numRef>
          </ns0:val>
        </ns0:ser>
        <ns0:axId val="48650112"/>
        <ns0:axId val="48672768"/>
      </ns0:radarChart>
      <ns0:catAx>
        <ns0:axId val="48650112"/>
        <ns0:scaling>
          <ns0:orientation val="minMax"/>
        </ns0:scaling>
        <ns0:delete val="0"/>
        <ns0:axPos val="b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General"/>
        <ns0:majorTickMark val="none"/>
        <ns0:minorTickMark val="none"/>
        <ns0:tickLblPos val="nextTo"/>
        <ns0:txPr>
          <ns1:bodyPr anchorCtr="1"/>
          <ns1:lstStyle/>
          <ns1:p>
            <ns1:pPr>
              <ns1:defRPr sz="825">
                <ns1:latin typeface="Arial"/>
                <ns1:ea typeface="Arial"/>
                <ns1:cs typeface="Arial"/>
              </ns1:defRPr>
            </ns1:pPr>
          </ns1:p>
        </ns0:txPr>
        <ns0:crossAx val="48672768"/>
      </ns0:catAx>
      <ns0:valAx>
        <ns0:axId val="48672768"/>
        <ns0:scaling>
          <ns0:orientation val="minMax"/>
        </ns0:scaling>
        <ns0:delete val="0"/>
        <ns0:axPos val="l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0" sourceLinked="0"/>
        <ns0:majorTickMark val="none"/>
        <ns0:minorTickMark val="none"/>
        <ns0:txPr>
          <ns1:bodyPr anchorCtr="1"/>
          <ns1:lstStyle/>
          <ns1:p>
            <ns1:pPr>
              <ns1:defRPr sz="675">
                <ns1:latin typeface="Arial"/>
                <ns1:ea typeface="Arial"/>
                <ns1:cs typeface="Arial"/>
              </ns1:defRPr>
            </ns1:pPr>
          </ns1:p>
        </ns0:txPr>
        <ns0:crossAx val="48650112"/>
        <ns0:crossBetween val="between"/>
      </ns0:valAx>
    </ns0:plotArea>
    <ns0:legend>
      <ns0:legendPos val="b"/>
      <ns0:overlay val="0"/>
      <ns0:txPr>
        <ns1:bodyPr anchorCtr="1"/>
        <ns1:lstStyle/>
        <ns1:p>
          <ns1:pPr>
            <ns1:defRPr sz="675">
              <ns1:latin typeface="Arial"/>
              <ns1:ea typeface="Arial"/>
              <ns1:cs typeface="Arial"/>
            </ns1:defRPr>
          </ns1:pPr>
        </ns1:p>
      </ns0:txPr>
    </ns0:legend>
    <ns0:plotVisOnly val="1"/>
  </ns0:chart>
  <ns0:spPr>
    <ns1:ln w="9525">
      <ns1:solidFill>
        <ns1:srgbClr val="D9D9D9"/>
      </ns1:solidFill>
      <ns1:prstDash val="solid"/>
    </ns1:ln>
  </ns0:spPr>
</ns0:chartSpace>
</file>

<file path=xl/drawings/charts/chart17.xml><?xml version="1.0" encoding="utf-8"?>
<ns0:chartSpace xmlns:ns0="http://schemas.openxmlformats.org/drawingml/2006/chart" xmlns:ns1="http://schemas.openxmlformats.org/drawingml/2006/main">
  <ns0:lang val="en-US"/>
  <ns0:roundedCorners val="0"/>
  <ns0:chart>
    <ns0:title>
      <ns0:tx>
        <ns0:rich>
          <ns1:bodyPr/>
          <ns1:lstStyle/>
          <ns1:p>
            <ns1:r>
              <ns1:rPr sz="900"/>
              <ns1:t>​</ns1:t>
            </ns1:r>
          </ns1:p>
        </ns0:rich>
      </ns0:tx>
      <ns0:overlay val="0"/>
      <ns0:txPr>
        <ns1:bodyPr anchorCtr="1"/>
        <ns1:lstStyle/>
        <ns1:p>
          <ns1:pPr>
            <ns1:defRPr sz="900"/>
          </ns1:pPr>
        </ns1:p>
      </ns0:txPr>
    </ns0:title>
    <ns0:plotArea>
      <ns0:radarChart>
        <ns0:radarStyle val="standard"/>
        <ns0:ser>
          <ns0:idx val="0"/>
          <ns0:order val="0"/>
          <ns0:tx>
            <ns0:v>一级基础</ns0:v>
          </ns0:tx>
          <ns0:spPr>
            <ns1:solidFill>
              <ns1:srgbClr val="7F93A5"/>
            </ns1:solidFill>
            <ns1:ln w="14288">
              <ns1:solidFill>
                <ns1:srgbClr val="7F93A5"/>
              </ns1:solidFill>
              <ns1:prstDash val="dash"/>
            </ns1:ln>
          </ns0:spPr>
          <ns0:cat>
            <ns0:strRef>
              <ns0:f>'属性成长'!$Y$135:$Y$140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'属性成长'!$Z$135:$Z$140</ns0:f>
              <ns0:numCache>
                <ns0:formatCode>0.0</ns0:formatCode>
                <ns0:ptCount val="6"/>
                <ns0:pt idx="0">
                  <ns0:v>55</ns0:v>
                </ns0:pt>
                <ns0:pt idx="1">
                  <ns0:v>98</ns0:v>
                </ns0:pt>
                <ns0:pt idx="2">
                  <ns0:v>44</ns0:v>
                </ns0:pt>
                <ns0:pt idx="3">
                  <ns0:v>46</ns0:v>
                </ns0:pt>
                <ns0:pt idx="4">
                  <ns0:v>56</ns0:v>
                </ns0:pt>
                <ns0:pt idx="5">
                  <ns0:v>2</ns0:v>
                </ns0:pt>
              </ns0:numCache>
            </ns0:numRef>
          </ns0:val>
        </ns0:ser>
        <ns0:ser>
          <ns0:idx val="1"/>
          <ns0:order val="1"/>
          <ns0:tx>
            <ns0:v>11级均值</ns0:v>
          </ns0:tx>
          <ns0:spPr>
            <ns1:solidFill>
              <ns1:srgbClr val="086C70"/>
            </ns1:solidFill>
            <ns1:ln w="14288">
              <ns1:solidFill>
                <ns1:srgbClr val="086C70"/>
              </ns1:solidFill>
              <ns1:prstDash val="solid"/>
            </ns1:ln>
          </ns0:spPr>
          <ns0:cat>
            <ns0:strRef>
              <ns0:f>'属性成长'!$Y$135:$Y$140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'属性成长'!$AA$135:$AA$140</ns0:f>
              <ns0:numCache>
                <ns0:formatCode>0.0</ns0:formatCode>
                <ns0:ptCount val="6"/>
                <ns0:pt idx="0">
                  <ns0:v>76</ns0:v>
                </ns0:pt>
                <ns0:pt idx="1">
                  <ns0:v>107</ns0:v>
                </ns0:pt>
                <ns0:pt idx="2">
                  <ns0:v>62</ns0:v>
                </ns0:pt>
                <ns0:pt idx="3">
                  <ns0:v>46</ns0:v>
                </ns0:pt>
                <ns0:pt idx="4">
                  <ns0:v>96</ns0:v>
                </ns0:pt>
                <ns0:pt idx="5">
                  <ns0:v>14</ns0:v>
                </ns0:pt>
              </ns0:numCache>
            </ns0:numRef>
          </ns0:val>
        </ns0:ser>
        <ns0:axId val="48650112"/>
        <ns0:axId val="48672768"/>
      </ns0:radarChart>
      <ns0:catAx>
        <ns0:axId val="48650112"/>
        <ns0:scaling>
          <ns0:orientation val="minMax"/>
        </ns0:scaling>
        <ns0:delete val="0"/>
        <ns0:axPos val="b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General"/>
        <ns0:majorTickMark val="none"/>
        <ns0:minorTickMark val="none"/>
        <ns0:tickLblPos val="nextTo"/>
        <ns0:txPr>
          <ns1:bodyPr anchorCtr="1"/>
          <ns1:lstStyle/>
          <ns1:p>
            <ns1:pPr>
              <ns1:defRPr sz="825">
                <ns1:latin typeface="Arial"/>
                <ns1:ea typeface="Arial"/>
                <ns1:cs typeface="Arial"/>
              </ns1:defRPr>
            </ns1:pPr>
          </ns1:p>
        </ns0:txPr>
        <ns0:crossAx val="48672768"/>
      </ns0:catAx>
      <ns0:valAx>
        <ns0:axId val="48672768"/>
        <ns0:scaling>
          <ns0:orientation val="minMax"/>
        </ns0:scaling>
        <ns0:delete val="0"/>
        <ns0:axPos val="l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0" sourceLinked="0"/>
        <ns0:majorTickMark val="none"/>
        <ns0:minorTickMark val="none"/>
        <ns0:txPr>
          <ns1:bodyPr anchorCtr="1"/>
          <ns1:lstStyle/>
          <ns1:p>
            <ns1:pPr>
              <ns1:defRPr sz="675">
                <ns1:latin typeface="Arial"/>
                <ns1:ea typeface="Arial"/>
                <ns1:cs typeface="Arial"/>
              </ns1:defRPr>
            </ns1:pPr>
          </ns1:p>
        </ns0:txPr>
        <ns0:crossAx val="48650112"/>
        <ns0:crossBetween val="between"/>
      </ns0:valAx>
    </ns0:plotArea>
    <ns0:legend>
      <ns0:legendPos val="b"/>
      <ns0:overlay val="0"/>
      <ns0:txPr>
        <ns1:bodyPr anchorCtr="1"/>
        <ns1:lstStyle/>
        <ns1:p>
          <ns1:pPr>
            <ns1:defRPr sz="675">
              <ns1:latin typeface="Arial"/>
              <ns1:ea typeface="Arial"/>
              <ns1:cs typeface="Arial"/>
            </ns1:defRPr>
          </ns1:pPr>
        </ns1:p>
      </ns0:txPr>
    </ns0:legend>
    <ns0:plotVisOnly val="1"/>
  </ns0:chart>
  <ns0:spPr>
    <ns1:ln w="9525">
      <ns1:solidFill>
        <ns1:srgbClr val="D9D9D9"/>
      </ns1:solidFill>
      <ns1:prstDash val="solid"/>
    </ns1:ln>
  </ns0:spPr>
</ns0:chartSpace>
</file>

<file path=xl/drawings/charts/chart18.xml><?xml version="1.0" encoding="utf-8"?>
<ns0:chartSpace xmlns:ns0="http://schemas.openxmlformats.org/drawingml/2006/chart" xmlns:ns1="http://schemas.openxmlformats.org/drawingml/2006/main">
  <ns0:lang val="en-US"/>
  <ns0:roundedCorners val="0"/>
  <ns0:chart>
    <ns0:title>
      <ns0:tx>
        <ns0:rich>
          <ns1:bodyPr/>
          <ns1:lstStyle/>
          <ns1:p>
            <ns1:r>
              <ns1:rPr sz="900"/>
              <ns1:t>​</ns1:t>
            </ns1:r>
          </ns1:p>
        </ns0:rich>
      </ns0:tx>
      <ns0:overlay val="0"/>
      <ns0:txPr>
        <ns1:bodyPr anchorCtr="1"/>
        <ns1:lstStyle/>
        <ns1:p>
          <ns1:pPr>
            <ns1:defRPr sz="900"/>
          </ns1:pPr>
        </ns1:p>
      </ns0:txPr>
    </ns0:title>
    <ns0:plotArea>
      <ns0:radarChart>
        <ns0:radarStyle val="standard"/>
        <ns0:ser>
          <ns0:idx val="0"/>
          <ns0:order val="0"/>
          <ns0:tx>
            <ns0:v>一级基础</ns0:v>
          </ns0:tx>
          <ns0:spPr>
            <ns1:solidFill>
              <ns1:srgbClr val="7F93A5"/>
            </ns1:solidFill>
            <ns1:ln w="14288">
              <ns1:solidFill>
                <ns1:srgbClr val="7F93A5"/>
              </ns1:solidFill>
              <ns1:prstDash val="dash"/>
            </ns1:ln>
          </ns0:spPr>
          <ns0:cat>
            <ns0:strRef>
              <ns0:f>'属性成长'!$Y$143:$Y$148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'属性成长'!$Z$143:$Z$148</ns0:f>
              <ns0:numCache>
                <ns0:formatCode>0.0</ns0:formatCode>
                <ns0:ptCount val="6"/>
                <ns0:pt idx="0">
                  <ns0:v>60</ns0:v>
                </ns0:pt>
                <ns0:pt idx="1">
                  <ns0:v>101</ns0:v>
                </ns0:pt>
                <ns0:pt idx="2">
                  <ns0:v>43</ns0:v>
                </ns0:pt>
                <ns0:pt idx="3">
                  <ns0:v>60</ns0:v>
                </ns0:pt>
                <ns0:pt idx="4">
                  <ns0:v>33</ns0:v>
                </ns0:pt>
                <ns0:pt idx="5">
                  <ns0:v>5</ns0:v>
                </ns0:pt>
              </ns0:numCache>
            </ns0:numRef>
          </ns0:val>
        </ns0:ser>
        <ns0:ser>
          <ns0:idx val="1"/>
          <ns0:order val="1"/>
          <ns0:tx>
            <ns0:v>11级均值</ns0:v>
          </ns0:tx>
          <ns0:spPr>
            <ns1:solidFill>
              <ns1:srgbClr val="086C70"/>
            </ns1:solidFill>
            <ns1:ln w="14288">
              <ns1:solidFill>
                <ns1:srgbClr val="086C70"/>
              </ns1:solidFill>
              <ns1:prstDash val="solid"/>
            </ns1:ln>
          </ns0:spPr>
          <ns0:cat>
            <ns0:strRef>
              <ns0:f>'属性成长'!$Y$143:$Y$148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'属性成长'!$AA$143:$AA$148</ns0:f>
              <ns0:numCache>
                <ns0:formatCode>0.0</ns0:formatCode>
                <ns0:ptCount val="6"/>
                <ns0:pt idx="0">
                  <ns0:v>81</ns0:v>
                </ns0:pt>
                <ns0:pt idx="1">
                  <ns0:v>106</ns0:v>
                </ns0:pt>
                <ns0:pt idx="2">
                  <ns0:v>52</ns0:v>
                </ns0:pt>
                <ns0:pt idx="3">
                  <ns0:v>85</ns0:v>
                </ns0:pt>
                <ns0:pt idx="4">
                  <ns0:v>33</ns0:v>
                </ns0:pt>
                <ns0:pt idx="5">
                  <ns0:v>30</ns0:v>
                </ns0:pt>
              </ns0:numCache>
            </ns0:numRef>
          </ns0:val>
        </ns0:ser>
        <ns0:axId val="48650112"/>
        <ns0:axId val="48672768"/>
      </ns0:radarChart>
      <ns0:catAx>
        <ns0:axId val="48650112"/>
        <ns0:scaling>
          <ns0:orientation val="minMax"/>
        </ns0:scaling>
        <ns0:delete val="0"/>
        <ns0:axPos val="b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General"/>
        <ns0:majorTickMark val="none"/>
        <ns0:minorTickMark val="none"/>
        <ns0:tickLblPos val="nextTo"/>
        <ns0:txPr>
          <ns1:bodyPr anchorCtr="1"/>
          <ns1:lstStyle/>
          <ns1:p>
            <ns1:pPr>
              <ns1:defRPr sz="825">
                <ns1:latin typeface="Arial"/>
                <ns1:ea typeface="Arial"/>
                <ns1:cs typeface="Arial"/>
              </ns1:defRPr>
            </ns1:pPr>
          </ns1:p>
        </ns0:txPr>
        <ns0:crossAx val="48672768"/>
      </ns0:catAx>
      <ns0:valAx>
        <ns0:axId val="48672768"/>
        <ns0:scaling>
          <ns0:orientation val="minMax"/>
        </ns0:scaling>
        <ns0:delete val="0"/>
        <ns0:axPos val="l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0" sourceLinked="0"/>
        <ns0:majorTickMark val="none"/>
        <ns0:minorTickMark val="none"/>
        <ns0:txPr>
          <ns1:bodyPr anchorCtr="1"/>
          <ns1:lstStyle/>
          <ns1:p>
            <ns1:pPr>
              <ns1:defRPr sz="675">
                <ns1:latin typeface="Arial"/>
                <ns1:ea typeface="Arial"/>
                <ns1:cs typeface="Arial"/>
              </ns1:defRPr>
            </ns1:pPr>
          </ns1:p>
        </ns0:txPr>
        <ns0:crossAx val="48650112"/>
        <ns0:crossBetween val="between"/>
      </ns0:valAx>
    </ns0:plotArea>
    <ns0:legend>
      <ns0:legendPos val="b"/>
      <ns0:overlay val="0"/>
      <ns0:txPr>
        <ns1:bodyPr anchorCtr="1"/>
        <ns1:lstStyle/>
        <ns1:p>
          <ns1:pPr>
            <ns1:defRPr sz="675">
              <ns1:latin typeface="Arial"/>
              <ns1:ea typeface="Arial"/>
              <ns1:cs typeface="Arial"/>
            </ns1:defRPr>
          </ns1:pPr>
        </ns1:p>
      </ns0:txPr>
    </ns0:legend>
    <ns0:plotVisOnly val="1"/>
  </ns0:chart>
  <ns0:spPr>
    <ns1:ln w="9525">
      <ns1:solidFill>
        <ns1:srgbClr val="D9D9D9"/>
      </ns1:solidFill>
      <ns1:prstDash val="solid"/>
    </ns1:ln>
  </ns0:spPr>
</ns0:chartSpace>
</file>

<file path=xl/drawings/charts/chart19.xml><?xml version="1.0" encoding="utf-8"?>
<ns0:chartSpace xmlns:ns0="http://schemas.openxmlformats.org/drawingml/2006/chart" xmlns:ns1="http://schemas.openxmlformats.org/drawingml/2006/main">
  <ns0:lang val="en-US"/>
  <ns0:roundedCorners val="0"/>
  <ns0:chart>
    <ns0:title>
      <ns0:tx>
        <ns0:rich>
          <ns1:bodyPr/>
          <ns1:lstStyle/>
          <ns1:p>
            <ns1:r>
              <ns1:rPr sz="900"/>
              <ns1:t>​</ns1:t>
            </ns1:r>
          </ns1:p>
        </ns0:rich>
      </ns0:tx>
      <ns0:overlay val="0"/>
      <ns0:txPr>
        <ns1:bodyPr anchorCtr="1"/>
        <ns1:lstStyle/>
        <ns1:p>
          <ns1:pPr>
            <ns1:defRPr sz="900"/>
          </ns1:pPr>
        </ns1:p>
      </ns0:txPr>
    </ns0:title>
    <ns0:plotArea>
      <ns0:radarChart>
        <ns0:radarStyle val="standard"/>
        <ns0:ser>
          <ns0:idx val="0"/>
          <ns0:order val="0"/>
          <ns0:tx>
            <ns0:v>一级基础</ns0:v>
          </ns0:tx>
          <ns0:spPr>
            <ns1:solidFill>
              <ns1:srgbClr val="7F93A5"/>
            </ns1:solidFill>
            <ns1:ln w="14288">
              <ns1:solidFill>
                <ns1:srgbClr val="7F93A5"/>
              </ns1:solidFill>
              <ns1:prstDash val="dash"/>
            </ns1:ln>
          </ns0:spPr>
          <ns0:cat>
            <ns0:strRef>
              <ns0:f>'属性成长'!$Y$151:$Y$156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'属性成长'!$Z$151:$Z$156</ns0:f>
              <ns0:numCache>
                <ns0:formatCode>0.0</ns0:formatCode>
                <ns0:ptCount val="6"/>
                <ns0:pt idx="0">
                  <ns0:v>57</ns0:v>
                </ns0:pt>
                <ns0:pt idx="1">
                  <ns0:v>104</ns0:v>
                </ns0:pt>
                <ns0:pt idx="2">
                  <ns0:v>52</ns0:v>
                </ns0:pt>
                <ns0:pt idx="3">
                  <ns0:v>51</ns0:v>
                </ns0:pt>
                <ns0:pt idx="4">
                  <ns0:v>44</ns0:v>
                </ns0:pt>
                <ns0:pt idx="5">
                  <ns0:v>6</ns0:v>
                </ns0:pt>
              </ns0:numCache>
            </ns0:numRef>
          </ns0:val>
        </ns0:ser>
        <ns0:ser>
          <ns0:idx val="1"/>
          <ns0:order val="1"/>
          <ns0:tx>
            <ns0:v>11级均值</ns0:v>
          </ns0:tx>
          <ns0:spPr>
            <ns1:solidFill>
              <ns1:srgbClr val="086C70"/>
            </ns1:solidFill>
            <ns1:ln w="14288">
              <ns1:solidFill>
                <ns1:srgbClr val="086C70"/>
              </ns1:solidFill>
              <ns1:prstDash val="solid"/>
            </ns1:ln>
          </ns0:spPr>
          <ns0:cat>
            <ns0:strRef>
              <ns0:f>'属性成长'!$Y$151:$Y$156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'属性成长'!$AA$151:$AA$156</ns0:f>
              <ns0:numCache>
                <ns0:formatCode>0.0</ns0:formatCode>
                <ns0:ptCount val="6"/>
                <ns0:pt idx="0">
                  <ns0:v>87</ns0:v>
                </ns0:pt>
                <ns0:pt idx="1">
                  <ns0:v>121.5</ns0:v>
                </ns0:pt>
                <ns0:pt idx="2">
                  <ns0:v>74</ns0:v>
                </ns0:pt>
                <ns0:pt idx="3">
                  <ns0:v>51</ns0:v>
                </ns0:pt>
                <ns0:pt idx="4">
                  <ns0:v>47</ns0:v>
                </ns0:pt>
                <ns0:pt idx="5">
                  <ns0:v>41</ns0:v>
                </ns0:pt>
              </ns0:numCache>
            </ns0:numRef>
          </ns0:val>
        </ns0:ser>
        <ns0:axId val="48650112"/>
        <ns0:axId val="48672768"/>
      </ns0:radarChart>
      <ns0:catAx>
        <ns0:axId val="48650112"/>
        <ns0:scaling>
          <ns0:orientation val="minMax"/>
        </ns0:scaling>
        <ns0:delete val="0"/>
        <ns0:axPos val="b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General"/>
        <ns0:majorTickMark val="none"/>
        <ns0:minorTickMark val="none"/>
        <ns0:tickLblPos val="nextTo"/>
        <ns0:txPr>
          <ns1:bodyPr anchorCtr="1"/>
          <ns1:lstStyle/>
          <ns1:p>
            <ns1:pPr>
              <ns1:defRPr sz="825">
                <ns1:latin typeface="Arial"/>
                <ns1:ea typeface="Arial"/>
                <ns1:cs typeface="Arial"/>
              </ns1:defRPr>
            </ns1:pPr>
          </ns1:p>
        </ns0:txPr>
        <ns0:crossAx val="48672768"/>
      </ns0:catAx>
      <ns0:valAx>
        <ns0:axId val="48672768"/>
        <ns0:scaling>
          <ns0:orientation val="minMax"/>
        </ns0:scaling>
        <ns0:delete val="0"/>
        <ns0:axPos val="l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0" sourceLinked="0"/>
        <ns0:majorTickMark val="none"/>
        <ns0:minorTickMark val="none"/>
        <ns0:txPr>
          <ns1:bodyPr anchorCtr="1"/>
          <ns1:lstStyle/>
          <ns1:p>
            <ns1:pPr>
              <ns1:defRPr sz="675">
                <ns1:latin typeface="Arial"/>
                <ns1:ea typeface="Arial"/>
                <ns1:cs typeface="Arial"/>
              </ns1:defRPr>
            </ns1:pPr>
          </ns1:p>
        </ns0:txPr>
        <ns0:crossAx val="48650112"/>
        <ns0:crossBetween val="between"/>
      </ns0:valAx>
    </ns0:plotArea>
    <ns0:legend>
      <ns0:legendPos val="b"/>
      <ns0:overlay val="0"/>
      <ns0:txPr>
        <ns1:bodyPr anchorCtr="1"/>
        <ns1:lstStyle/>
        <ns1:p>
          <ns1:pPr>
            <ns1:defRPr sz="675">
              <ns1:latin typeface="Arial"/>
              <ns1:ea typeface="Arial"/>
              <ns1:cs typeface="Arial"/>
            </ns1:defRPr>
          </ns1:pPr>
        </ns1:p>
      </ns0:txPr>
    </ns0:legend>
    <ns0:plotVisOnly val="1"/>
  </ns0:chart>
  <ns0:spPr>
    <ns1:ln w="9525">
      <ns1:solidFill>
        <ns1:srgbClr val="D9D9D9"/>
      </ns1:solidFill>
      <ns1:prstDash val="solid"/>
    </ns1:ln>
  </ns0:spPr>
</ns0:chartSpace>
</file>

<file path=xl/drawings/charts/chart20.xml><?xml version="1.0" encoding="utf-8"?>
<ns0:chartSpace xmlns:ns0="http://schemas.openxmlformats.org/drawingml/2006/chart" xmlns:ns1="http://schemas.openxmlformats.org/drawingml/2006/main">
  <ns0:lang val="en-US"/>
  <ns0:roundedCorners val="0"/>
  <ns0:chart>
    <ns0:title>
      <ns0:tx>
        <ns0:rich>
          <ns1:bodyPr/>
          <ns1:lstStyle/>
          <ns1:p>
            <ns1:r>
              <ns1:rPr sz="900"/>
              <ns1:t>​</ns1:t>
            </ns1:r>
          </ns1:p>
        </ns0:rich>
      </ns0:tx>
      <ns0:overlay val="0"/>
      <ns0:txPr>
        <ns1:bodyPr anchorCtr="1"/>
        <ns1:lstStyle/>
        <ns1:p>
          <ns1:pPr>
            <ns1:defRPr sz="900"/>
          </ns1:pPr>
        </ns1:p>
      </ns0:txPr>
    </ns0:title>
    <ns0:plotArea>
      <ns0:radarChart>
        <ns0:radarStyle val="standard"/>
        <ns0:ser>
          <ns0:idx val="0"/>
          <ns0:order val="0"/>
          <ns0:tx>
            <ns0:v>一级基础</ns0:v>
          </ns0:tx>
          <ns0:spPr>
            <ns1:solidFill>
              <ns1:srgbClr val="7F93A5"/>
            </ns1:solidFill>
            <ns1:ln w="14288">
              <ns1:solidFill>
                <ns1:srgbClr val="7F93A5"/>
              </ns1:solidFill>
              <ns1:prstDash val="dash"/>
            </ns1:ln>
          </ns0:spPr>
          <ns0:cat>
            <ns0:strRef>
              <ns0:f>'属性成长'!$Y$159:$Y$164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'属性成长'!$Z$159:$Z$164</ns0:f>
              <ns0:numCache>
                <ns0:formatCode>0.0</ns0:formatCode>
                <ns0:ptCount val="6"/>
                <ns0:pt idx="0">
                  <ns0:v>62</ns0:v>
                </ns0:pt>
                <ns0:pt idx="1">
                  <ns0:v>108</ns0:v>
                </ns0:pt>
                <ns0:pt idx="2">
                  <ns0:v>46</ns0:v>
                </ns0:pt>
                <ns0:pt idx="3">
                  <ns0:v>59</ns0:v>
                </ns0:pt>
                <ns0:pt idx="4">
                  <ns0:v>31</ns0:v>
                </ns0:pt>
                <ns0:pt idx="5">
                  <ns0:v>5</ns0:v>
                </ns0:pt>
              </ns0:numCache>
            </ns0:numRef>
          </ns0:val>
        </ns0:ser>
        <ns0:ser>
          <ns0:idx val="1"/>
          <ns0:order val="1"/>
          <ns0:tx>
            <ns0:v>11级均值</ns0:v>
          </ns0:tx>
          <ns0:spPr>
            <ns1:solidFill>
              <ns1:srgbClr val="086C70"/>
            </ns1:solidFill>
            <ns1:ln w="14288">
              <ns1:solidFill>
                <ns1:srgbClr val="086C70"/>
              </ns1:solidFill>
              <ns1:prstDash val="solid"/>
            </ns1:ln>
          </ns0:spPr>
          <ns0:cat>
            <ns0:strRef>
              <ns0:f>'属性成长'!$Y$159:$Y$164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'属性成长'!$AA$159:$AA$164</ns0:f>
              <ns0:numCache>
                <ns0:formatCode>0.0</ns0:formatCode>
                <ns0:ptCount val="6"/>
                <ns0:pt idx="0">
                  <ns0:v>86</ns0:v>
                </ns0:pt>
                <ns0:pt idx="1">
                  <ns0:v>127</ns0:v>
                </ns0:pt>
                <ns0:pt idx="2">
                  <ns0:v>67</ns0:v>
                </ns0:pt>
                <ns0:pt idx="3">
                  <ns0:v>89</ns0:v>
                </ns0:pt>
                <ns0:pt idx="4">
                  <ns0:v>31</ns0:v>
                </ns0:pt>
                <ns0:pt idx="5">
                  <ns0:v>11</ns0:v>
                </ns0:pt>
              </ns0:numCache>
            </ns0:numRef>
          </ns0:val>
        </ns0:ser>
        <ns0:axId val="48650112"/>
        <ns0:axId val="48672768"/>
      </ns0:radarChart>
      <ns0:catAx>
        <ns0:axId val="48650112"/>
        <ns0:scaling>
          <ns0:orientation val="minMax"/>
        </ns0:scaling>
        <ns0:delete val="0"/>
        <ns0:axPos val="b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General"/>
        <ns0:majorTickMark val="none"/>
        <ns0:minorTickMark val="none"/>
        <ns0:tickLblPos val="nextTo"/>
        <ns0:txPr>
          <ns1:bodyPr anchorCtr="1"/>
          <ns1:lstStyle/>
          <ns1:p>
            <ns1:pPr>
              <ns1:defRPr sz="825">
                <ns1:latin typeface="Arial"/>
                <ns1:ea typeface="Arial"/>
                <ns1:cs typeface="Arial"/>
              </ns1:defRPr>
            </ns1:pPr>
          </ns1:p>
        </ns0:txPr>
        <ns0:crossAx val="48672768"/>
      </ns0:catAx>
      <ns0:valAx>
        <ns0:axId val="48672768"/>
        <ns0:scaling>
          <ns0:orientation val="minMax"/>
        </ns0:scaling>
        <ns0:delete val="0"/>
        <ns0:axPos val="l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0" sourceLinked="0"/>
        <ns0:majorTickMark val="none"/>
        <ns0:minorTickMark val="none"/>
        <ns0:txPr>
          <ns1:bodyPr anchorCtr="1"/>
          <ns1:lstStyle/>
          <ns1:p>
            <ns1:pPr>
              <ns1:defRPr sz="675">
                <ns1:latin typeface="Arial"/>
                <ns1:ea typeface="Arial"/>
                <ns1:cs typeface="Arial"/>
              </ns1:defRPr>
            </ns1:pPr>
          </ns1:p>
        </ns0:txPr>
        <ns0:crossAx val="48650112"/>
        <ns0:crossBetween val="between"/>
      </ns0:valAx>
    </ns0:plotArea>
    <ns0:legend>
      <ns0:legendPos val="b"/>
      <ns0:overlay val="0"/>
      <ns0:txPr>
        <ns1:bodyPr anchorCtr="1"/>
        <ns1:lstStyle/>
        <ns1:p>
          <ns1:pPr>
            <ns1:defRPr sz="675">
              <ns1:latin typeface="Arial"/>
              <ns1:ea typeface="Arial"/>
              <ns1:cs typeface="Arial"/>
            </ns1:defRPr>
          </ns1:pPr>
        </ns1:p>
      </ns0:txPr>
    </ns0:legend>
    <ns0:plotVisOnly val="1"/>
  </ns0:chart>
  <ns0:spPr>
    <ns1:ln w="9525">
      <ns1:solidFill>
        <ns1:srgbClr val="D9D9D9"/>
      </ns1:solidFill>
      <ns1:prstDash val="solid"/>
    </ns1:ln>
  </ns0:spPr>
</ns0:chartSpace>
</file>

<file path=xl/drawings/charts/chart21.xml><?xml version="1.0" encoding="utf-8"?>
<ns0:chartSpace xmlns:ns0="http://schemas.openxmlformats.org/drawingml/2006/chart" xmlns:ns1="http://schemas.openxmlformats.org/drawingml/2006/main">
  <ns0:lang val="en-US"/>
  <ns0:roundedCorners val="0"/>
  <ns0:chart>
    <ns0:title>
      <ns0:tx>
        <ns0:rich>
          <ns1:bodyPr/>
          <ns1:lstStyle/>
          <ns1:p>
            <ns1:r>
              <ns1:rPr sz="900"/>
              <ns1:t>​</ns1:t>
            </ns1:r>
          </ns1:p>
        </ns0:rich>
      </ns0:tx>
      <ns0:overlay val="0"/>
      <ns0:txPr>
        <ns1:bodyPr anchorCtr="1"/>
        <ns1:lstStyle/>
        <ns1:p>
          <ns1:pPr>
            <ns1:defRPr sz="900"/>
          </ns1:pPr>
        </ns1:p>
      </ns0:txPr>
    </ns0:title>
    <ns0:plotArea>
      <ns0:radarChart>
        <ns0:radarStyle val="standard"/>
        <ns0:ser>
          <ns0:idx val="0"/>
          <ns0:order val="0"/>
          <ns0:tx>
            <ns0:v>一级基础</ns0:v>
          </ns0:tx>
          <ns0:spPr>
            <ns1:solidFill>
              <ns1:srgbClr val="7F93A5"/>
            </ns1:solidFill>
            <ns1:ln w="14288">
              <ns1:solidFill>
                <ns1:srgbClr val="7F93A5"/>
              </ns1:solidFill>
              <ns1:prstDash val="dash"/>
            </ns1:ln>
          </ns0:spPr>
          <ns0:cat>
            <ns0:strRef>
              <ns0:f>'属性成长'!$Y$167:$Y$172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'属性成长'!$Z$167:$Z$172</ns0:f>
              <ns0:numCache>
                <ns0:formatCode>0.0</ns0:formatCode>
                <ns0:ptCount val="6"/>
                <ns0:pt idx="0">
                  <ns0:v>60</ns0:v>
                </ns0:pt>
                <ns0:pt idx="1">
                  <ns0:v>98</ns0:v>
                </ns0:pt>
                <ns0:pt idx="2">
                  <ns0:v>54</ns0:v>
                </ns0:pt>
                <ns0:pt idx="3">
                  <ns0:v>53</ns0:v>
                </ns0:pt>
                <ns0:pt idx="4">
                  <ns0:v>35</ns0:v>
                </ns0:pt>
                <ns0:pt idx="5">
                  <ns0:v>4</ns0:v>
                </ns0:pt>
              </ns0:numCache>
            </ns0:numRef>
          </ns0:val>
        </ns0:ser>
        <ns0:ser>
          <ns0:idx val="1"/>
          <ns0:order val="1"/>
          <ns0:tx>
            <ns0:v>11级均值</ns0:v>
          </ns0:tx>
          <ns0:spPr>
            <ns1:solidFill>
              <ns1:srgbClr val="086C70"/>
            </ns1:solidFill>
            <ns1:ln w="14288">
              <ns1:solidFill>
                <ns1:srgbClr val="086C70"/>
              </ns1:solidFill>
              <ns1:prstDash val="solid"/>
            </ns1:ln>
          </ns0:spPr>
          <ns0:cat>
            <ns0:strRef>
              <ns0:f>'属性成长'!$Y$167:$Y$172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'属性成长'!$AA$167:$AA$172</ns0:f>
              <ns0:numCache>
                <ns0:formatCode>0.0</ns0:formatCode>
                <ns0:ptCount val="6"/>
                <ns0:pt idx="0">
                  <ns0:v>91</ns0:v>
                </ns0:pt>
                <ns0:pt idx="1">
                  <ns0:v>116</ns0:v>
                </ns0:pt>
                <ns0:pt idx="2">
                  <ns0:v>98</ns0:v>
                </ns0:pt>
                <ns0:pt idx="3">
                  <ns0:v>68</ns0:v>
                </ns0:pt>
                <ns0:pt idx="4">
                  <ns0:v>35</ns0:v>
                </ns0:pt>
                <ns0:pt idx="5">
                  <ns0:v>4</ns0:v>
                </ns0:pt>
              </ns0:numCache>
            </ns0:numRef>
          </ns0:val>
        </ns0:ser>
        <ns0:axId val="48650112"/>
        <ns0:axId val="48672768"/>
      </ns0:radarChart>
      <ns0:catAx>
        <ns0:axId val="48650112"/>
        <ns0:scaling>
          <ns0:orientation val="minMax"/>
        </ns0:scaling>
        <ns0:delete val="0"/>
        <ns0:axPos val="b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General"/>
        <ns0:majorTickMark val="none"/>
        <ns0:minorTickMark val="none"/>
        <ns0:tickLblPos val="nextTo"/>
        <ns0:txPr>
          <ns1:bodyPr anchorCtr="1"/>
          <ns1:lstStyle/>
          <ns1:p>
            <ns1:pPr>
              <ns1:defRPr sz="825">
                <ns1:latin typeface="Arial"/>
                <ns1:ea typeface="Arial"/>
                <ns1:cs typeface="Arial"/>
              </ns1:defRPr>
            </ns1:pPr>
          </ns1:p>
        </ns0:txPr>
        <ns0:crossAx val="48672768"/>
      </ns0:catAx>
      <ns0:valAx>
        <ns0:axId val="48672768"/>
        <ns0:scaling>
          <ns0:orientation val="minMax"/>
        </ns0:scaling>
        <ns0:delete val="0"/>
        <ns0:axPos val="l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0" sourceLinked="0"/>
        <ns0:majorTickMark val="none"/>
        <ns0:minorTickMark val="none"/>
        <ns0:txPr>
          <ns1:bodyPr anchorCtr="1"/>
          <ns1:lstStyle/>
          <ns1:p>
            <ns1:pPr>
              <ns1:defRPr sz="675">
                <ns1:latin typeface="Arial"/>
                <ns1:ea typeface="Arial"/>
                <ns1:cs typeface="Arial"/>
              </ns1:defRPr>
            </ns1:pPr>
          </ns1:p>
        </ns0:txPr>
        <ns0:crossAx val="48650112"/>
        <ns0:crossBetween val="between"/>
      </ns0:valAx>
    </ns0:plotArea>
    <ns0:legend>
      <ns0:legendPos val="b"/>
      <ns0:overlay val="0"/>
      <ns0:txPr>
        <ns1:bodyPr anchorCtr="1"/>
        <ns1:lstStyle/>
        <ns1:p>
          <ns1:pPr>
            <ns1:defRPr sz="675">
              <ns1:latin typeface="Arial"/>
              <ns1:ea typeface="Arial"/>
              <ns1:cs typeface="Arial"/>
            </ns1:defRPr>
          </ns1:pPr>
        </ns1:p>
      </ns0:txPr>
    </ns0:legend>
    <ns0:plotVisOnly val="1"/>
  </ns0:chart>
  <ns0:spPr>
    <ns1:ln w="9525">
      <ns1:solidFill>
        <ns1:srgbClr val="D9D9D9"/>
      </ns1:solidFill>
      <ns1:prstDash val="solid"/>
    </ns1:ln>
  </ns0:spPr>
</ns0:chartSpace>
</file>

<file path=xl/drawings/charts/chart22.xml><?xml version="1.0" encoding="utf-8"?>
<ns0:chartSpace xmlns:ns0="http://schemas.openxmlformats.org/drawingml/2006/chart" xmlns:ns1="http://schemas.openxmlformats.org/drawingml/2006/main">
  <ns0:lang val="en-US"/>
  <ns0:roundedCorners val="0"/>
  <ns0:chart>
    <ns0:title>
      <ns0:tx>
        <ns0:rich>
          <ns1:bodyPr/>
          <ns1:lstStyle/>
          <ns1:p>
            <ns1:r>
              <ns1:rPr sz="900"/>
              <ns1:t>​</ns1:t>
            </ns1:r>
          </ns1:p>
        </ns0:rich>
      </ns0:tx>
      <ns0:overlay val="0"/>
      <ns0:txPr>
        <ns1:bodyPr anchorCtr="1"/>
        <ns1:lstStyle/>
        <ns1:p>
          <ns1:pPr>
            <ns1:defRPr sz="900"/>
          </ns1:pPr>
        </ns1:p>
      </ns0:txPr>
    </ns0:title>
    <ns0:plotArea>
      <ns0:radarChart>
        <ns0:radarStyle val="standard"/>
        <ns0:ser>
          <ns0:idx val="0"/>
          <ns0:order val="0"/>
          <ns0:tx>
            <ns0:v>一级基础</ns0:v>
          </ns0:tx>
          <ns0:spPr>
            <ns1:solidFill>
              <ns1:srgbClr val="7F93A5"/>
            </ns1:solidFill>
            <ns1:ln w="14288">
              <ns1:solidFill>
                <ns1:srgbClr val="7F93A5"/>
              </ns1:solidFill>
              <ns1:prstDash val="dash"/>
            </ns1:ln>
          </ns0:spPr>
          <ns0:cat>
            <ns0:strRef>
              <ns0:f>'属性成长'!$Y$175:$Y$180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'属性成长'!$Z$175:$Z$180</ns0:f>
              <ns0:numCache>
                <ns0:formatCode>0.0</ns0:formatCode>
                <ns0:ptCount val="6"/>
                <ns0:pt idx="0">
                  <ns0:v>62</ns0:v>
                </ns0:pt>
                <ns0:pt idx="1">
                  <ns0:v>105</ns0:v>
                </ns0:pt>
                <ns0:pt idx="2">
                  <ns0:v>43</ns0:v>
                </ns0:pt>
                <ns0:pt idx="3">
                  <ns0:v>59</ns0:v>
                </ns0:pt>
                <ns0:pt idx="4">
                  <ns0:v>29</ns0:v>
                </ns0:pt>
                <ns0:pt idx="5">
                  <ns0:v>10</ns0:v>
                </ns0:pt>
              </ns0:numCache>
            </ns0:numRef>
          </ns0:val>
        </ns0:ser>
        <ns0:ser>
          <ns0:idx val="1"/>
          <ns0:order val="1"/>
          <ns0:tx>
            <ns0:v>11级均值</ns0:v>
          </ns0:tx>
          <ns0:spPr>
            <ns1:solidFill>
              <ns1:srgbClr val="086C70"/>
            </ns1:solidFill>
            <ns1:ln w="14288">
              <ns1:solidFill>
                <ns1:srgbClr val="086C70"/>
              </ns1:solidFill>
              <ns1:prstDash val="solid"/>
            </ns1:ln>
          </ns0:spPr>
          <ns0:cat>
            <ns0:strRef>
              <ns0:f>'属性成长'!$Y$175:$Y$180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'属性成长'!$AA$175:$AA$180</ns0:f>
              <ns0:numCache>
                <ns0:formatCode>0.0</ns0:formatCode>
                <ns0:ptCount val="6"/>
                <ns0:pt idx="0">
                  <ns0:v>83</ns0:v>
                </ns0:pt>
                <ns0:pt idx="1">
                  <ns0:v>105</ns0:v>
                </ns0:pt>
                <ns0:pt idx="2">
                  <ns0:v>52</ns0:v>
                </ns0:pt>
                <ns0:pt idx="3">
                  <ns0:v>86</ns0:v>
                </ns0:pt>
                <ns0:pt idx="4">
                  <ns0:v>29</ns0:v>
                </ns0:pt>
                <ns0:pt idx="5">
                  <ns0:v>30</ns0:v>
                </ns0:pt>
              </ns0:numCache>
            </ns0:numRef>
          </ns0:val>
        </ns0:ser>
        <ns0:axId val="48650112"/>
        <ns0:axId val="48672768"/>
      </ns0:radarChart>
      <ns0:catAx>
        <ns0:axId val="48650112"/>
        <ns0:scaling>
          <ns0:orientation val="minMax"/>
        </ns0:scaling>
        <ns0:delete val="0"/>
        <ns0:axPos val="b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General"/>
        <ns0:majorTickMark val="none"/>
        <ns0:minorTickMark val="none"/>
        <ns0:tickLblPos val="nextTo"/>
        <ns0:txPr>
          <ns1:bodyPr anchorCtr="1"/>
          <ns1:lstStyle/>
          <ns1:p>
            <ns1:pPr>
              <ns1:defRPr sz="825">
                <ns1:latin typeface="Arial"/>
                <ns1:ea typeface="Arial"/>
                <ns1:cs typeface="Arial"/>
              </ns1:defRPr>
            </ns1:pPr>
          </ns1:p>
        </ns0:txPr>
        <ns0:crossAx val="48672768"/>
      </ns0:catAx>
      <ns0:valAx>
        <ns0:axId val="48672768"/>
        <ns0:scaling>
          <ns0:orientation val="minMax"/>
        </ns0:scaling>
        <ns0:delete val="0"/>
        <ns0:axPos val="l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0" sourceLinked="0"/>
        <ns0:majorTickMark val="none"/>
        <ns0:minorTickMark val="none"/>
        <ns0:txPr>
          <ns1:bodyPr anchorCtr="1"/>
          <ns1:lstStyle/>
          <ns1:p>
            <ns1:pPr>
              <ns1:defRPr sz="675">
                <ns1:latin typeface="Arial"/>
                <ns1:ea typeface="Arial"/>
                <ns1:cs typeface="Arial"/>
              </ns1:defRPr>
            </ns1:pPr>
          </ns1:p>
        </ns0:txPr>
        <ns0:crossAx val="48650112"/>
        <ns0:crossBetween val="between"/>
      </ns0:valAx>
    </ns0:plotArea>
    <ns0:legend>
      <ns0:legendPos val="b"/>
      <ns0:overlay val="0"/>
      <ns0:txPr>
        <ns1:bodyPr anchorCtr="1"/>
        <ns1:lstStyle/>
        <ns1:p>
          <ns1:pPr>
            <ns1:defRPr sz="675">
              <ns1:latin typeface="Arial"/>
              <ns1:ea typeface="Arial"/>
              <ns1:cs typeface="Arial"/>
            </ns1:defRPr>
          </ns1:pPr>
        </ns1:p>
      </ns0:txPr>
    </ns0:legend>
    <ns0:plotVisOnly val="1"/>
  </ns0:chart>
  <ns0:spPr>
    <ns1:ln w="9525">
      <ns1:solidFill>
        <ns1:srgbClr val="D9D9D9"/>
      </ns1:solidFill>
      <ns1:prstDash val="solid"/>
    </ns1:ln>
  </ns0:spPr>
</ns0:chartSpace>
</file>

<file path=xl/drawings/charts/chart23.xml><?xml version="1.0" encoding="utf-8"?>
<ns0:chartSpace xmlns:ns0="http://schemas.openxmlformats.org/drawingml/2006/chart" xmlns:ns1="http://schemas.openxmlformats.org/drawingml/2006/main">
  <ns0:lang val="en-US"/>
  <ns0:roundedCorners val="0"/>
  <ns0:chart>
    <ns0:title>
      <ns0:tx>
        <ns0:rich>
          <ns1:bodyPr/>
          <ns1:lstStyle/>
          <ns1:p>
            <ns1:r>
              <ns1:rPr sz="900"/>
              <ns1:t>​</ns1:t>
            </ns1:r>
          </ns1:p>
        </ns0:rich>
      </ns0:tx>
      <ns0:overlay val="0"/>
      <ns0:txPr>
        <ns1:bodyPr anchorCtr="1"/>
        <ns1:lstStyle/>
        <ns1:p>
          <ns1:pPr>
            <ns1:defRPr sz="900"/>
          </ns1:pPr>
        </ns1:p>
      </ns0:txPr>
    </ns0:title>
    <ns0:plotArea>
      <ns0:radarChart>
        <ns0:radarStyle val="standard"/>
        <ns0:ser>
          <ns0:idx val="0"/>
          <ns0:order val="0"/>
          <ns0:tx>
            <ns0:v>一级基础</ns0:v>
          </ns0:tx>
          <ns0:spPr>
            <ns1:solidFill>
              <ns1:srgbClr val="7F93A5"/>
            </ns1:solidFill>
            <ns1:ln w="14288">
              <ns1:solidFill>
                <ns1:srgbClr val="7F93A5"/>
              </ns1:solidFill>
              <ns1:prstDash val="dash"/>
            </ns1:ln>
          </ns0:spPr>
          <ns0:cat>
            <ns0:strRef>
              <ns0:f>'属性成长'!$Y$183:$Y$188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'属性成长'!$Z$183:$Z$188</ns0:f>
              <ns0:numCache>
                <ns0:formatCode>0.0</ns0:formatCode>
                <ns0:ptCount val="6"/>
                <ns0:pt idx="0">
                  <ns0:v>61</ns0:v>
                </ns0:pt>
                <ns0:pt idx="1">
                  <ns0:v>110</ns0:v>
                </ns0:pt>
                <ns0:pt idx="2">
                  <ns0:v>46</ns0:v>
                </ns0:pt>
                <ns0:pt idx="3">
                  <ns0:v>59</ns0:v>
                </ns0:pt>
                <ns0:pt idx="4">
                  <ns0:v>28</ns0:v>
                </ns0:pt>
                <ns0:pt idx="5">
                  <ns0:v>5</ns0:v>
                </ns0:pt>
              </ns0:numCache>
            </ns0:numRef>
          </ns0:val>
        </ns0:ser>
        <ns0:ser>
          <ns0:idx val="1"/>
          <ns0:order val="1"/>
          <ns0:tx>
            <ns0:v>11级均值</ns0:v>
          </ns0:tx>
          <ns0:spPr>
            <ns1:solidFill>
              <ns1:srgbClr val="086C70"/>
            </ns1:solidFill>
            <ns1:ln w="14288">
              <ns1:solidFill>
                <ns1:srgbClr val="086C70"/>
              </ns1:solidFill>
              <ns1:prstDash val="solid"/>
            </ns1:ln>
          </ns0:spPr>
          <ns0:cat>
            <ns0:strRef>
              <ns0:f>'属性成长'!$Y$183:$Y$188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'属性成长'!$AA$183:$AA$188</ns0:f>
              <ns0:numCache>
                <ns0:formatCode>0.0</ns0:formatCode>
                <ns0:ptCount val="6"/>
                <ns0:pt idx="0">
                  <ns0:v>82</ns0:v>
                </ns0:pt>
                <ns0:pt idx="1">
                  <ns0:v>113</ns0:v>
                </ns0:pt>
                <ns0:pt idx="2">
                  <ns0:v>52</ns0:v>
                </ns0:pt>
                <ns0:pt idx="3">
                  <ns0:v>92</ns0:v>
                </ns0:pt>
                <ns0:pt idx="4">
                  <ns0:v>28</ns0:v>
                </ns0:pt>
                <ns0:pt idx="5">
                  <ns0:v>30</ns0:v>
                </ns0:pt>
              </ns0:numCache>
            </ns0:numRef>
          </ns0:val>
        </ns0:ser>
        <ns0:axId val="48650112"/>
        <ns0:axId val="48672768"/>
      </ns0:radarChart>
      <ns0:catAx>
        <ns0:axId val="48650112"/>
        <ns0:scaling>
          <ns0:orientation val="minMax"/>
        </ns0:scaling>
        <ns0:delete val="0"/>
        <ns0:axPos val="b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General"/>
        <ns0:majorTickMark val="none"/>
        <ns0:minorTickMark val="none"/>
        <ns0:tickLblPos val="nextTo"/>
        <ns0:txPr>
          <ns1:bodyPr anchorCtr="1"/>
          <ns1:lstStyle/>
          <ns1:p>
            <ns1:pPr>
              <ns1:defRPr sz="825">
                <ns1:latin typeface="Arial"/>
                <ns1:ea typeface="Arial"/>
                <ns1:cs typeface="Arial"/>
              </ns1:defRPr>
            </ns1:pPr>
          </ns1:p>
        </ns0:txPr>
        <ns0:crossAx val="48672768"/>
      </ns0:catAx>
      <ns0:valAx>
        <ns0:axId val="48672768"/>
        <ns0:scaling>
          <ns0:orientation val="minMax"/>
        </ns0:scaling>
        <ns0:delete val="0"/>
        <ns0:axPos val="l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0" sourceLinked="0"/>
        <ns0:majorTickMark val="none"/>
        <ns0:minorTickMark val="none"/>
        <ns0:txPr>
          <ns1:bodyPr anchorCtr="1"/>
          <ns1:lstStyle/>
          <ns1:p>
            <ns1:pPr>
              <ns1:defRPr sz="675">
                <ns1:latin typeface="Arial"/>
                <ns1:ea typeface="Arial"/>
                <ns1:cs typeface="Arial"/>
              </ns1:defRPr>
            </ns1:pPr>
          </ns1:p>
        </ns0:txPr>
        <ns0:crossAx val="48650112"/>
        <ns0:crossBetween val="between"/>
      </ns0:valAx>
    </ns0:plotArea>
    <ns0:legend>
      <ns0:legendPos val="b"/>
      <ns0:overlay val="0"/>
      <ns0:txPr>
        <ns1:bodyPr anchorCtr="1"/>
        <ns1:lstStyle/>
        <ns1:p>
          <ns1:pPr>
            <ns1:defRPr sz="675">
              <ns1:latin typeface="Arial"/>
              <ns1:ea typeface="Arial"/>
              <ns1:cs typeface="Arial"/>
            </ns1:defRPr>
          </ns1:pPr>
        </ns1:p>
      </ns0:txPr>
    </ns0:legend>
    <ns0:plotVisOnly val="1"/>
  </ns0:chart>
  <ns0:spPr>
    <ns1:ln w="9525">
      <ns1:solidFill>
        <ns1:srgbClr val="D9D9D9"/>
      </ns1:solidFill>
      <ns1:prstDash val="solid"/>
    </ns1:ln>
  </ns0:spPr>
</ns0:chartSpace>
</file>

<file path=xl/drawings/charts/chart24.xml><?xml version="1.0" encoding="utf-8"?>
<ns0:chartSpace xmlns:ns0="http://schemas.openxmlformats.org/drawingml/2006/chart" xmlns:ns1="http://schemas.openxmlformats.org/drawingml/2006/main">
  <ns0:lang val="en-US"/>
  <ns0:roundedCorners val="0"/>
  <ns0:chart>
    <ns0:title>
      <ns0:tx>
        <ns0:rich>
          <ns1:bodyPr/>
          <ns1:lstStyle/>
          <ns1:p>
            <ns1:r>
              <ns1:rPr sz="900"/>
              <ns1:t>​</ns1:t>
            </ns1:r>
          </ns1:p>
        </ns0:rich>
      </ns0:tx>
      <ns0:overlay val="0"/>
      <ns0:txPr>
        <ns1:bodyPr anchorCtr="1"/>
        <ns1:lstStyle/>
        <ns1:p>
          <ns1:pPr>
            <ns1:defRPr sz="900"/>
          </ns1:pPr>
        </ns1:p>
      </ns0:txPr>
    </ns0:title>
    <ns0:plotArea>
      <ns0:radarChart>
        <ns0:radarStyle val="standard"/>
        <ns0:ser>
          <ns0:idx val="0"/>
          <ns0:order val="0"/>
          <ns0:tx>
            <ns0:v>一级基础</ns0:v>
          </ns0:tx>
          <ns0:spPr>
            <ns1:solidFill>
              <ns1:srgbClr val="7F93A5"/>
            </ns1:solidFill>
            <ns1:ln w="14288">
              <ns1:solidFill>
                <ns1:srgbClr val="7F93A5"/>
              </ns1:solidFill>
              <ns1:prstDash val="dash"/>
            </ns1:ln>
          </ns0:spPr>
          <ns0:cat>
            <ns0:strRef>
              <ns0:f>'属性成长'!$Y$191:$Y$196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'属性成长'!$Z$191:$Z$196</ns0:f>
              <ns0:numCache>
                <ns0:formatCode>0.0</ns0:formatCode>
                <ns0:ptCount val="6"/>
                <ns0:pt idx="0">
                  <ns0:v>57</ns0:v>
                </ns0:pt>
                <ns0:pt idx="1">
                  <ns0:v>104</ns0:v>
                </ns0:pt>
                <ns0:pt idx="2">
                  <ns0:v>56</ns0:v>
                </ns0:pt>
                <ns0:pt idx="3">
                  <ns0:v>51</ns0:v>
                </ns0:pt>
                <ns0:pt idx="4">
                  <ns0:v>36</ns0:v>
                </ns0:pt>
                <ns0:pt idx="5">
                  <ns0:v>4</ns0:v>
                </ns0:pt>
              </ns0:numCache>
            </ns0:numRef>
          </ns0:val>
        </ns0:ser>
        <ns0:ser>
          <ns0:idx val="1"/>
          <ns0:order val="1"/>
          <ns0:tx>
            <ns0:v>11级均值</ns0:v>
          </ns0:tx>
          <ns0:spPr>
            <ns1:solidFill>
              <ns1:srgbClr val="086C70"/>
            </ns1:solidFill>
            <ns1:ln w="14288">
              <ns1:solidFill>
                <ns1:srgbClr val="086C70"/>
              </ns1:solidFill>
              <ns1:prstDash val="solid"/>
            </ns1:ln>
          </ns0:spPr>
          <ns0:cat>
            <ns0:strRef>
              <ns0:f>'属性成长'!$Y$191:$Y$196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'属性成长'!$AA$191:$AA$196</ns0:f>
              <ns0:numCache>
                <ns0:formatCode>0.0</ns0:formatCode>
                <ns0:ptCount val="6"/>
                <ns0:pt idx="0">
                  <ns0:v>85</ns0:v>
                </ns0:pt>
                <ns0:pt idx="1">
                  <ns0:v>125</ns0:v>
                </ns0:pt>
                <ns0:pt idx="2">
                  <ns0:v>101</ns0:v>
                </ns0:pt>
                <ns0:pt idx="3">
                  <ns0:v>63</ns0:v>
                </ns0:pt>
                <ns0:pt idx="4">
                  <ns0:v>36</ns0:v>
                </ns0:pt>
                <ns0:pt idx="5">
                  <ns0:v>4</ns0:v>
                </ns0:pt>
              </ns0:numCache>
            </ns0:numRef>
          </ns0:val>
        </ns0:ser>
        <ns0:axId val="48650112"/>
        <ns0:axId val="48672768"/>
      </ns0:radarChart>
      <ns0:catAx>
        <ns0:axId val="48650112"/>
        <ns0:scaling>
          <ns0:orientation val="minMax"/>
        </ns0:scaling>
        <ns0:delete val="0"/>
        <ns0:axPos val="b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General"/>
        <ns0:majorTickMark val="none"/>
        <ns0:minorTickMark val="none"/>
        <ns0:tickLblPos val="nextTo"/>
        <ns0:txPr>
          <ns1:bodyPr anchorCtr="1"/>
          <ns1:lstStyle/>
          <ns1:p>
            <ns1:pPr>
              <ns1:defRPr sz="825">
                <ns1:latin typeface="Arial"/>
                <ns1:ea typeface="Arial"/>
                <ns1:cs typeface="Arial"/>
              </ns1:defRPr>
            </ns1:pPr>
          </ns1:p>
        </ns0:txPr>
        <ns0:crossAx val="48672768"/>
      </ns0:catAx>
      <ns0:valAx>
        <ns0:axId val="48672768"/>
        <ns0:scaling>
          <ns0:orientation val="minMax"/>
        </ns0:scaling>
        <ns0:delete val="0"/>
        <ns0:axPos val="l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0" sourceLinked="0"/>
        <ns0:majorTickMark val="none"/>
        <ns0:minorTickMark val="none"/>
        <ns0:txPr>
          <ns1:bodyPr anchorCtr="1"/>
          <ns1:lstStyle/>
          <ns1:p>
            <ns1:pPr>
              <ns1:defRPr sz="675">
                <ns1:latin typeface="Arial"/>
                <ns1:ea typeface="Arial"/>
                <ns1:cs typeface="Arial"/>
              </ns1:defRPr>
            </ns1:pPr>
          </ns1:p>
        </ns0:txPr>
        <ns0:crossAx val="48650112"/>
        <ns0:crossBetween val="between"/>
      </ns0:valAx>
    </ns0:plotArea>
    <ns0:legend>
      <ns0:legendPos val="b"/>
      <ns0:overlay val="0"/>
      <ns0:txPr>
        <ns1:bodyPr anchorCtr="1"/>
        <ns1:lstStyle/>
        <ns1:p>
          <ns1:pPr>
            <ns1:defRPr sz="675">
              <ns1:latin typeface="Arial"/>
              <ns1:ea typeface="Arial"/>
              <ns1:cs typeface="Arial"/>
            </ns1:defRPr>
          </ns1:pPr>
        </ns1:p>
      </ns0:txPr>
    </ns0:legend>
    <ns0:plotVisOnly val="1"/>
  </ns0:chart>
  <ns0:spPr>
    <ns1:ln w="9525">
      <ns1:solidFill>
        <ns1:srgbClr val="D9D9D9"/>
      </ns1:solidFill>
      <ns1:prstDash val="solid"/>
    </ns1:ln>
  </ns0:spPr>
</ns0:chartSpace>
</file>

<file path=xl/drawings/charts/chart25.xml><?xml version="1.0" encoding="utf-8"?>
<ns0:chartSpace xmlns:ns0="http://schemas.openxmlformats.org/drawingml/2006/chart" xmlns:ns1="http://schemas.openxmlformats.org/drawingml/2006/main">
  <ns0:lang val="en-US"/>
  <ns0:roundedCorners val="0"/>
  <ns0:chart>
    <ns0:title>
      <ns0:tx>
        <ns0:rich>
          <ns1:bodyPr/>
          <ns1:lstStyle/>
          <ns1:p>
            <ns1:r>
              <ns1:rPr sz="900"/>
              <ns1:t>​</ns1:t>
            </ns1:r>
          </ns1:p>
        </ns0:rich>
      </ns0:tx>
      <ns0:overlay val="0"/>
      <ns0:txPr>
        <ns1:bodyPr anchorCtr="1"/>
        <ns1:lstStyle/>
        <ns1:p>
          <ns1:pPr>
            <ns1:defRPr sz="900"/>
          </ns1:pPr>
        </ns1:p>
      </ns0:txPr>
    </ns0:title>
    <ns0:plotArea>
      <ns0:radarChart>
        <ns0:radarStyle val="standard"/>
        <ns0:ser>
          <ns0:idx val="0"/>
          <ns0:order val="0"/>
          <ns0:tx>
            <ns0:v>一级基础</ns0:v>
          </ns0:tx>
          <ns0:spPr>
            <ns1:solidFill>
              <ns1:srgbClr val="7F93A5"/>
            </ns1:solidFill>
            <ns1:ln w="14288">
              <ns1:solidFill>
                <ns1:srgbClr val="7F93A5"/>
              </ns1:solidFill>
              <ns1:prstDash val="dash"/>
            </ns1:ln>
          </ns0:spPr>
          <ns0:cat>
            <ns0:strRef>
              <ns0:f>'属性成长'!$Y$199:$Y$204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'属性成长'!$Z$199:$Z$204</ns0:f>
              <ns0:numCache>
                <ns0:formatCode>0.0</ns0:formatCode>
                <ns0:ptCount val="6"/>
                <ns0:pt idx="0">
                  <ns0:v>61</ns0:v>
                </ns0:pt>
                <ns0:pt idx="1">
                  <ns0:v>102</ns0:v>
                </ns0:pt>
                <ns0:pt idx="2">
                  <ns0:v>38</ns0:v>
                </ns0:pt>
                <ns0:pt idx="3">
                  <ns0:v>51</ns0:v>
                </ns0:pt>
                <ns0:pt idx="4">
                  <ns0:v>49</ns0:v>
                </ns0:pt>
                <ns0:pt idx="5">
                  <ns0:v>6</ns0:v>
                </ns0:pt>
              </ns0:numCache>
            </ns0:numRef>
          </ns0:val>
        </ns0:ser>
        <ns0:ser>
          <ns0:idx val="1"/>
          <ns0:order val="1"/>
          <ns0:tx>
            <ns0:v>11级均值</ns0:v>
          </ns0:tx>
          <ns0:spPr>
            <ns1:solidFill>
              <ns1:srgbClr val="086C70"/>
            </ns1:solidFill>
            <ns1:ln w="14288">
              <ns1:solidFill>
                <ns1:srgbClr val="086C70"/>
              </ns1:solidFill>
              <ns1:prstDash val="solid"/>
            </ns1:ln>
          </ns0:spPr>
          <ns0:cat>
            <ns0:strRef>
              <ns0:f>'属性成长'!$Y$199:$Y$204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'属性成长'!$AA$199:$AA$204</ns0:f>
              <ns0:numCache>
                <ns0:formatCode>0.0</ns0:formatCode>
                <ns0:ptCount val="6"/>
                <ns0:pt idx="0">
                  <ns0:v>89</ns0:v>
                </ns0:pt>
                <ns0:pt idx="1">
                  <ns0:v>105</ns0:v>
                </ns0:pt>
                <ns0:pt idx="2">
                  <ns0:v>58</ns0:v>
                </ns0:pt>
                <ns0:pt idx="3">
                  <ns0:v>51</ns0:v>
                </ns0:pt>
                <ns0:pt idx="4">
                  <ns0:v>70</ns0:v>
                </ns0:pt>
                <ns0:pt idx="5">
                  <ns0:v>36</ns0:v>
                </ns0:pt>
              </ns0:numCache>
            </ns0:numRef>
          </ns0:val>
        </ns0:ser>
        <ns0:axId val="48650112"/>
        <ns0:axId val="48672768"/>
      </ns0:radarChart>
      <ns0:catAx>
        <ns0:axId val="48650112"/>
        <ns0:scaling>
          <ns0:orientation val="minMax"/>
        </ns0:scaling>
        <ns0:delete val="0"/>
        <ns0:axPos val="b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General"/>
        <ns0:majorTickMark val="none"/>
        <ns0:minorTickMark val="none"/>
        <ns0:tickLblPos val="nextTo"/>
        <ns0:txPr>
          <ns1:bodyPr anchorCtr="1"/>
          <ns1:lstStyle/>
          <ns1:p>
            <ns1:pPr>
              <ns1:defRPr sz="825">
                <ns1:latin typeface="Arial"/>
                <ns1:ea typeface="Arial"/>
                <ns1:cs typeface="Arial"/>
              </ns1:defRPr>
            </ns1:pPr>
          </ns1:p>
        </ns0:txPr>
        <ns0:crossAx val="48672768"/>
      </ns0:catAx>
      <ns0:valAx>
        <ns0:axId val="48672768"/>
        <ns0:scaling>
          <ns0:orientation val="minMax"/>
        </ns0:scaling>
        <ns0:delete val="0"/>
        <ns0:axPos val="l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0" sourceLinked="0"/>
        <ns0:majorTickMark val="none"/>
        <ns0:minorTickMark val="none"/>
        <ns0:txPr>
          <ns1:bodyPr anchorCtr="1"/>
          <ns1:lstStyle/>
          <ns1:p>
            <ns1:pPr>
              <ns1:defRPr sz="675">
                <ns1:latin typeface="Arial"/>
                <ns1:ea typeface="Arial"/>
                <ns1:cs typeface="Arial"/>
              </ns1:defRPr>
            </ns1:pPr>
          </ns1:p>
        </ns0:txPr>
        <ns0:crossAx val="48650112"/>
        <ns0:crossBetween val="between"/>
      </ns0:valAx>
    </ns0:plotArea>
    <ns0:legend>
      <ns0:legendPos val="b"/>
      <ns0:overlay val="0"/>
      <ns0:txPr>
        <ns1:bodyPr anchorCtr="1"/>
        <ns1:lstStyle/>
        <ns1:p>
          <ns1:pPr>
            <ns1:defRPr sz="675">
              <ns1:latin typeface="Arial"/>
              <ns1:ea typeface="Arial"/>
              <ns1:cs typeface="Arial"/>
            </ns1:defRPr>
          </ns1:pPr>
        </ns1:p>
      </ns0:txPr>
    </ns0:legend>
    <ns0:plotVisOnly val="1"/>
  </ns0:chart>
  <ns0:spPr>
    <ns1:ln w="9525">
      <ns1:solidFill>
        <ns1:srgbClr val="D9D9D9"/>
      </ns1:solidFill>
      <ns1:prstDash val="solid"/>
    </ns1:ln>
  </ns0:spPr>
</ns0:chartSpace>
</file>

<file path=xl/drawings/charts/chart26.xml><?xml version="1.0" encoding="utf-8"?>
<ns0:chartSpace xmlns:ns0="http://schemas.openxmlformats.org/drawingml/2006/chart" xmlns:ns1="http://schemas.openxmlformats.org/drawingml/2006/main">
  <ns0:lang val="en-US"/>
  <ns0:roundedCorners val="0"/>
  <ns0:chart>
    <ns0:title>
      <ns0:tx>
        <ns0:rich>
          <ns1:bodyPr/>
          <ns1:lstStyle/>
          <ns1:p>
            <ns1:r>
              <ns1:rPr sz="900"/>
              <ns1:t>​</ns1:t>
            </ns1:r>
          </ns1:p>
        </ns0:rich>
      </ns0:tx>
      <ns0:overlay val="0"/>
      <ns0:txPr>
        <ns1:bodyPr anchorCtr="1"/>
        <ns1:lstStyle/>
        <ns1:p>
          <ns1:pPr>
            <ns1:defRPr sz="900"/>
          </ns1:pPr>
        </ns1:p>
      </ns0:txPr>
    </ns0:title>
    <ns0:plotArea>
      <ns0:radarChart>
        <ns0:radarStyle val="standard"/>
        <ns0:ser>
          <ns0:idx val="0"/>
          <ns0:order val="0"/>
          <ns0:tx>
            <ns0:v>一级基础</ns0:v>
          </ns0:tx>
          <ns0:spPr>
            <ns1:solidFill>
              <ns1:srgbClr val="7F93A5"/>
            </ns1:solidFill>
            <ns1:ln w="14288">
              <ns1:solidFill>
                <ns1:srgbClr val="7F93A5"/>
              </ns1:solidFill>
              <ns1:prstDash val="dash"/>
            </ns1:ln>
          </ns0:spPr>
          <ns0:cat>
            <ns0:strRef>
              <ns0:f>'属性成长'!$Y$207:$Y$212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'属性成长'!$Z$207:$Z$212</ns0:f>
              <ns0:numCache>
                <ns0:formatCode>0.0</ns0:formatCode>
                <ns0:ptCount val="6"/>
                <ns0:pt idx="0">
                  <ns0:v>80</ns0:v>
                </ns0:pt>
                <ns0:pt idx="1">
                  <ns0:v>88</ns0:v>
                </ns0:pt>
                <ns0:pt idx="2">
                  <ns0:v>44</ns0:v>
                </ns0:pt>
                <ns0:pt idx="3">
                  <ns0:v>60</ns0:v>
                </ns0:pt>
                <ns0:pt idx="4">
                  <ns0:v>32</ns0:v>
                </ns0:pt>
                <ns0:pt idx="5">
                  <ns0:v>7</ns0:v>
                </ns0:pt>
              </ns0:numCache>
            </ns0:numRef>
          </ns0:val>
        </ns0:ser>
        <ns0:ser>
          <ns0:idx val="1"/>
          <ns0:order val="1"/>
          <ns0:tx>
            <ns0:v>11级均值</ns0:v>
          </ns0:tx>
          <ns0:spPr>
            <ns1:solidFill>
              <ns1:srgbClr val="086C70"/>
            </ns1:solidFill>
            <ns1:ln w="14288">
              <ns1:solidFill>
                <ns1:srgbClr val="086C70"/>
              </ns1:solidFill>
              <ns1:prstDash val="solid"/>
            </ns1:ln>
          </ns0:spPr>
          <ns0:cat>
            <ns0:strRef>
              <ns0:f>'属性成长'!$Y$207:$Y$212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'属性成长'!$AA$207:$AA$212</ns0:f>
              <ns0:numCache>
                <ns0:formatCode>0.0</ns0:formatCode>
                <ns0:ptCount val="6"/>
                <ns0:pt idx="0">
                  <ns0:v>120</ns0:v>
                </ns0:pt>
                <ns0:pt idx="1">
                  <ns0:v>88</ns0:v>
                </ns0:pt>
                <ns0:pt idx="2">
                  <ns0:v>47</ns0:v>
                </ns0:pt>
                <ns0:pt idx="3">
                  <ns0:v>90</ns0:v>
                </ns0:pt>
                <ns0:pt idx="4">
                  <ns0:v>32</ns0:v>
                </ns0:pt>
                <ns0:pt idx="5">
                  <ns0:v>37</ns0:v>
                </ns0:pt>
              </ns0:numCache>
            </ns0:numRef>
          </ns0:val>
        </ns0:ser>
        <ns0:axId val="48650112"/>
        <ns0:axId val="48672768"/>
      </ns0:radarChart>
      <ns0:catAx>
        <ns0:axId val="48650112"/>
        <ns0:scaling>
          <ns0:orientation val="minMax"/>
        </ns0:scaling>
        <ns0:delete val="0"/>
        <ns0:axPos val="b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General"/>
        <ns0:majorTickMark val="none"/>
        <ns0:minorTickMark val="none"/>
        <ns0:tickLblPos val="nextTo"/>
        <ns0:txPr>
          <ns1:bodyPr anchorCtr="1"/>
          <ns1:lstStyle/>
          <ns1:p>
            <ns1:pPr>
              <ns1:defRPr sz="825">
                <ns1:latin typeface="Arial"/>
                <ns1:ea typeface="Arial"/>
                <ns1:cs typeface="Arial"/>
              </ns1:defRPr>
            </ns1:pPr>
          </ns1:p>
        </ns0:txPr>
        <ns0:crossAx val="48672768"/>
      </ns0:catAx>
      <ns0:valAx>
        <ns0:axId val="48672768"/>
        <ns0:scaling>
          <ns0:orientation val="minMax"/>
        </ns0:scaling>
        <ns0:delete val="0"/>
        <ns0:axPos val="l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0" sourceLinked="0"/>
        <ns0:majorTickMark val="none"/>
        <ns0:minorTickMark val="none"/>
        <ns0:txPr>
          <ns1:bodyPr anchorCtr="1"/>
          <ns1:lstStyle/>
          <ns1:p>
            <ns1:pPr>
              <ns1:defRPr sz="675">
                <ns1:latin typeface="Arial"/>
                <ns1:ea typeface="Arial"/>
                <ns1:cs typeface="Arial"/>
              </ns1:defRPr>
            </ns1:pPr>
          </ns1:p>
        </ns0:txPr>
        <ns0:crossAx val="48650112"/>
        <ns0:crossBetween val="between"/>
      </ns0:valAx>
    </ns0:plotArea>
    <ns0:legend>
      <ns0:legendPos val="b"/>
      <ns0:overlay val="0"/>
      <ns0:txPr>
        <ns1:bodyPr anchorCtr="1"/>
        <ns1:lstStyle/>
        <ns1:p>
          <ns1:pPr>
            <ns1:defRPr sz="675">
              <ns1:latin typeface="Arial"/>
              <ns1:ea typeface="Arial"/>
              <ns1:cs typeface="Arial"/>
            </ns1:defRPr>
          </ns1:pPr>
        </ns1:p>
      </ns0:txPr>
    </ns0:legend>
    <ns0:plotVisOnly val="1"/>
  </ns0:chart>
  <ns0:spPr>
    <ns1:ln w="9525">
      <ns1:solidFill>
        <ns1:srgbClr val="D9D9D9"/>
      </ns1:solidFill>
      <ns1:prstDash val="solid"/>
    </ns1:ln>
  </ns0:spPr>
</ns0:chartSpace>
</file>

<file path=xl/drawings/charts/chart27.xml><?xml version="1.0" encoding="utf-8"?>
<ns0:chartSpace xmlns:ns0="http://schemas.openxmlformats.org/drawingml/2006/chart" xmlns:ns1="http://schemas.openxmlformats.org/drawingml/2006/main">
  <ns0:lang val="en-US"/>
  <ns0:roundedCorners val="0"/>
  <ns0:chart>
    <ns0:title>
      <ns0:tx>
        <ns0:rich>
          <ns1:bodyPr/>
          <ns1:lstStyle/>
          <ns1:p>
            <ns1:r>
              <ns1:rPr sz="900"/>
              <ns1:t>​</ns1:t>
            </ns1:r>
          </ns1:p>
        </ns0:rich>
      </ns0:tx>
      <ns0:overlay val="0"/>
      <ns0:txPr>
        <ns1:bodyPr anchorCtr="1"/>
        <ns1:lstStyle/>
        <ns1:p>
          <ns1:pPr>
            <ns1:defRPr sz="900"/>
          </ns1:pPr>
        </ns1:p>
      </ns0:txPr>
    </ns0:title>
    <ns0:plotArea>
      <ns0:radarChart>
        <ns0:radarStyle val="standard"/>
        <ns0:ser>
          <ns0:idx val="0"/>
          <ns0:order val="0"/>
          <ns0:tx>
            <ns0:v>一级基础</ns0:v>
          </ns0:tx>
          <ns0:spPr>
            <ns1:solidFill>
              <ns1:srgbClr val="7F93A5"/>
            </ns1:solidFill>
            <ns1:ln w="14288">
              <ns1:solidFill>
                <ns1:srgbClr val="7F93A5"/>
              </ns1:solidFill>
              <ns1:prstDash val="dash"/>
            </ns1:ln>
          </ns0:spPr>
          <ns0:cat>
            <ns0:strRef>
              <ns0:f>'属性成长'!$Y$215:$Y$220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'属性成长'!$Z$215:$Z$220</ns0:f>
              <ns0:numCache>
                <ns0:formatCode>0.0</ns0:formatCode>
                <ns0:ptCount val="6"/>
                <ns0:pt idx="0">
                  <ns0:v>57</ns0:v>
                </ns0:pt>
                <ns0:pt idx="1">
                  <ns0:v>103</ns0:v>
                </ns0:pt>
                <ns0:pt idx="2">
                  <ns0:v>45</ns0:v>
                </ns0:pt>
                <ns0:pt idx="3">
                  <ns0:v>48</ns0:v>
                </ns0:pt>
                <ns0:pt idx="4">
                  <ns0:v>53</ns0:v>
                </ns0:pt>
                <ns0:pt idx="5">
                  <ns0:v>3</ns0:v>
                </ns0:pt>
              </ns0:numCache>
            </ns0:numRef>
          </ns0:val>
        </ns0:ser>
        <ns0:ser>
          <ns0:idx val="1"/>
          <ns0:order val="1"/>
          <ns0:tx>
            <ns0:v>11级均值</ns0:v>
          </ns0:tx>
          <ns0:spPr>
            <ns1:solidFill>
              <ns1:srgbClr val="086C70"/>
            </ns1:solidFill>
            <ns1:ln w="14288">
              <ns1:solidFill>
                <ns1:srgbClr val="086C70"/>
              </ns1:solidFill>
              <ns1:prstDash val="solid"/>
            </ns1:ln>
          </ns0:spPr>
          <ns0:cat>
            <ns0:strRef>
              <ns0:f>'属性成长'!$Y$215:$Y$220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'属性成长'!$AA$215:$AA$220</ns0:f>
              <ns0:numCache>
                <ns0:formatCode>0.0</ns0:formatCode>
                <ns0:ptCount val="6"/>
                <ns0:pt idx="0">
                  <ns0:v>81.5</ns0:v>
                </ns0:pt>
                <ns0:pt idx="1">
                  <ns0:v>112</ns0:v>
                </ns0:pt>
                <ns0:pt idx="2">
                  <ns0:v>63</ns0:v>
                </ns0:pt>
                <ns0:pt idx="3">
                  <ns0:v>48</ns0:v>
                </ns0:pt>
                <ns0:pt idx="4">
                  <ns0:v>93</ns0:v>
                </ns0:pt>
                <ns0:pt idx="5">
                  <ns0:v>17</ns0:v>
                </ns0:pt>
              </ns0:numCache>
            </ns0:numRef>
          </ns0:val>
        </ns0:ser>
        <ns0:axId val="48650112"/>
        <ns0:axId val="48672768"/>
      </ns0:radarChart>
      <ns0:catAx>
        <ns0:axId val="48650112"/>
        <ns0:scaling>
          <ns0:orientation val="minMax"/>
        </ns0:scaling>
        <ns0:delete val="0"/>
        <ns0:axPos val="b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General"/>
        <ns0:majorTickMark val="none"/>
        <ns0:minorTickMark val="none"/>
        <ns0:tickLblPos val="nextTo"/>
        <ns0:txPr>
          <ns1:bodyPr anchorCtr="1"/>
          <ns1:lstStyle/>
          <ns1:p>
            <ns1:pPr>
              <ns1:defRPr sz="825">
                <ns1:latin typeface="Arial"/>
                <ns1:ea typeface="Arial"/>
                <ns1:cs typeface="Arial"/>
              </ns1:defRPr>
            </ns1:pPr>
          </ns1:p>
        </ns0:txPr>
        <ns0:crossAx val="48672768"/>
      </ns0:catAx>
      <ns0:valAx>
        <ns0:axId val="48672768"/>
        <ns0:scaling>
          <ns0:orientation val="minMax"/>
        </ns0:scaling>
        <ns0:delete val="0"/>
        <ns0:axPos val="l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0" sourceLinked="0"/>
        <ns0:majorTickMark val="none"/>
        <ns0:minorTickMark val="none"/>
        <ns0:txPr>
          <ns1:bodyPr anchorCtr="1"/>
          <ns1:lstStyle/>
          <ns1:p>
            <ns1:pPr>
              <ns1:defRPr sz="675">
                <ns1:latin typeface="Arial"/>
                <ns1:ea typeface="Arial"/>
                <ns1:cs typeface="Arial"/>
              </ns1:defRPr>
            </ns1:pPr>
          </ns1:p>
        </ns0:txPr>
        <ns0:crossAx val="48650112"/>
        <ns0:crossBetween val="between"/>
      </ns0:valAx>
    </ns0:plotArea>
    <ns0:legend>
      <ns0:legendPos val="b"/>
      <ns0:overlay val="0"/>
      <ns0:txPr>
        <ns1:bodyPr anchorCtr="1"/>
        <ns1:lstStyle/>
        <ns1:p>
          <ns1:pPr>
            <ns1:defRPr sz="675">
              <ns1:latin typeface="Arial"/>
              <ns1:ea typeface="Arial"/>
              <ns1:cs typeface="Arial"/>
            </ns1:defRPr>
          </ns1:pPr>
        </ns1:p>
      </ns0:txPr>
    </ns0:legend>
    <ns0:plotVisOnly val="1"/>
  </ns0:chart>
  <ns0:spPr>
    <ns1:ln w="9525">
      <ns1:solidFill>
        <ns1:srgbClr val="D9D9D9"/>
      </ns1:solidFill>
      <ns1:prstDash val="solid"/>
    </ns1:ln>
  </ns0:spPr>
</ns0:chartSpace>
</file>

<file path=xl/drawings/charts/chart28.xml><?xml version="1.0" encoding="utf-8"?>
<ns0:chartSpace xmlns:ns0="http://schemas.openxmlformats.org/drawingml/2006/chart" xmlns:ns1="http://schemas.openxmlformats.org/drawingml/2006/main">
  <ns0:lang val="en-US"/>
  <ns0:roundedCorners val="0"/>
  <ns0:chart>
    <ns0:title>
      <ns0:tx>
        <ns0:rich>
          <ns1:bodyPr/>
          <ns1:lstStyle/>
          <ns1:p>
            <ns1:r>
              <ns1:rPr sz="900"/>
              <ns1:t>​</ns1:t>
            </ns1:r>
          </ns1:p>
        </ns0:rich>
      </ns0:tx>
      <ns0:overlay val="0"/>
      <ns0:txPr>
        <ns1:bodyPr anchorCtr="1"/>
        <ns1:lstStyle/>
        <ns1:p>
          <ns1:pPr>
            <ns1:defRPr sz="900"/>
          </ns1:pPr>
        </ns1:p>
      </ns0:txPr>
    </ns0:title>
    <ns0:plotArea>
      <ns0:radarChart>
        <ns0:radarStyle val="standard"/>
        <ns0:ser>
          <ns0:idx val="0"/>
          <ns0:order val="0"/>
          <ns0:tx>
            <ns0:v>一级基础</ns0:v>
          </ns0:tx>
          <ns0:spPr>
            <ns1:solidFill>
              <ns1:srgbClr val="7F93A5"/>
            </ns1:solidFill>
            <ns1:ln w="14288">
              <ns1:solidFill>
                <ns1:srgbClr val="7F93A5"/>
              </ns1:solidFill>
              <ns1:prstDash val="dash"/>
            </ns1:ln>
          </ns0:spPr>
          <ns0:cat>
            <ns0:strRef>
              <ns0:f>'属性成长'!$Y$223:$Y$228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'属性成长'!$Z$223:$Z$228</ns0:f>
              <ns0:numCache>
                <ns0:formatCode>0.0</ns0:formatCode>
                <ns0:ptCount val="6"/>
                <ns0:pt idx="0">
                  <ns0:v>60</ns0:v>
                </ns0:pt>
                <ns0:pt idx="1">
                  <ns0:v>102</ns0:v>
                </ns0:pt>
                <ns0:pt idx="2">
                  <ns0:v>41</ns0:v>
                </ns0:pt>
                <ns0:pt idx="3">
                  <ns0:v>56</ns0:v>
                </ns0:pt>
                <ns0:pt idx="4">
                  <ns0:v>38</ns0:v>
                </ns0:pt>
                <ns0:pt idx="5">
                  <ns0:v>5</ns0:v>
                </ns0:pt>
              </ns0:numCache>
            </ns0:numRef>
          </ns0:val>
        </ns0:ser>
        <ns0:ser>
          <ns0:idx val="1"/>
          <ns0:order val="1"/>
          <ns0:tx>
            <ns0:v>11级均值</ns0:v>
          </ns0:tx>
          <ns0:spPr>
            <ns1:solidFill>
              <ns1:srgbClr val="086C70"/>
            </ns1:solidFill>
            <ns1:ln w="14288">
              <ns1:solidFill>
                <ns1:srgbClr val="086C70"/>
              </ns1:solidFill>
              <ns1:prstDash val="solid"/>
            </ns1:ln>
          </ns0:spPr>
          <ns0:cat>
            <ns0:strRef>
              <ns0:f>'属性成长'!$Y$223:$Y$228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'属性成长'!$AA$223:$AA$228</ns0:f>
              <ns0:numCache>
                <ns0:formatCode>0.0</ns0:formatCode>
                <ns0:ptCount val="6"/>
                <ns0:pt idx="0">
                  <ns0:v>81</ns0:v>
                </ns0:pt>
                <ns0:pt idx="1">
                  <ns0:v>102</ns0:v>
                </ns0:pt>
                <ns0:pt idx="2">
                  <ns0:v>50</ns0:v>
                </ns0:pt>
                <ns0:pt idx="3">
                  <ns0:v>86</ns0:v>
                </ns0:pt>
                <ns0:pt idx="4">
                  <ns0:v>38</ns0:v>
                </ns0:pt>
                <ns0:pt idx="5">
                  <ns0:v>30</ns0:v>
                </ns0:pt>
              </ns0:numCache>
            </ns0:numRef>
          </ns0:val>
        </ns0:ser>
        <ns0:axId val="48650112"/>
        <ns0:axId val="48672768"/>
      </ns0:radarChart>
      <ns0:catAx>
        <ns0:axId val="48650112"/>
        <ns0:scaling>
          <ns0:orientation val="minMax"/>
        </ns0:scaling>
        <ns0:delete val="0"/>
        <ns0:axPos val="b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General"/>
        <ns0:majorTickMark val="none"/>
        <ns0:minorTickMark val="none"/>
        <ns0:tickLblPos val="nextTo"/>
        <ns0:txPr>
          <ns1:bodyPr anchorCtr="1"/>
          <ns1:lstStyle/>
          <ns1:p>
            <ns1:pPr>
              <ns1:defRPr sz="825">
                <ns1:latin typeface="Arial"/>
                <ns1:ea typeface="Arial"/>
                <ns1:cs typeface="Arial"/>
              </ns1:defRPr>
            </ns1:pPr>
          </ns1:p>
        </ns0:txPr>
        <ns0:crossAx val="48672768"/>
      </ns0:catAx>
      <ns0:valAx>
        <ns0:axId val="48672768"/>
        <ns0:scaling>
          <ns0:orientation val="minMax"/>
        </ns0:scaling>
        <ns0:delete val="0"/>
        <ns0:axPos val="l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0" sourceLinked="0"/>
        <ns0:majorTickMark val="none"/>
        <ns0:minorTickMark val="none"/>
        <ns0:txPr>
          <ns1:bodyPr anchorCtr="1"/>
          <ns1:lstStyle/>
          <ns1:p>
            <ns1:pPr>
              <ns1:defRPr sz="675">
                <ns1:latin typeface="Arial"/>
                <ns1:ea typeface="Arial"/>
                <ns1:cs typeface="Arial"/>
              </ns1:defRPr>
            </ns1:pPr>
          </ns1:p>
        </ns0:txPr>
        <ns0:crossAx val="48650112"/>
        <ns0:crossBetween val="between"/>
      </ns0:valAx>
    </ns0:plotArea>
    <ns0:legend>
      <ns0:legendPos val="b"/>
      <ns0:overlay val="0"/>
      <ns0:txPr>
        <ns1:bodyPr anchorCtr="1"/>
        <ns1:lstStyle/>
        <ns1:p>
          <ns1:pPr>
            <ns1:defRPr sz="675">
              <ns1:latin typeface="Arial"/>
              <ns1:ea typeface="Arial"/>
              <ns1:cs typeface="Arial"/>
            </ns1:defRPr>
          </ns1:pPr>
        </ns1:p>
      </ns0:txPr>
    </ns0:legend>
    <ns0:plotVisOnly val="1"/>
  </ns0:chart>
  <ns0:spPr>
    <ns1:ln w="9525">
      <ns1:solidFill>
        <ns1:srgbClr val="D9D9D9"/>
      </ns1:solidFill>
      <ns1:prstDash val="solid"/>
    </ns1:ln>
  </ns0:spPr>
</ns0:chartSpace>
</file>

<file path=xl/drawings/charts/chart29.xml><?xml version="1.0" encoding="utf-8"?>
<ns0:chartSpace xmlns:ns0="http://schemas.openxmlformats.org/drawingml/2006/chart" xmlns:ns1="http://schemas.openxmlformats.org/drawingml/2006/main">
  <ns0:lang val="en-US"/>
  <ns0:roundedCorners val="0"/>
  <ns0:chart>
    <ns0:title>
      <ns0:tx>
        <ns0:rich>
          <ns1:bodyPr/>
          <ns1:lstStyle/>
          <ns1:p>
            <ns1:r>
              <ns1:rPr sz="900"/>
              <ns1:t>​</ns1:t>
            </ns1:r>
          </ns1:p>
        </ns0:rich>
      </ns0:tx>
      <ns0:overlay val="0"/>
      <ns0:txPr>
        <ns1:bodyPr anchorCtr="1"/>
        <ns1:lstStyle/>
        <ns1:p>
          <ns1:pPr>
            <ns1:defRPr sz="900"/>
          </ns1:pPr>
        </ns1:p>
      </ns0:txPr>
    </ns0:title>
    <ns0:plotArea>
      <ns0:radarChart>
        <ns0:radarStyle val="standard"/>
        <ns0:ser>
          <ns0:idx val="0"/>
          <ns0:order val="0"/>
          <ns0:tx>
            <ns0:v>一级基础</ns0:v>
          </ns0:tx>
          <ns0:spPr>
            <ns1:solidFill>
              <ns1:srgbClr val="7F93A5"/>
            </ns1:solidFill>
            <ns1:ln w="14288">
              <ns1:solidFill>
                <ns1:srgbClr val="7F93A5"/>
              </ns1:solidFill>
              <ns1:prstDash val="dash"/>
            </ns1:ln>
          </ns0:spPr>
          <ns0:cat>
            <ns0:strRef>
              <ns0:f>'属性成长'!$Y$231:$Y$236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'属性成长'!$Z$231:$Z$236</ns0:f>
              <ns0:numCache>
                <ns0:formatCode>0.0</ns0:formatCode>
                <ns0:ptCount val="6"/>
                <ns0:pt idx="0">
                  <ns0:v>69</ns0:v>
                </ns0:pt>
                <ns0:pt idx="1">
                  <ns0:v>108</ns0:v>
                </ns0:pt>
                <ns0:pt idx="2">
                  <ns0:v>48</ns0:v>
                </ns0:pt>
                <ns0:pt idx="3">
                  <ns0:v>59</ns0:v>
                </ns0:pt>
                <ns0:pt idx="4">
                  <ns0:v>29</ns0:v>
                </ns0:pt>
                <ns0:pt idx="5">
                  <ns0:v>6</ns0:v>
                </ns0:pt>
              </ns0:numCache>
            </ns0:numRef>
          </ns0:val>
        </ns0:ser>
        <ns0:ser>
          <ns0:idx val="1"/>
          <ns0:order val="1"/>
          <ns0:tx>
            <ns0:v>11级均值</ns0:v>
          </ns0:tx>
          <ns0:spPr>
            <ns1:solidFill>
              <ns1:srgbClr val="086C70"/>
            </ns1:solidFill>
            <ns1:ln w="14288">
              <ns1:solidFill>
                <ns1:srgbClr val="086C70"/>
              </ns1:solidFill>
              <ns1:prstDash val="solid"/>
            </ns1:ln>
          </ns0:spPr>
          <ns0:cat>
            <ns0:strRef>
              <ns0:f>'属性成长'!$Y$231:$Y$236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'属性成长'!$AA$231:$AA$236</ns0:f>
              <ns0:numCache>
                <ns0:formatCode>0.0</ns0:formatCode>
                <ns0:ptCount val="6"/>
                <ns0:pt idx="0">
                  <ns0:v>81</ns0:v>
                </ns0:pt>
                <ns0:pt idx="1">
                  <ns0:v>122</ns0:v>
                </ns0:pt>
                <ns0:pt idx="2">
                  <ns0:v>54</ns0:v>
                </ns0:pt>
                <ns0:pt idx="3">
                  <ns0:v>92</ns0:v>
                </ns0:pt>
                <ns0:pt idx="4">
                  <ns0:v>29</ns0:v>
                </ns0:pt>
                <ns0:pt idx="5">
                  <ns0:v>31</ns0:v>
                </ns0:pt>
              </ns0:numCache>
            </ns0:numRef>
          </ns0:val>
        </ns0:ser>
        <ns0:axId val="48650112"/>
        <ns0:axId val="48672768"/>
      </ns0:radarChart>
      <ns0:catAx>
        <ns0:axId val="48650112"/>
        <ns0:scaling>
          <ns0:orientation val="minMax"/>
        </ns0:scaling>
        <ns0:delete val="0"/>
        <ns0:axPos val="b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General"/>
        <ns0:majorTickMark val="none"/>
        <ns0:minorTickMark val="none"/>
        <ns0:tickLblPos val="nextTo"/>
        <ns0:txPr>
          <ns1:bodyPr anchorCtr="1"/>
          <ns1:lstStyle/>
          <ns1:p>
            <ns1:pPr>
              <ns1:defRPr sz="825">
                <ns1:latin typeface="Arial"/>
                <ns1:ea typeface="Arial"/>
                <ns1:cs typeface="Arial"/>
              </ns1:defRPr>
            </ns1:pPr>
          </ns1:p>
        </ns0:txPr>
        <ns0:crossAx val="48672768"/>
      </ns0:catAx>
      <ns0:valAx>
        <ns0:axId val="48672768"/>
        <ns0:scaling>
          <ns0:orientation val="minMax"/>
        </ns0:scaling>
        <ns0:delete val="0"/>
        <ns0:axPos val="l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0" sourceLinked="0"/>
        <ns0:majorTickMark val="none"/>
        <ns0:minorTickMark val="none"/>
        <ns0:txPr>
          <ns1:bodyPr anchorCtr="1"/>
          <ns1:lstStyle/>
          <ns1:p>
            <ns1:pPr>
              <ns1:defRPr sz="675">
                <ns1:latin typeface="Arial"/>
                <ns1:ea typeface="Arial"/>
                <ns1:cs typeface="Arial"/>
              </ns1:defRPr>
            </ns1:pPr>
          </ns1:p>
        </ns0:txPr>
        <ns0:crossAx val="48650112"/>
        <ns0:crossBetween val="between"/>
      </ns0:valAx>
    </ns0:plotArea>
    <ns0:legend>
      <ns0:legendPos val="b"/>
      <ns0:overlay val="0"/>
      <ns0:txPr>
        <ns1:bodyPr anchorCtr="1"/>
        <ns1:lstStyle/>
        <ns1:p>
          <ns1:pPr>
            <ns1:defRPr sz="675">
              <ns1:latin typeface="Arial"/>
              <ns1:ea typeface="Arial"/>
              <ns1:cs typeface="Arial"/>
            </ns1:defRPr>
          </ns1:pPr>
        </ns1:p>
      </ns0:txPr>
    </ns0:legend>
    <ns0:plotVisOnly val="1"/>
  </ns0:chart>
  <ns0:spPr>
    <ns1:ln w="9525">
      <ns1:solidFill>
        <ns1:srgbClr val="D9D9D9"/>
      </ns1:solidFill>
      <ns1:prstDash val="solid"/>
    </ns1:ln>
  </ns0:spPr>
</ns0:chartSpace>
</file>

<file path=xl/drawings/charts/chart30.xml><?xml version="1.0" encoding="utf-8"?>
<ns0:chartSpace xmlns:ns0="http://schemas.openxmlformats.org/drawingml/2006/chart" xmlns:ns1="http://schemas.openxmlformats.org/drawingml/2006/main">
  <ns0:lang val="en-US"/>
  <ns0:roundedCorners val="0"/>
  <ns0:chart>
    <ns0:title>
      <ns0:tx>
        <ns0:rich>
          <ns1:bodyPr/>
          <ns1:lstStyle/>
          <ns1:p>
            <ns1:r>
              <ns1:rPr sz="900"/>
              <ns1:t>​</ns1:t>
            </ns1:r>
          </ns1:p>
        </ns0:rich>
      </ns0:tx>
      <ns0:overlay val="0"/>
      <ns0:txPr>
        <ns1:bodyPr anchorCtr="1"/>
        <ns1:lstStyle/>
        <ns1:p>
          <ns1:pPr>
            <ns1:defRPr sz="900"/>
          </ns1:pPr>
        </ns1:p>
      </ns0:txPr>
    </ns0:title>
    <ns0:plotArea>
      <ns0:radarChart>
        <ns0:radarStyle val="standard"/>
        <ns0:ser>
          <ns0:idx val="0"/>
          <ns0:order val="0"/>
          <ns0:tx>
            <ns0:v>一级基础</ns0:v>
          </ns0:tx>
          <ns0:spPr>
            <ns1:solidFill>
              <ns1:srgbClr val="7F93A5"/>
            </ns1:solidFill>
            <ns1:ln w="14288">
              <ns1:solidFill>
                <ns1:srgbClr val="7F93A5"/>
              </ns1:solidFill>
              <ns1:prstDash val="dash"/>
            </ns1:ln>
          </ns0:spPr>
          <ns0:cat>
            <ns0:strRef>
              <ns0:f>'属性成长'!$Y$239:$Y$244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'属性成长'!$Z$239:$Z$244</ns0:f>
              <ns0:numCache>
                <ns0:formatCode>0.0</ns0:formatCode>
                <ns0:ptCount val="6"/>
                <ns0:pt idx="0">
                  <ns0:v>63</ns0:v>
                </ns0:pt>
                <ns0:pt idx="1">
                  <ns0:v>108</ns0:v>
                </ns0:pt>
                <ns0:pt idx="2">
                  <ns0:v>48</ns0:v>
                </ns0:pt>
                <ns0:pt idx="3">
                  <ns0:v>55</ns0:v>
                </ns0:pt>
                <ns0:pt idx="4">
                  <ns0:v>30</ns0:v>
                </ns0:pt>
                <ns0:pt idx="5">
                  <ns0:v>8</ns0:v>
                </ns0:pt>
              </ns0:numCache>
            </ns0:numRef>
          </ns0:val>
        </ns0:ser>
        <ns0:ser>
          <ns0:idx val="1"/>
          <ns0:order val="1"/>
          <ns0:tx>
            <ns0:v>11级均值</ns0:v>
          </ns0:tx>
          <ns0:spPr>
            <ns1:solidFill>
              <ns1:srgbClr val="086C70"/>
            </ns1:solidFill>
            <ns1:ln w="14288">
              <ns1:solidFill>
                <ns1:srgbClr val="086C70"/>
              </ns1:solidFill>
              <ns1:prstDash val="solid"/>
            </ns1:ln>
          </ns0:spPr>
          <ns0:cat>
            <ns0:strRef>
              <ns0:f>'属性成长'!$Y$239:$Y$244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'属性成长'!$AA$239:$AA$244</ns0:f>
              <ns0:numCache>
                <ns0:formatCode>0.0</ns0:formatCode>
                <ns0:ptCount val="6"/>
                <ns0:pt idx="0">
                  <ns0:v>87</ns0:v>
                </ns0:pt>
                <ns0:pt idx="1">
                  <ns0:v>125.5</ns0:v>
                </ns0:pt>
                <ns0:pt idx="2">
                  <ns0:v>76.5</ns0:v>
                </ns0:pt>
                <ns0:pt idx="3">
                  <ns0:v>55</ns0:v>
                </ns0:pt>
                <ns0:pt idx="4">
                  <ns0:v>30</ns0:v>
                </ns0:pt>
                <ns0:pt idx="5">
                  <ns0:v>38</ns0:v>
                </ns0:pt>
              </ns0:numCache>
            </ns0:numRef>
          </ns0:val>
        </ns0:ser>
        <ns0:axId val="48650112"/>
        <ns0:axId val="48672768"/>
      </ns0:radarChart>
      <ns0:catAx>
        <ns0:axId val="48650112"/>
        <ns0:scaling>
          <ns0:orientation val="minMax"/>
        </ns0:scaling>
        <ns0:delete val="0"/>
        <ns0:axPos val="b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General"/>
        <ns0:majorTickMark val="none"/>
        <ns0:minorTickMark val="none"/>
        <ns0:tickLblPos val="nextTo"/>
        <ns0:txPr>
          <ns1:bodyPr anchorCtr="1"/>
          <ns1:lstStyle/>
          <ns1:p>
            <ns1:pPr>
              <ns1:defRPr sz="825">
                <ns1:latin typeface="Arial"/>
                <ns1:ea typeface="Arial"/>
                <ns1:cs typeface="Arial"/>
              </ns1:defRPr>
            </ns1:pPr>
          </ns1:p>
        </ns0:txPr>
        <ns0:crossAx val="48672768"/>
      </ns0:catAx>
      <ns0:valAx>
        <ns0:axId val="48672768"/>
        <ns0:scaling>
          <ns0:orientation val="minMax"/>
        </ns0:scaling>
        <ns0:delete val="0"/>
        <ns0:axPos val="l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0" sourceLinked="0"/>
        <ns0:majorTickMark val="none"/>
        <ns0:minorTickMark val="none"/>
        <ns0:txPr>
          <ns1:bodyPr anchorCtr="1"/>
          <ns1:lstStyle/>
          <ns1:p>
            <ns1:pPr>
              <ns1:defRPr sz="675">
                <ns1:latin typeface="Arial"/>
                <ns1:ea typeface="Arial"/>
                <ns1:cs typeface="Arial"/>
              </ns1:defRPr>
            </ns1:pPr>
          </ns1:p>
        </ns0:txPr>
        <ns0:crossAx val="48650112"/>
        <ns0:crossBetween val="between"/>
      </ns0:valAx>
    </ns0:plotArea>
    <ns0:legend>
      <ns0:legendPos val="b"/>
      <ns0:overlay val="0"/>
      <ns0:txPr>
        <ns1:bodyPr anchorCtr="1"/>
        <ns1:lstStyle/>
        <ns1:p>
          <ns1:pPr>
            <ns1:defRPr sz="675">
              <ns1:latin typeface="Arial"/>
              <ns1:ea typeface="Arial"/>
              <ns1:cs typeface="Arial"/>
            </ns1:defRPr>
          </ns1:pPr>
        </ns1:p>
      </ns0:txPr>
    </ns0:legend>
    <ns0:plotVisOnly val="1"/>
  </ns0:chart>
  <ns0:spPr>
    <ns1:ln w="9525">
      <ns1:solidFill>
        <ns1:srgbClr val="D9D9D9"/>
      </ns1:solidFill>
      <ns1:prstDash val="solid"/>
    </ns1:ln>
  </ns0:spPr>
</ns0:chartSpace>
</file>

<file path=xl/drawings/charts/chart31.xml><?xml version="1.0" encoding="utf-8"?>
<ns0:chartSpace xmlns:ns0="http://schemas.openxmlformats.org/drawingml/2006/chart" xmlns:ns1="http://schemas.openxmlformats.org/drawingml/2006/main">
  <ns0:lang val="en-US"/>
  <ns0:roundedCorners val="0"/>
  <ns0:chart>
    <ns0:title>
      <ns0:tx>
        <ns0:rich>
          <ns1:bodyPr/>
          <ns1:lstStyle/>
          <ns1:p>
            <ns1:r>
              <ns1:rPr sz="900"/>
              <ns1:t>​</ns1:t>
            </ns1:r>
          </ns1:p>
        </ns0:rich>
      </ns0:tx>
      <ns0:overlay val="0"/>
      <ns0:txPr>
        <ns1:bodyPr anchorCtr="1"/>
        <ns1:lstStyle/>
        <ns1:p>
          <ns1:pPr>
            <ns1:defRPr sz="900"/>
          </ns1:pPr>
        </ns1:p>
      </ns0:txPr>
    </ns0:title>
    <ns0:plotArea>
      <ns0:radarChart>
        <ns0:radarStyle val="standard"/>
        <ns0:ser>
          <ns0:idx val="0"/>
          <ns0:order val="0"/>
          <ns0:tx>
            <ns0:v>一级基础</ns0:v>
          </ns0:tx>
          <ns0:spPr>
            <ns1:solidFill>
              <ns1:srgbClr val="7F93A5"/>
            </ns1:solidFill>
            <ns1:ln w="14288">
              <ns1:solidFill>
                <ns1:srgbClr val="7F93A5"/>
              </ns1:solidFill>
              <ns1:prstDash val="dash"/>
            </ns1:ln>
          </ns0:spPr>
          <ns0:cat>
            <ns0:strRef>
              <ns0:f>'属性成长'!$Y$247:$Y$252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'属性成长'!$Z$247:$Z$252</ns0:f>
              <ns0:numCache>
                <ns0:formatCode>0.0</ns0:formatCode>
                <ns0:ptCount val="6"/>
                <ns0:pt idx="0">
                  <ns0:v>64</ns0:v>
                </ns0:pt>
                <ns0:pt idx="1">
                  <ns0:v>113</ns0:v>
                </ns0:pt>
                <ns0:pt idx="2">
                  <ns0:v>49</ns0:v>
                </ns0:pt>
                <ns0:pt idx="3">
                  <ns0:v>60</ns0:v>
                </ns0:pt>
                <ns0:pt idx="4">
                  <ns0:v>28</ns0:v>
                </ns0:pt>
                <ns0:pt idx="5">
                  <ns0:v>5</ns0:v>
                </ns0:pt>
              </ns0:numCache>
            </ns0:numRef>
          </ns0:val>
        </ns0:ser>
        <ns0:ser>
          <ns0:idx val="1"/>
          <ns0:order val="1"/>
          <ns0:tx>
            <ns0:v>11级均值</ns0:v>
          </ns0:tx>
          <ns0:spPr>
            <ns1:solidFill>
              <ns1:srgbClr val="086C70"/>
            </ns1:solidFill>
            <ns1:ln w="14288">
              <ns1:solidFill>
                <ns1:srgbClr val="086C70"/>
              </ns1:solidFill>
              <ns1:prstDash val="solid"/>
            </ns1:ln>
          </ns0:spPr>
          <ns0:cat>
            <ns0:strRef>
              <ns0:f>'属性成长'!$Y$247:$Y$252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'属性成长'!$AA$247:$AA$252</ns0:f>
              <ns0:numCache>
                <ns0:formatCode>0.0</ns0:formatCode>
                <ns0:ptCount val="6"/>
                <ns0:pt idx="0">
                  <ns0:v>82</ns0:v>
                </ns0:pt>
                <ns0:pt idx="1">
                  <ns0:v>125</ns0:v>
                </ns0:pt>
                <ns0:pt idx="2">
                  <ns0:v>52</ns0:v>
                </ns0:pt>
                <ns0:pt idx="3">
                  <ns0:v>94</ns0:v>
                </ns0:pt>
                <ns0:pt idx="4">
                  <ns0:v>28</ns0:v>
                </ns0:pt>
                <ns0:pt idx="5">
                  <ns0:v>30</ns0:v>
                </ns0:pt>
              </ns0:numCache>
            </ns0:numRef>
          </ns0:val>
        </ns0:ser>
        <ns0:axId val="48650112"/>
        <ns0:axId val="48672768"/>
      </ns0:radarChart>
      <ns0:catAx>
        <ns0:axId val="48650112"/>
        <ns0:scaling>
          <ns0:orientation val="minMax"/>
        </ns0:scaling>
        <ns0:delete val="0"/>
        <ns0:axPos val="b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General"/>
        <ns0:majorTickMark val="none"/>
        <ns0:minorTickMark val="none"/>
        <ns0:tickLblPos val="nextTo"/>
        <ns0:txPr>
          <ns1:bodyPr anchorCtr="1"/>
          <ns1:lstStyle/>
          <ns1:p>
            <ns1:pPr>
              <ns1:defRPr sz="825">
                <ns1:latin typeface="Arial"/>
                <ns1:ea typeface="Arial"/>
                <ns1:cs typeface="Arial"/>
              </ns1:defRPr>
            </ns1:pPr>
          </ns1:p>
        </ns0:txPr>
        <ns0:crossAx val="48672768"/>
      </ns0:catAx>
      <ns0:valAx>
        <ns0:axId val="48672768"/>
        <ns0:scaling>
          <ns0:orientation val="minMax"/>
        </ns0:scaling>
        <ns0:delete val="0"/>
        <ns0:axPos val="l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0" sourceLinked="0"/>
        <ns0:majorTickMark val="none"/>
        <ns0:minorTickMark val="none"/>
        <ns0:txPr>
          <ns1:bodyPr anchorCtr="1"/>
          <ns1:lstStyle/>
          <ns1:p>
            <ns1:pPr>
              <ns1:defRPr sz="675">
                <ns1:latin typeface="Arial"/>
                <ns1:ea typeface="Arial"/>
                <ns1:cs typeface="Arial"/>
              </ns1:defRPr>
            </ns1:pPr>
          </ns1:p>
        </ns0:txPr>
        <ns0:crossAx val="48650112"/>
        <ns0:crossBetween val="between"/>
      </ns0:valAx>
    </ns0:plotArea>
    <ns0:legend>
      <ns0:legendPos val="b"/>
      <ns0:overlay val="0"/>
      <ns0:txPr>
        <ns1:bodyPr anchorCtr="1"/>
        <ns1:lstStyle/>
        <ns1:p>
          <ns1:pPr>
            <ns1:defRPr sz="675">
              <ns1:latin typeface="Arial"/>
              <ns1:ea typeface="Arial"/>
              <ns1:cs typeface="Arial"/>
            </ns1:defRPr>
          </ns1:pPr>
        </ns1:p>
      </ns0:txPr>
    </ns0:legend>
    <ns0:plotVisOnly val="1"/>
  </ns0:chart>
  <ns0:spPr>
    <ns1:ln w="9525">
      <ns1:solidFill>
        <ns1:srgbClr val="D9D9D9"/>
      </ns1:solidFill>
      <ns1:prstDash val="solid"/>
    </ns1:ln>
  </ns0:spPr>
</ns0:chartSpace>
</file>

<file path=xl/drawings/charts/chart32.xml><?xml version="1.0" encoding="utf-8"?>
<ns0:chartSpace xmlns:ns0="http://schemas.openxmlformats.org/drawingml/2006/chart" xmlns:ns1="http://schemas.openxmlformats.org/drawingml/2006/main">
  <ns0:lang val="en-US"/>
  <ns0:roundedCorners val="0"/>
  <ns0:chart>
    <ns0:title>
      <ns0:tx>
        <ns0:rich>
          <ns1:bodyPr/>
          <ns1:lstStyle/>
          <ns1:p>
            <ns1:r>
              <ns1:rPr sz="900"/>
              <ns1:t>​</ns1:t>
            </ns1:r>
          </ns1:p>
        </ns0:rich>
      </ns0:tx>
      <ns0:overlay val="0"/>
      <ns0:txPr>
        <ns1:bodyPr anchorCtr="1"/>
        <ns1:lstStyle/>
        <ns1:p>
          <ns1:pPr>
            <ns1:defRPr sz="900"/>
          </ns1:pPr>
        </ns1:p>
      </ns0:txPr>
    </ns0:title>
    <ns0:plotArea>
      <ns0:radarChart>
        <ns0:radarStyle val="standard"/>
        <ns0:ser>
          <ns0:idx val="0"/>
          <ns0:order val="0"/>
          <ns0:tx>
            <ns0:v>一级基础</ns0:v>
          </ns0:tx>
          <ns0:spPr>
            <ns1:solidFill>
              <ns1:srgbClr val="7F93A5"/>
            </ns1:solidFill>
            <ns1:ln w="14288">
              <ns1:solidFill>
                <ns1:srgbClr val="7F93A5"/>
              </ns1:solidFill>
              <ns1:prstDash val="dash"/>
            </ns1:ln>
          </ns0:spPr>
          <ns0:cat>
            <ns0:strRef>
              <ns0:f>'属性成长'!$Y$255:$Y$260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'属性成长'!$Z$255:$Z$260</ns0:f>
              <ns0:numCache>
                <ns0:formatCode>0.0</ns0:formatCode>
                <ns0:ptCount val="6"/>
                <ns0:pt idx="0">
                  <ns0:v>62</ns0:v>
                </ns0:pt>
                <ns0:pt idx="1">
                  <ns0:v>105</ns0:v>
                </ns0:pt>
                <ns0:pt idx="2">
                  <ns0:v>45</ns0:v>
                </ns0:pt>
                <ns0:pt idx="3">
                  <ns0:v>60</ns0:v>
                </ns0:pt>
                <ns0:pt idx="4">
                  <ns0:v>35</ns0:v>
                </ns0:pt>
                <ns0:pt idx="5">
                  <ns0:v>5</ns0:v>
                </ns0:pt>
              </ns0:numCache>
            </ns0:numRef>
          </ns0:val>
        </ns0:ser>
        <ns0:ser>
          <ns0:idx val="1"/>
          <ns0:order val="1"/>
          <ns0:tx>
            <ns0:v>11级均值</ns0:v>
          </ns0:tx>
          <ns0:spPr>
            <ns1:solidFill>
              <ns1:srgbClr val="086C70"/>
            </ns1:solidFill>
            <ns1:ln w="14288">
              <ns1:solidFill>
                <ns1:srgbClr val="086C70"/>
              </ns1:solidFill>
              <ns1:prstDash val="solid"/>
            </ns1:ln>
          </ns0:spPr>
          <ns0:cat>
            <ns0:strRef>
              <ns0:f>'属性成长'!$Y$255:$Y$260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'属性成长'!$AA$255:$AA$260</ns0:f>
              <ns0:numCache>
                <ns0:formatCode>0.0</ns0:formatCode>
                <ns0:ptCount val="6"/>
                <ns0:pt idx="0">
                  <ns0:v>94</ns0:v>
                </ns0:pt>
                <ns0:pt idx="1">
                  <ns0:v>117</ns0:v>
                </ns0:pt>
                <ns0:pt idx="2">
                  <ns0:v>66</ns0:v>
                </ns0:pt>
                <ns0:pt idx="3">
                  <ns0:v>85</ns0:v>
                </ns0:pt>
                <ns0:pt idx="4">
                  <ns0:v>35</ns0:v>
                </ns0:pt>
                <ns0:pt idx="5">
                  <ns0:v>9</ns0:v>
                </ns0:pt>
              </ns0:numCache>
            </ns0:numRef>
          </ns0:val>
        </ns0:ser>
        <ns0:axId val="48650112"/>
        <ns0:axId val="48672768"/>
      </ns0:radarChart>
      <ns0:catAx>
        <ns0:axId val="48650112"/>
        <ns0:scaling>
          <ns0:orientation val="minMax"/>
        </ns0:scaling>
        <ns0:delete val="0"/>
        <ns0:axPos val="b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General"/>
        <ns0:majorTickMark val="none"/>
        <ns0:minorTickMark val="none"/>
        <ns0:tickLblPos val="nextTo"/>
        <ns0:txPr>
          <ns1:bodyPr anchorCtr="1"/>
          <ns1:lstStyle/>
          <ns1:p>
            <ns1:pPr>
              <ns1:defRPr sz="825">
                <ns1:latin typeface="Arial"/>
                <ns1:ea typeface="Arial"/>
                <ns1:cs typeface="Arial"/>
              </ns1:defRPr>
            </ns1:pPr>
          </ns1:p>
        </ns0:txPr>
        <ns0:crossAx val="48672768"/>
      </ns0:catAx>
      <ns0:valAx>
        <ns0:axId val="48672768"/>
        <ns0:scaling>
          <ns0:orientation val="minMax"/>
        </ns0:scaling>
        <ns0:delete val="0"/>
        <ns0:axPos val="l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0" sourceLinked="0"/>
        <ns0:majorTickMark val="none"/>
        <ns0:minorTickMark val="none"/>
        <ns0:txPr>
          <ns1:bodyPr anchorCtr="1"/>
          <ns1:lstStyle/>
          <ns1:p>
            <ns1:pPr>
              <ns1:defRPr sz="675">
                <ns1:latin typeface="Arial"/>
                <ns1:ea typeface="Arial"/>
                <ns1:cs typeface="Arial"/>
              </ns1:defRPr>
            </ns1:pPr>
          </ns1:p>
        </ns0:txPr>
        <ns0:crossAx val="48650112"/>
        <ns0:crossBetween val="between"/>
      </ns0:valAx>
    </ns0:plotArea>
    <ns0:legend>
      <ns0:legendPos val="b"/>
      <ns0:overlay val="0"/>
      <ns0:txPr>
        <ns1:bodyPr anchorCtr="1"/>
        <ns1:lstStyle/>
        <ns1:p>
          <ns1:pPr>
            <ns1:defRPr sz="675">
              <ns1:latin typeface="Arial"/>
              <ns1:ea typeface="Arial"/>
              <ns1:cs typeface="Arial"/>
            </ns1:defRPr>
          </ns1:pPr>
        </ns1:p>
      </ns0:txPr>
    </ns0:legend>
    <ns0:plotVisOnly val="1"/>
  </ns0:chart>
  <ns0:spPr>
    <ns1:ln w="9525">
      <ns1:solidFill>
        <ns1:srgbClr val="D9D9D9"/>
      </ns1:solidFill>
      <ns1:prstDash val="solid"/>
    </ns1:ln>
  </ns0:spPr>
</ns0:chartSpace>
</file>

<file path=xl/drawings/charts/chart33.xml><?xml version="1.0" encoding="utf-8"?>
<ns0:chartSpace xmlns:ns0="http://schemas.openxmlformats.org/drawingml/2006/chart" xmlns:ns1="http://schemas.openxmlformats.org/drawingml/2006/main">
  <ns0:lang val="en-US"/>
  <ns0:roundedCorners val="0"/>
  <ns0:chart>
    <ns0:title>
      <ns0:tx>
        <ns0:rich>
          <ns1:bodyPr/>
          <ns1:lstStyle/>
          <ns1:p>
            <ns1:r>
              <ns1:rPr sz="900"/>
              <ns1:t>​</ns1:t>
            </ns1:r>
          </ns1:p>
        </ns0:rich>
      </ns0:tx>
      <ns0:overlay val="0"/>
      <ns0:txPr>
        <ns1:bodyPr anchorCtr="1"/>
        <ns1:lstStyle/>
        <ns1:p>
          <ns1:pPr>
            <ns1:defRPr sz="900"/>
          </ns1:pPr>
        </ns1:p>
      </ns0:txPr>
    </ns0:title>
    <ns0:plotArea>
      <ns0:radarChart>
        <ns0:radarStyle val="standard"/>
        <ns0:ser>
          <ns0:idx val="0"/>
          <ns0:order val="0"/>
          <ns0:tx>
            <ns0:v>一级基础</ns0:v>
          </ns0:tx>
          <ns0:spPr>
            <ns1:solidFill>
              <ns1:srgbClr val="7F93A5"/>
            </ns1:solidFill>
            <ns1:ln w="14288">
              <ns1:solidFill>
                <ns1:srgbClr val="7F93A5"/>
              </ns1:solidFill>
              <ns1:prstDash val="dash"/>
            </ns1:ln>
          </ns0:spPr>
          <ns0:cat>
            <ns0:strRef>
              <ns0:f>'属性成长'!$Y$263:$Y$268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'属性成长'!$Z$263:$Z$268</ns0:f>
              <ns0:numCache>
                <ns0:formatCode>0.0</ns0:formatCode>
                <ns0:ptCount val="6"/>
                <ns0:pt idx="0">
                  <ns0:v>63</ns0:v>
                </ns0:pt>
                <ns0:pt idx="1">
                  <ns0:v>104</ns0:v>
                </ns0:pt>
                <ns0:pt idx="2">
                  <ns0:v>50</ns0:v>
                </ns0:pt>
                <ns0:pt idx="3">
                  <ns0:v>55</ns0:v>
                </ns0:pt>
                <ns0:pt idx="4">
                  <ns0:v>36</ns0:v>
                </ns0:pt>
                <ns0:pt idx="5">
                  <ns0:v>6</ns0:v>
                </ns0:pt>
              </ns0:numCache>
            </ns0:numRef>
          </ns0:val>
        </ns0:ser>
        <ns0:ser>
          <ns0:idx val="1"/>
          <ns0:order val="1"/>
          <ns0:tx>
            <ns0:v>11级均值</ns0:v>
          </ns0:tx>
          <ns0:spPr>
            <ns1:solidFill>
              <ns1:srgbClr val="086C70"/>
            </ns1:solidFill>
            <ns1:ln w="14288">
              <ns1:solidFill>
                <ns1:srgbClr val="086C70"/>
              </ns1:solidFill>
              <ns1:prstDash val="solid"/>
            </ns1:ln>
          </ns0:spPr>
          <ns0:cat>
            <ns0:strRef>
              <ns0:f>'属性成长'!$Y$263:$Y$268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'属性成长'!$AA$263:$AA$268</ns0:f>
              <ns0:numCache>
                <ns0:formatCode>0.0</ns0:formatCode>
                <ns0:ptCount val="6"/>
                <ns0:pt idx="0">
                  <ns0:v>84</ns0:v>
                </ns0:pt>
                <ns0:pt idx="1">
                  <ns0:v>104</ns0:v>
                </ns0:pt>
                <ns0:pt idx="2">
                  <ns0:v>54</ns0:v>
                </ns0:pt>
                <ns0:pt idx="3">
                  <ns0:v>85</ns0:v>
                </ns0:pt>
                <ns0:pt idx="4">
                  <ns0:v>36</ns0:v>
                </ns0:pt>
                <ns0:pt idx="5">
                  <ns0:v>36</ns0:v>
                </ns0:pt>
              </ns0:numCache>
            </ns0:numRef>
          </ns0:val>
        </ns0:ser>
        <ns0:axId val="48650112"/>
        <ns0:axId val="48672768"/>
      </ns0:radarChart>
      <ns0:catAx>
        <ns0:axId val="48650112"/>
        <ns0:scaling>
          <ns0:orientation val="minMax"/>
        </ns0:scaling>
        <ns0:delete val="0"/>
        <ns0:axPos val="b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General"/>
        <ns0:majorTickMark val="none"/>
        <ns0:minorTickMark val="none"/>
        <ns0:tickLblPos val="nextTo"/>
        <ns0:txPr>
          <ns1:bodyPr anchorCtr="1"/>
          <ns1:lstStyle/>
          <ns1:p>
            <ns1:pPr>
              <ns1:defRPr sz="825">
                <ns1:latin typeface="Arial"/>
                <ns1:ea typeface="Arial"/>
                <ns1:cs typeface="Arial"/>
              </ns1:defRPr>
            </ns1:pPr>
          </ns1:p>
        </ns0:txPr>
        <ns0:crossAx val="48672768"/>
      </ns0:catAx>
      <ns0:valAx>
        <ns0:axId val="48672768"/>
        <ns0:scaling>
          <ns0:orientation val="minMax"/>
        </ns0:scaling>
        <ns0:delete val="0"/>
        <ns0:axPos val="l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0" sourceLinked="0"/>
        <ns0:majorTickMark val="none"/>
        <ns0:minorTickMark val="none"/>
        <ns0:txPr>
          <ns1:bodyPr anchorCtr="1"/>
          <ns1:lstStyle/>
          <ns1:p>
            <ns1:pPr>
              <ns1:defRPr sz="675">
                <ns1:latin typeface="Arial"/>
                <ns1:ea typeface="Arial"/>
                <ns1:cs typeface="Arial"/>
              </ns1:defRPr>
            </ns1:pPr>
          </ns1:p>
        </ns0:txPr>
        <ns0:crossAx val="48650112"/>
        <ns0:crossBetween val="between"/>
      </ns0:valAx>
    </ns0:plotArea>
    <ns0:legend>
      <ns0:legendPos val="b"/>
      <ns0:overlay val="0"/>
      <ns0:txPr>
        <ns1:bodyPr anchorCtr="1"/>
        <ns1:lstStyle/>
        <ns1:p>
          <ns1:pPr>
            <ns1:defRPr sz="675">
              <ns1:latin typeface="Arial"/>
              <ns1:ea typeface="Arial"/>
              <ns1:cs typeface="Arial"/>
            </ns1:defRPr>
          </ns1:pPr>
        </ns1:p>
      </ns0:txPr>
    </ns0:legend>
    <ns0:plotVisOnly val="1"/>
  </ns0:chart>
  <ns0:spPr>
    <ns1:ln w="9525">
      <ns1:solidFill>
        <ns1:srgbClr val="D9D9D9"/>
      </ns1:solidFill>
      <ns1:prstDash val="solid"/>
    </ns1:ln>
  </ns0:spPr>
</ns0:chartSpace>
</file>

<file path=xl/drawings/charts/chart34.xml><?xml version="1.0" encoding="utf-8"?>
<ns0:chartSpace xmlns:ns0="http://schemas.openxmlformats.org/drawingml/2006/chart" xmlns:ns1="http://schemas.openxmlformats.org/drawingml/2006/main">
  <ns0:lang val="en-US"/>
  <ns0:roundedCorners val="0"/>
  <ns0:chart>
    <ns0:title>
      <ns0:tx>
        <ns0:rich>
          <ns1:bodyPr/>
          <ns1:lstStyle/>
          <ns1:p>
            <ns1:r>
              <ns1:rPr sz="900"/>
              <ns1:t>​</ns1:t>
            </ns1:r>
          </ns1:p>
        </ns0:rich>
      </ns0:tx>
      <ns0:overlay val="0"/>
      <ns0:txPr>
        <ns1:bodyPr anchorCtr="1"/>
        <ns1:lstStyle/>
        <ns1:p>
          <ns1:pPr>
            <ns1:defRPr sz="900"/>
          </ns1:pPr>
        </ns1:p>
      </ns0:txPr>
    </ns0:title>
    <ns0:plotArea>
      <ns0:radarChart>
        <ns0:radarStyle val="standard"/>
        <ns0:ser>
          <ns0:idx val="0"/>
          <ns0:order val="0"/>
          <ns0:tx>
            <ns0:v>一级基础</ns0:v>
          </ns0:tx>
          <ns0:spPr>
            <ns1:solidFill>
              <ns1:srgbClr val="7F93A5"/>
            </ns1:solidFill>
            <ns1:ln w="14288">
              <ns1:solidFill>
                <ns1:srgbClr val="7F93A5"/>
              </ns1:solidFill>
              <ns1:prstDash val="dash"/>
            </ns1:ln>
          </ns0:spPr>
          <ns0:cat>
            <ns0:strRef>
              <ns0:f>'属性成长'!$Y$271:$Y$276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'属性成长'!$Z$271:$Z$276</ns0:f>
              <ns0:numCache>
                <ns0:formatCode>0.0</ns0:formatCode>
                <ns0:ptCount val="6"/>
                <ns0:pt idx="0">
                  <ns0:v>54</ns0:v>
                </ns0:pt>
                <ns0:pt idx="1">
                  <ns0:v>108</ns0:v>
                </ns0:pt>
                <ns0:pt idx="2">
                  <ns0:v>45</ns0:v>
                </ns0:pt>
                <ns0:pt idx="3">
                  <ns0:v>49</ns0:v>
                </ns0:pt>
                <ns0:pt idx="4">
                  <ns0:v>38</ns0:v>
                </ns0:pt>
                <ns0:pt idx="5">
                  <ns0:v>3</ns0:v>
                </ns0:pt>
              </ns0:numCache>
            </ns0:numRef>
          </ns0:val>
        </ns0:ser>
        <ns0:ser>
          <ns0:idx val="1"/>
          <ns0:order val="1"/>
          <ns0:tx>
            <ns0:v>11级均值</ns0:v>
          </ns0:tx>
          <ns0:spPr>
            <ns1:solidFill>
              <ns1:srgbClr val="086C70"/>
            </ns1:solidFill>
            <ns1:ln w="14288">
              <ns1:solidFill>
                <ns1:srgbClr val="086C70"/>
              </ns1:solidFill>
              <ns1:prstDash val="solid"/>
            </ns1:ln>
          </ns0:spPr>
          <ns0:cat>
            <ns0:strRef>
              <ns0:f>'属性成长'!$Y$271:$Y$276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'属性成长'!$AA$271:$AA$276</ns0:f>
              <ns0:numCache>
                <ns0:formatCode>0.0</ns0:formatCode>
                <ns0:ptCount val="6"/>
                <ns0:pt idx="0">
                  <ns0:v>78</ns0:v>
                </ns0:pt>
                <ns0:pt idx="1">
                  <ns0:v>125.5</ns0:v>
                </ns0:pt>
                <ns0:pt idx="2">
                  <ns0:v>73</ns0:v>
                </ns0:pt>
                <ns0:pt idx="3">
                  <ns0:v>49</ns0:v>
                </ns0:pt>
                <ns0:pt idx="4">
                  <ns0:v>40</ns0:v>
                </ns0:pt>
                <ns0:pt idx="5">
                  <ns0:v>38</ns0:v>
                </ns0:pt>
              </ns0:numCache>
            </ns0:numRef>
          </ns0:val>
        </ns0:ser>
        <ns0:axId val="48650112"/>
        <ns0:axId val="48672768"/>
      </ns0:radarChart>
      <ns0:catAx>
        <ns0:axId val="48650112"/>
        <ns0:scaling>
          <ns0:orientation val="minMax"/>
        </ns0:scaling>
        <ns0:delete val="0"/>
        <ns0:axPos val="b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General"/>
        <ns0:majorTickMark val="none"/>
        <ns0:minorTickMark val="none"/>
        <ns0:tickLblPos val="nextTo"/>
        <ns0:txPr>
          <ns1:bodyPr anchorCtr="1"/>
          <ns1:lstStyle/>
          <ns1:p>
            <ns1:pPr>
              <ns1:defRPr sz="825">
                <ns1:latin typeface="Arial"/>
                <ns1:ea typeface="Arial"/>
                <ns1:cs typeface="Arial"/>
              </ns1:defRPr>
            </ns1:pPr>
          </ns1:p>
        </ns0:txPr>
        <ns0:crossAx val="48672768"/>
      </ns0:catAx>
      <ns0:valAx>
        <ns0:axId val="48672768"/>
        <ns0:scaling>
          <ns0:orientation val="minMax"/>
        </ns0:scaling>
        <ns0:delete val="0"/>
        <ns0:axPos val="l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0" sourceLinked="0"/>
        <ns0:majorTickMark val="none"/>
        <ns0:minorTickMark val="none"/>
        <ns0:txPr>
          <ns1:bodyPr anchorCtr="1"/>
          <ns1:lstStyle/>
          <ns1:p>
            <ns1:pPr>
              <ns1:defRPr sz="675">
                <ns1:latin typeface="Arial"/>
                <ns1:ea typeface="Arial"/>
                <ns1:cs typeface="Arial"/>
              </ns1:defRPr>
            </ns1:pPr>
          </ns1:p>
        </ns0:txPr>
        <ns0:crossAx val="48650112"/>
        <ns0:crossBetween val="between"/>
      </ns0:valAx>
    </ns0:plotArea>
    <ns0:legend>
      <ns0:legendPos val="b"/>
      <ns0:overlay val="0"/>
      <ns0:txPr>
        <ns1:bodyPr anchorCtr="1"/>
        <ns1:lstStyle/>
        <ns1:p>
          <ns1:pPr>
            <ns1:defRPr sz="675">
              <ns1:latin typeface="Arial"/>
              <ns1:ea typeface="Arial"/>
              <ns1:cs typeface="Arial"/>
            </ns1:defRPr>
          </ns1:pPr>
        </ns1:p>
      </ns0:txPr>
    </ns0:legend>
    <ns0:plotVisOnly val="1"/>
  </ns0:chart>
  <ns0:spPr>
    <ns1:ln w="9525">
      <ns1:solidFill>
        <ns1:srgbClr val="D9D9D9"/>
      </ns1:solidFill>
      <ns1:prstDash val="solid"/>
    </ns1:ln>
  </ns0:spPr>
</ns0:chartSpace>
</file>

<file path=xl/drawings/charts/chart35.xml><?xml version="1.0" encoding="utf-8"?>
<ns0:chartSpace xmlns:ns0="http://schemas.openxmlformats.org/drawingml/2006/chart" xmlns:ns1="http://schemas.openxmlformats.org/drawingml/2006/main">
  <ns0:lang val="en-US"/>
  <ns0:roundedCorners val="0"/>
  <ns0:chart>
    <ns0:title>
      <ns0:tx>
        <ns0:rich>
          <ns1:bodyPr/>
          <ns1:lstStyle/>
          <ns1:p>
            <ns1:r>
              <ns1:rPr sz="900"/>
              <ns1:t>​</ns1:t>
            </ns1:r>
          </ns1:p>
        </ns0:rich>
      </ns0:tx>
      <ns0:overlay val="0"/>
      <ns0:txPr>
        <ns1:bodyPr anchorCtr="1"/>
        <ns1:lstStyle/>
        <ns1:p>
          <ns1:pPr>
            <ns1:defRPr sz="900"/>
          </ns1:pPr>
        </ns1:p>
      </ns0:txPr>
    </ns0:title>
    <ns0:plotArea>
      <ns0:radarChart>
        <ns0:radarStyle val="standard"/>
        <ns0:ser>
          <ns0:idx val="0"/>
          <ns0:order val="0"/>
          <ns0:tx>
            <ns0:v>一级基础</ns0:v>
          </ns0:tx>
          <ns0:spPr>
            <ns1:solidFill>
              <ns1:srgbClr val="7F93A5"/>
            </ns1:solidFill>
            <ns1:ln w="14288">
              <ns1:solidFill>
                <ns1:srgbClr val="7F93A5"/>
              </ns1:solidFill>
              <ns1:prstDash val="dash"/>
            </ns1:ln>
          </ns0:spPr>
          <ns0:cat>
            <ns0:strRef>
              <ns0:f>'属性成长'!$Y$279:$Y$284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'属性成长'!$Z$279:$Z$284</ns0:f>
              <ns0:numCache>
                <ns0:formatCode>0.0</ns0:formatCode>
                <ns0:ptCount val="6"/>
                <ns0:pt idx="0">
                  <ns0:v>52</ns0:v>
                </ns0:pt>
                <ns0:pt idx="1">
                  <ns0:v>97</ns0:v>
                </ns0:pt>
                <ns0:pt idx="2">
                  <ns0:v>21</ns0:v>
                </ns0:pt>
                <ns0:pt idx="3">
                  <ns0:v>51</ns0:v>
                </ns0:pt>
                <ns0:pt idx="4">
                  <ns0:v>36</ns0:v>
                </ns0:pt>
                <ns0:pt idx="5">
                  <ns0:v>4</ns0:v>
                </ns0:pt>
              </ns0:numCache>
            </ns0:numRef>
          </ns0:val>
        </ns0:ser>
        <ns0:ser>
          <ns0:idx val="1"/>
          <ns0:order val="1"/>
          <ns0:tx>
            <ns0:v>11级均值</ns0:v>
          </ns0:tx>
          <ns0:spPr>
            <ns1:solidFill>
              <ns1:srgbClr val="086C70"/>
            </ns1:solidFill>
            <ns1:ln w="14288">
              <ns1:solidFill>
                <ns1:srgbClr val="086C70"/>
              </ns1:solidFill>
              <ns1:prstDash val="solid"/>
            </ns1:ln>
          </ns0:spPr>
          <ns0:cat>
            <ns0:strRef>
              <ns0:f>'属性成长'!$Y$279:$Y$284</ns0:f>
              <ns0:strCache>
                <ns0:ptCount val="6"/>
                <ns0:pt idx="0">
                  <ns0:v>生命</ns0:v>
                </ns0:pt>
                <ns0:pt idx="1">
                  <ns0:v>疲劳上限</ns0:v>
                </ns0:pt>
                <ns0:pt idx="2">
                  <ns0:v>决心</ns0:v>
                </ns0:pt>
                <ns0:pt idx="3">
                  <ns0:v>近攻</ns0:v>
                </ns0:pt>
                <ns0:pt idx="4">
                  <ns0:v>远攻</ns0:v>
                </ns0:pt>
                <ns0:pt idx="5">
                  <ns0:v>近防</ns0:v>
                </ns0:pt>
              </ns0:strCache>
            </ns0:strRef>
          </ns0:cat>
          <ns0:val>
            <ns0:numRef>
              <ns0:f>'属性成长'!$AA$279:$AA$284</ns0:f>
              <ns0:numCache>
                <ns0:formatCode>0.0</ns0:formatCode>
                <ns0:ptCount val="6"/>
                <ns0:pt idx="0">
                  <ns0:v>70</ns0:v>
                </ns0:pt>
                <ns0:pt idx="1">
                  <ns0:v>100</ns0:v>
                </ns0:pt>
                <ns0:pt idx="2">
                  <ns0:v>33</ns0:v>
                </ns0:pt>
                <ns0:pt idx="3">
                  <ns0:v>81</ns0:v>
                </ns0:pt>
                <ns0:pt idx="4">
                  <ns0:v>36</ns0:v>
                </ns0:pt>
                <ns0:pt idx="5">
                  <ns0:v>30</ns0:v>
                </ns0:pt>
              </ns0:numCache>
            </ns0:numRef>
          </ns0:val>
        </ns0:ser>
        <ns0:axId val="48650112"/>
        <ns0:axId val="48672768"/>
      </ns0:radarChart>
      <ns0:catAx>
        <ns0:axId val="48650112"/>
        <ns0:scaling>
          <ns0:orientation val="minMax"/>
        </ns0:scaling>
        <ns0:delete val="0"/>
        <ns0:axPos val="b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General"/>
        <ns0:majorTickMark val="none"/>
        <ns0:minorTickMark val="none"/>
        <ns0:tickLblPos val="nextTo"/>
        <ns0:txPr>
          <ns1:bodyPr anchorCtr="1"/>
          <ns1:lstStyle/>
          <ns1:p>
            <ns1:pPr>
              <ns1:defRPr sz="825">
                <ns1:latin typeface="Arial"/>
                <ns1:ea typeface="Arial"/>
                <ns1:cs typeface="Arial"/>
              </ns1:defRPr>
            </ns1:pPr>
          </ns1:p>
        </ns0:txPr>
        <ns0:crossAx val="48672768"/>
      </ns0:catAx>
      <ns0:valAx>
        <ns0:axId val="48672768"/>
        <ns0:scaling>
          <ns0:orientation val="minMax"/>
        </ns0:scaling>
        <ns0:delete val="0"/>
        <ns0:axPos val="l"/>
        <ns0:majorGridlines>
          <ns0:spPr>
            <ns1:ln w="9525">
              <ns1:solidFill>
                <ns1:srgbClr val="CCCCCC"/>
              </ns1:solidFill>
              <ns1:prstDash val="dash"/>
            </ns1:ln>
          </ns0:spPr>
        </ns0:majorGridlines>
        <ns0:numFmt formatCode="0" sourceLinked="0"/>
        <ns0:majorTickMark val="none"/>
        <ns0:minorTickMark val="none"/>
        <ns0:txPr>
          <ns1:bodyPr anchorCtr="1"/>
          <ns1:lstStyle/>
          <ns1:p>
            <ns1:pPr>
              <ns1:defRPr sz="675">
                <ns1:latin typeface="Arial"/>
                <ns1:ea typeface="Arial"/>
                <ns1:cs typeface="Arial"/>
              </ns1:defRPr>
            </ns1:pPr>
          </ns1:p>
        </ns0:txPr>
        <ns0:crossAx val="48650112"/>
        <ns0:crossBetween val="between"/>
      </ns0:valAx>
    </ns0:plotArea>
    <ns0:legend>
      <ns0:legendPos val="b"/>
      <ns0:overlay val="0"/>
      <ns0:txPr>
        <ns1:bodyPr anchorCtr="1"/>
        <ns1:lstStyle/>
        <ns1:p>
          <ns1:pPr>
            <ns1:defRPr sz="675">
              <ns1:latin typeface="Arial"/>
              <ns1:ea typeface="Arial"/>
              <ns1:cs typeface="Arial"/>
            </ns1:defRPr>
          </ns1:pPr>
        </ns1:p>
      </ns0:txPr>
    </ns0:legend>
    <ns0:plotVisOnly val="1"/>
  </ns0:chart>
  <ns0:spPr>
    <ns1:ln w="9525">
      <ns1:solidFill>
        <ns1:srgbClr val="D9D9D9"/>
      </ns1:solidFill>
      <ns1:prstDash val="solid"/>
    </ns1:ln>
  </ns0:spPr>
</ns0:chartSpace>
</file>

<file path=xl/drawings/drawing1.xml><?xml version="1.0" encoding="utf-8"?>
<xdr:wsDr xmlns:xdr="http://schemas.openxmlformats.org/drawingml/2006/spreadsheetDrawing">
  <xdr:twoCellAnchor>
    <xdr:from>
      <xdr:col>14</xdr:col>
      <xdr:colOff>0</xdr:colOff>
      <xdr:row>5</xdr:row>
      <xdr:rowOff>0</xdr:rowOff>
    </xdr:from>
    <xdr:to>
      <xdr:col>18</xdr:col>
      <xdr:colOff>0</xdr:colOff>
      <xdr:row>13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58f4ceed682417c"/>
        </a:graphicData>
      </a:graphic>
    </xdr:graphicFrame>
    <xdr:clientData/>
  </xdr:twoCellAnchor>
  <xdr:twoCellAnchor>
    <xdr:from>
      <xdr:col>14</xdr:col>
      <xdr:colOff>0</xdr:colOff>
      <xdr:row>13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f27fbc3a04d49be"/>
        </a:graphicData>
      </a:graphic>
    </xdr:graphicFrame>
    <xdr:clientData/>
  </xdr:twoCellAnchor>
  <xdr:twoCellAnchor>
    <xdr:from>
      <xdr:col>14</xdr:col>
      <xdr:colOff>0</xdr:colOff>
      <xdr:row>21</xdr:row>
      <xdr:rowOff>0</xdr:rowOff>
    </xdr:from>
    <xdr:to>
      <xdr:col>18</xdr:col>
      <xdr:colOff>0</xdr:colOff>
      <xdr:row>29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119aeb4e4ca4e44"/>
        </a:graphicData>
      </a:graphic>
    </xdr:graphicFrame>
    <xdr:clientData/>
  </xdr:twoCellAnchor>
  <xdr:twoCellAnchor>
    <xdr:from>
      <xdr:col>14</xdr:col>
      <xdr:colOff>0</xdr:colOff>
      <xdr:row>29</xdr:row>
      <xdr:rowOff>0</xdr:rowOff>
    </xdr:from>
    <xdr:to>
      <xdr:col>18</xdr:col>
      <xdr:colOff>0</xdr:colOff>
      <xdr:row>37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b2ae1daee1146dd"/>
        </a:graphicData>
      </a:graphic>
    </xdr:graphicFrame>
    <xdr:clientData/>
  </xdr:twoCellAnchor>
  <xdr:twoCellAnchor>
    <xdr:from>
      <xdr:col>14</xdr:col>
      <xdr:colOff>0</xdr:colOff>
      <xdr:row>37</xdr:row>
      <xdr:rowOff>0</xdr:rowOff>
    </xdr:from>
    <xdr:to>
      <xdr:col>18</xdr:col>
      <xdr:colOff>0</xdr:colOff>
      <xdr:row>45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0d8ee95ca664091"/>
        </a:graphicData>
      </a:graphic>
    </xdr:graphicFrame>
    <xdr:clientData/>
  </xdr:twoCellAnchor>
  <xdr:twoCellAnchor>
    <xdr:from>
      <xdr:col>14</xdr:col>
      <xdr:colOff>0</xdr:colOff>
      <xdr:row>45</xdr:row>
      <xdr:rowOff>0</xdr:rowOff>
    </xdr:from>
    <xdr:to>
      <xdr:col>18</xdr:col>
      <xdr:colOff>0</xdr:colOff>
      <xdr:row>53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3b871f3bcab4514"/>
        </a:graphicData>
      </a:graphic>
    </xdr:graphicFrame>
    <xdr:clientData/>
  </xdr:twoCellAnchor>
  <xdr:twoCellAnchor>
    <xdr:from>
      <xdr:col>14</xdr:col>
      <xdr:colOff>0</xdr:colOff>
      <xdr:row>53</xdr:row>
      <xdr:rowOff>0</xdr:rowOff>
    </xdr:from>
    <xdr:to>
      <xdr:col>18</xdr:col>
      <xdr:colOff>0</xdr:colOff>
      <xdr:row>61</xdr:row>
      <xdr:rowOff>0</xdr:rowOff>
    </xdr:to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83c300b850a4e18"/>
        </a:graphicData>
      </a:graphic>
    </xdr:graphicFrame>
    <xdr:clientData/>
  </xdr:twoCellAnchor>
  <xdr:twoCellAnchor>
    <xdr:from>
      <xdr:col>14</xdr:col>
      <xdr:colOff>0</xdr:colOff>
      <xdr:row>61</xdr:row>
      <xdr:rowOff>0</xdr:rowOff>
    </xdr:from>
    <xdr:to>
      <xdr:col>18</xdr:col>
      <xdr:colOff>0</xdr:colOff>
      <xdr:row>69</xdr:row>
      <xdr:rowOff>0</xdr:rowOff>
    </xdr:to>
    <xdr:graphicFrame macro="">
      <xdr:nvGraphicFramePr>
        <xdr:cNvPr id="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dbee44bf20d4ee3"/>
        </a:graphicData>
      </a:graphic>
    </xdr:graphicFrame>
    <xdr:clientData/>
  </xdr:twoCellAnchor>
  <xdr:twoCellAnchor>
    <xdr:from>
      <xdr:col>14</xdr:col>
      <xdr:colOff>0</xdr:colOff>
      <xdr:row>69</xdr:row>
      <xdr:rowOff>0</xdr:rowOff>
    </xdr:from>
    <xdr:to>
      <xdr:col>18</xdr:col>
      <xdr:colOff>0</xdr:colOff>
      <xdr:row>77</xdr:row>
      <xdr:rowOff>0</xdr:rowOff>
    </xdr:to>
    <xdr:graphicFrame macro="">
      <xdr:nvGraphicFramePr>
        <xdr:cNvPr id="9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7a2f296f6644c73"/>
        </a:graphicData>
      </a:graphic>
    </xdr:graphicFrame>
    <xdr:clientData/>
  </xdr:twoCellAnchor>
  <xdr:twoCellAnchor>
    <xdr:from>
      <xdr:col>14</xdr:col>
      <xdr:colOff>0</xdr:colOff>
      <xdr:row>77</xdr:row>
      <xdr:rowOff>0</xdr:rowOff>
    </xdr:from>
    <xdr:to>
      <xdr:col>18</xdr:col>
      <xdr:colOff>0</xdr:colOff>
      <xdr:row>85</xdr:row>
      <xdr:rowOff>0</xdr:rowOff>
    </xdr:to>
    <xdr:graphicFrame macro="">
      <xdr:nvGraphicFramePr>
        <xdr:cNvPr id="10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2e9242194f54d63"/>
        </a:graphicData>
      </a:graphic>
    </xdr:graphicFrame>
    <xdr:clientData/>
  </xdr:twoCellAnchor>
  <xdr:twoCellAnchor>
    <xdr:from>
      <xdr:col>14</xdr:col>
      <xdr:colOff>0</xdr:colOff>
      <xdr:row>85</xdr:row>
      <xdr:rowOff>0</xdr:rowOff>
    </xdr:from>
    <xdr:to>
      <xdr:col>18</xdr:col>
      <xdr:colOff>0</xdr:colOff>
      <xdr:row>93</xdr:row>
      <xdr:rowOff>0</xdr:rowOff>
    </xdr:to>
    <xdr:graphicFrame macro="">
      <xdr:nvGraphicFramePr>
        <xdr:cNvPr id="1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93b23fd9af4e3b"/>
        </a:graphicData>
      </a:graphic>
    </xdr:graphicFrame>
    <xdr:clientData/>
  </xdr:twoCellAnchor>
  <xdr:twoCellAnchor>
    <xdr:from>
      <xdr:col>14</xdr:col>
      <xdr:colOff>0</xdr:colOff>
      <xdr:row>93</xdr:row>
      <xdr:rowOff>0</xdr:rowOff>
    </xdr:from>
    <xdr:to>
      <xdr:col>18</xdr:col>
      <xdr:colOff>0</xdr:colOff>
      <xdr:row>101</xdr:row>
      <xdr:rowOff>0</xdr:rowOff>
    </xdr:to>
    <xdr:graphicFrame macro="">
      <xdr:nvGraphicFramePr>
        <xdr:cNvPr id="1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5d22b586623413b"/>
        </a:graphicData>
      </a:graphic>
    </xdr:graphicFrame>
    <xdr:clientData/>
  </xdr:twoCellAnchor>
  <xdr:twoCellAnchor>
    <xdr:from>
      <xdr:col>14</xdr:col>
      <xdr:colOff>0</xdr:colOff>
      <xdr:row>101</xdr:row>
      <xdr:rowOff>0</xdr:rowOff>
    </xdr:from>
    <xdr:to>
      <xdr:col>18</xdr:col>
      <xdr:colOff>0</xdr:colOff>
      <xdr:row>109</xdr:row>
      <xdr:rowOff>0</xdr:rowOff>
    </xdr:to>
    <xdr:graphicFrame macro="">
      <xdr:nvGraphicFramePr>
        <xdr:cNvPr id="1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ebe1fe3681447d9"/>
        </a:graphicData>
      </a:graphic>
    </xdr:graphicFrame>
    <xdr:clientData/>
  </xdr:twoCellAnchor>
  <xdr:twoCellAnchor>
    <xdr:from>
      <xdr:col>14</xdr:col>
      <xdr:colOff>0</xdr:colOff>
      <xdr:row>109</xdr:row>
      <xdr:rowOff>0</xdr:rowOff>
    </xdr:from>
    <xdr:to>
      <xdr:col>18</xdr:col>
      <xdr:colOff>0</xdr:colOff>
      <xdr:row>117</xdr:row>
      <xdr:rowOff>0</xdr:rowOff>
    </xdr:to>
    <xdr:graphicFrame macro="">
      <xdr:nvGraphicFramePr>
        <xdr:cNvPr id="1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c7c6d7b8ea347bb"/>
        </a:graphicData>
      </a:graphic>
    </xdr:graphicFrame>
    <xdr:clientData/>
  </xdr:twoCellAnchor>
  <xdr:twoCellAnchor>
    <xdr:from>
      <xdr:col>14</xdr:col>
      <xdr:colOff>0</xdr:colOff>
      <xdr:row>117</xdr:row>
      <xdr:rowOff>0</xdr:rowOff>
    </xdr:from>
    <xdr:to>
      <xdr:col>18</xdr:col>
      <xdr:colOff>0</xdr:colOff>
      <xdr:row>125</xdr:row>
      <xdr:rowOff>0</xdr:rowOff>
    </xdr:to>
    <xdr:graphicFrame macro="">
      <xdr:nvGraphicFramePr>
        <xdr:cNvPr id="1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974fb3f0a974493"/>
        </a:graphicData>
      </a:graphic>
    </xdr:graphicFrame>
    <xdr:clientData/>
  </xdr:twoCellAnchor>
  <xdr:twoCellAnchor>
    <xdr:from>
      <xdr:col>14</xdr:col>
      <xdr:colOff>0</xdr:colOff>
      <xdr:row>125</xdr:row>
      <xdr:rowOff>0</xdr:rowOff>
    </xdr:from>
    <xdr:to>
      <xdr:col>18</xdr:col>
      <xdr:colOff>0</xdr:colOff>
      <xdr:row>133</xdr:row>
      <xdr:rowOff>0</xdr:rowOff>
    </xdr:to>
    <xdr:graphicFrame macro="">
      <xdr:nvGraphicFramePr>
        <xdr:cNvPr id="1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81462fd65274539"/>
        </a:graphicData>
      </a:graphic>
    </xdr:graphicFrame>
    <xdr:clientData/>
  </xdr:twoCellAnchor>
  <xdr:twoCellAnchor>
    <xdr:from>
      <xdr:col>14</xdr:col>
      <xdr:colOff>0</xdr:colOff>
      <xdr:row>133</xdr:row>
      <xdr:rowOff>0</xdr:rowOff>
    </xdr:from>
    <xdr:to>
      <xdr:col>18</xdr:col>
      <xdr:colOff>0</xdr:colOff>
      <xdr:row>141</xdr:row>
      <xdr:rowOff>0</xdr:rowOff>
    </xdr:to>
    <xdr:graphicFrame macro="">
      <xdr:nvGraphicFramePr>
        <xdr:cNvPr id="1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5ed83c4599d4b13"/>
        </a:graphicData>
      </a:graphic>
    </xdr:graphicFrame>
    <xdr:clientData/>
  </xdr:twoCellAnchor>
  <xdr:twoCellAnchor>
    <xdr:from>
      <xdr:col>14</xdr:col>
      <xdr:colOff>0</xdr:colOff>
      <xdr:row>141</xdr:row>
      <xdr:rowOff>0</xdr:rowOff>
    </xdr:from>
    <xdr:to>
      <xdr:col>18</xdr:col>
      <xdr:colOff>0</xdr:colOff>
      <xdr:row>149</xdr:row>
      <xdr:rowOff>0</xdr:rowOff>
    </xdr:to>
    <xdr:graphicFrame macro="">
      <xdr:nvGraphicFramePr>
        <xdr:cNvPr id="1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5f60bba8f584e5a"/>
        </a:graphicData>
      </a:graphic>
    </xdr:graphicFrame>
    <xdr:clientData/>
  </xdr:twoCellAnchor>
  <xdr:twoCellAnchor>
    <xdr:from>
      <xdr:col>14</xdr:col>
      <xdr:colOff>0</xdr:colOff>
      <xdr:row>149</xdr:row>
      <xdr:rowOff>0</xdr:rowOff>
    </xdr:from>
    <xdr:to>
      <xdr:col>18</xdr:col>
      <xdr:colOff>0</xdr:colOff>
      <xdr:row>157</xdr:row>
      <xdr:rowOff>0</xdr:rowOff>
    </xdr:to>
    <xdr:graphicFrame macro="">
      <xdr:nvGraphicFramePr>
        <xdr:cNvPr id="19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93588c389804c9a"/>
        </a:graphicData>
      </a:graphic>
    </xdr:graphicFrame>
    <xdr:clientData/>
  </xdr:twoCellAnchor>
  <xdr:twoCellAnchor>
    <xdr:from>
      <xdr:col>14</xdr:col>
      <xdr:colOff>0</xdr:colOff>
      <xdr:row>157</xdr:row>
      <xdr:rowOff>0</xdr:rowOff>
    </xdr:from>
    <xdr:to>
      <xdr:col>18</xdr:col>
      <xdr:colOff>0</xdr:colOff>
      <xdr:row>165</xdr:row>
      <xdr:rowOff>0</xdr:rowOff>
    </xdr:to>
    <xdr:graphicFrame macro="">
      <xdr:nvGraphicFramePr>
        <xdr:cNvPr id="20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4ad9b17a9544fce"/>
        </a:graphicData>
      </a:graphic>
    </xdr:graphicFrame>
    <xdr:clientData/>
  </xdr:twoCellAnchor>
  <xdr:twoCellAnchor>
    <xdr:from>
      <xdr:col>14</xdr:col>
      <xdr:colOff>0</xdr:colOff>
      <xdr:row>165</xdr:row>
      <xdr:rowOff>0</xdr:rowOff>
    </xdr:from>
    <xdr:to>
      <xdr:col>18</xdr:col>
      <xdr:colOff>0</xdr:colOff>
      <xdr:row>173</xdr:row>
      <xdr:rowOff>0</xdr:rowOff>
    </xdr:to>
    <xdr:graphicFrame macro="">
      <xdr:nvGraphicFramePr>
        <xdr:cNvPr id="2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76f4721a5e24414"/>
        </a:graphicData>
      </a:graphic>
    </xdr:graphicFrame>
    <xdr:clientData/>
  </xdr:twoCellAnchor>
  <xdr:twoCellAnchor>
    <xdr:from>
      <xdr:col>14</xdr:col>
      <xdr:colOff>0</xdr:colOff>
      <xdr:row>173</xdr:row>
      <xdr:rowOff>0</xdr:rowOff>
    </xdr:from>
    <xdr:to>
      <xdr:col>18</xdr:col>
      <xdr:colOff>0</xdr:colOff>
      <xdr:row>181</xdr:row>
      <xdr:rowOff>0</xdr:rowOff>
    </xdr:to>
    <xdr:graphicFrame macro="">
      <xdr:nvGraphicFramePr>
        <xdr:cNvPr id="2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7355f3c6224aff"/>
        </a:graphicData>
      </a:graphic>
    </xdr:graphicFrame>
    <xdr:clientData/>
  </xdr:twoCellAnchor>
  <xdr:twoCellAnchor>
    <xdr:from>
      <xdr:col>14</xdr:col>
      <xdr:colOff>0</xdr:colOff>
      <xdr:row>181</xdr:row>
      <xdr:rowOff>0</xdr:rowOff>
    </xdr:from>
    <xdr:to>
      <xdr:col>18</xdr:col>
      <xdr:colOff>0</xdr:colOff>
      <xdr:row>189</xdr:row>
      <xdr:rowOff>0</xdr:rowOff>
    </xdr:to>
    <xdr:graphicFrame macro="">
      <xdr:nvGraphicFramePr>
        <xdr:cNvPr id="2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c08ebd65f82421f"/>
        </a:graphicData>
      </a:graphic>
    </xdr:graphicFrame>
    <xdr:clientData/>
  </xdr:twoCellAnchor>
  <xdr:twoCellAnchor>
    <xdr:from>
      <xdr:col>14</xdr:col>
      <xdr:colOff>0</xdr:colOff>
      <xdr:row>189</xdr:row>
      <xdr:rowOff>0</xdr:rowOff>
    </xdr:from>
    <xdr:to>
      <xdr:col>18</xdr:col>
      <xdr:colOff>0</xdr:colOff>
      <xdr:row>197</xdr:row>
      <xdr:rowOff>0</xdr:rowOff>
    </xdr:to>
    <xdr:graphicFrame macro="">
      <xdr:nvGraphicFramePr>
        <xdr:cNvPr id="2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6e1f23c9ffa4fb3"/>
        </a:graphicData>
      </a:graphic>
    </xdr:graphicFrame>
    <xdr:clientData/>
  </xdr:twoCellAnchor>
  <xdr:twoCellAnchor>
    <xdr:from>
      <xdr:col>14</xdr:col>
      <xdr:colOff>0</xdr:colOff>
      <xdr:row>197</xdr:row>
      <xdr:rowOff>0</xdr:rowOff>
    </xdr:from>
    <xdr:to>
      <xdr:col>18</xdr:col>
      <xdr:colOff>0</xdr:colOff>
      <xdr:row>205</xdr:row>
      <xdr:rowOff>0</xdr:rowOff>
    </xdr:to>
    <xdr:graphicFrame macro="">
      <xdr:nvGraphicFramePr>
        <xdr:cNvPr id="2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584dcb346b149ef"/>
        </a:graphicData>
      </a:graphic>
    </xdr:graphicFrame>
    <xdr:clientData/>
  </xdr:twoCellAnchor>
  <xdr:twoCellAnchor>
    <xdr:from>
      <xdr:col>14</xdr:col>
      <xdr:colOff>0</xdr:colOff>
      <xdr:row>205</xdr:row>
      <xdr:rowOff>0</xdr:rowOff>
    </xdr:from>
    <xdr:to>
      <xdr:col>18</xdr:col>
      <xdr:colOff>0</xdr:colOff>
      <xdr:row>213</xdr:row>
      <xdr:rowOff>0</xdr:rowOff>
    </xdr:to>
    <xdr:graphicFrame macro="">
      <xdr:nvGraphicFramePr>
        <xdr:cNvPr id="2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879166dd0a94ae2"/>
        </a:graphicData>
      </a:graphic>
    </xdr:graphicFrame>
    <xdr:clientData/>
  </xdr:twoCellAnchor>
  <xdr:twoCellAnchor>
    <xdr:from>
      <xdr:col>14</xdr:col>
      <xdr:colOff>0</xdr:colOff>
      <xdr:row>213</xdr:row>
      <xdr:rowOff>0</xdr:rowOff>
    </xdr:from>
    <xdr:to>
      <xdr:col>18</xdr:col>
      <xdr:colOff>0</xdr:colOff>
      <xdr:row>221</xdr:row>
      <xdr:rowOff>0</xdr:rowOff>
    </xdr:to>
    <xdr:graphicFrame macro="">
      <xdr:nvGraphicFramePr>
        <xdr:cNvPr id="2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36bbaf79eae4f58"/>
        </a:graphicData>
      </a:graphic>
    </xdr:graphicFrame>
    <xdr:clientData/>
  </xdr:twoCellAnchor>
  <xdr:twoCellAnchor>
    <xdr:from>
      <xdr:col>14</xdr:col>
      <xdr:colOff>0</xdr:colOff>
      <xdr:row>221</xdr:row>
      <xdr:rowOff>0</xdr:rowOff>
    </xdr:from>
    <xdr:to>
      <xdr:col>18</xdr:col>
      <xdr:colOff>0</xdr:colOff>
      <xdr:row>229</xdr:row>
      <xdr:rowOff>0</xdr:rowOff>
    </xdr:to>
    <xdr:graphicFrame macro="">
      <xdr:nvGraphicFramePr>
        <xdr:cNvPr id="2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48cb31ebb824218"/>
        </a:graphicData>
      </a:graphic>
    </xdr:graphicFrame>
    <xdr:clientData/>
  </xdr:twoCellAnchor>
  <xdr:twoCellAnchor>
    <xdr:from>
      <xdr:col>14</xdr:col>
      <xdr:colOff>0</xdr:colOff>
      <xdr:row>229</xdr:row>
      <xdr:rowOff>0</xdr:rowOff>
    </xdr:from>
    <xdr:to>
      <xdr:col>18</xdr:col>
      <xdr:colOff>0</xdr:colOff>
      <xdr:row>237</xdr:row>
      <xdr:rowOff>0</xdr:rowOff>
    </xdr:to>
    <xdr:graphicFrame macro="">
      <xdr:nvGraphicFramePr>
        <xdr:cNvPr id="29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3ebb8aff193401a"/>
        </a:graphicData>
      </a:graphic>
    </xdr:graphicFrame>
    <xdr:clientData/>
  </xdr:twoCellAnchor>
  <xdr:twoCellAnchor>
    <xdr:from>
      <xdr:col>14</xdr:col>
      <xdr:colOff>0</xdr:colOff>
      <xdr:row>237</xdr:row>
      <xdr:rowOff>0</xdr:rowOff>
    </xdr:from>
    <xdr:to>
      <xdr:col>18</xdr:col>
      <xdr:colOff>0</xdr:colOff>
      <xdr:row>245</xdr:row>
      <xdr:rowOff>0</xdr:rowOff>
    </xdr:to>
    <xdr:graphicFrame macro="">
      <xdr:nvGraphicFramePr>
        <xdr:cNvPr id="30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3e100c191b4905"/>
        </a:graphicData>
      </a:graphic>
    </xdr:graphicFrame>
    <xdr:clientData/>
  </xdr:twoCellAnchor>
  <xdr:twoCellAnchor>
    <xdr:from>
      <xdr:col>14</xdr:col>
      <xdr:colOff>0</xdr:colOff>
      <xdr:row>245</xdr:row>
      <xdr:rowOff>0</xdr:rowOff>
    </xdr:from>
    <xdr:to>
      <xdr:col>18</xdr:col>
      <xdr:colOff>0</xdr:colOff>
      <xdr:row>253</xdr:row>
      <xdr:rowOff>0</xdr:rowOff>
    </xdr:to>
    <xdr:graphicFrame macro="">
      <xdr:nvGraphicFramePr>
        <xdr:cNvPr id="3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e5ed45420ec4fe2"/>
        </a:graphicData>
      </a:graphic>
    </xdr:graphicFrame>
    <xdr:clientData/>
  </xdr:twoCellAnchor>
  <xdr:twoCellAnchor>
    <xdr:from>
      <xdr:col>14</xdr:col>
      <xdr:colOff>0</xdr:colOff>
      <xdr:row>253</xdr:row>
      <xdr:rowOff>0</xdr:rowOff>
    </xdr:from>
    <xdr:to>
      <xdr:col>18</xdr:col>
      <xdr:colOff>0</xdr:colOff>
      <xdr:row>261</xdr:row>
      <xdr:rowOff>0</xdr:rowOff>
    </xdr:to>
    <xdr:graphicFrame macro="">
      <xdr:nvGraphicFramePr>
        <xdr:cNvPr id="3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a4e4853aaae4cef"/>
        </a:graphicData>
      </a:graphic>
    </xdr:graphicFrame>
    <xdr:clientData/>
  </xdr:twoCellAnchor>
  <xdr:twoCellAnchor>
    <xdr:from>
      <xdr:col>14</xdr:col>
      <xdr:colOff>0</xdr:colOff>
      <xdr:row>261</xdr:row>
      <xdr:rowOff>0</xdr:rowOff>
    </xdr:from>
    <xdr:to>
      <xdr:col>18</xdr:col>
      <xdr:colOff>0</xdr:colOff>
      <xdr:row>269</xdr:row>
      <xdr:rowOff>0</xdr:rowOff>
    </xdr:to>
    <xdr:graphicFrame macro="">
      <xdr:nvGraphicFramePr>
        <xdr:cNvPr id="3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a54a3b0e54e4f0f"/>
        </a:graphicData>
      </a:graphic>
    </xdr:graphicFrame>
    <xdr:clientData/>
  </xdr:twoCellAnchor>
  <xdr:twoCellAnchor>
    <xdr:from>
      <xdr:col>14</xdr:col>
      <xdr:colOff>0</xdr:colOff>
      <xdr:row>269</xdr:row>
      <xdr:rowOff>0</xdr:rowOff>
    </xdr:from>
    <xdr:to>
      <xdr:col>18</xdr:col>
      <xdr:colOff>0</xdr:colOff>
      <xdr:row>277</xdr:row>
      <xdr:rowOff>0</xdr:rowOff>
    </xdr:to>
    <xdr:graphicFrame macro="">
      <xdr:nvGraphicFramePr>
        <xdr:cNvPr id="3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4cdc4672c1a41e5"/>
        </a:graphicData>
      </a:graphic>
    </xdr:graphicFrame>
    <xdr:clientData/>
  </xdr:twoCellAnchor>
  <xdr:twoCellAnchor>
    <xdr:from>
      <xdr:col>14</xdr:col>
      <xdr:colOff>0</xdr:colOff>
      <xdr:row>277</xdr:row>
      <xdr:rowOff>0</xdr:rowOff>
    </xdr:from>
    <xdr:to>
      <xdr:col>18</xdr:col>
      <xdr:colOff>0</xdr:colOff>
      <xdr:row>285</xdr:row>
      <xdr:rowOff>0</xdr:rowOff>
    </xdr:to>
    <xdr:graphicFrame macro="">
      <xdr:nvGraphicFramePr>
        <xdr:cNvPr id="3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635c0285a83475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1</xdr:col>
      <xdr:colOff>57150</xdr:colOff>
      <xdr:row>5</xdr:row>
      <xdr:rowOff>304800</xdr:rowOff>
    </xdr:from>
    <xdr:ext cx="533400" cy="533400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53005edf6a4f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6</xdr:row>
      <xdr:rowOff>304800</xdr:rowOff>
    </xdr:from>
    <xdr:ext cx="533400" cy="533400"/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56b4108f8a41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7</xdr:row>
      <xdr:rowOff>304800</xdr:rowOff>
    </xdr:from>
    <xdr:ext cx="533400" cy="533400"/>
    <xdr:pic>
      <xdr:nvPicPr>
        <xdr:cNvPr id="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e6fc64e45c41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8</xdr:row>
      <xdr:rowOff>304800</xdr:rowOff>
    </xdr:from>
    <xdr:ext cx="533400" cy="533400"/>
    <xdr:pic>
      <xdr:nvPicPr>
        <xdr:cNvPr id="4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77abfcb4bc4a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9</xdr:row>
      <xdr:rowOff>304800</xdr:rowOff>
    </xdr:from>
    <xdr:ext cx="533400" cy="533400"/>
    <xdr:pic>
      <xdr:nvPicPr>
        <xdr:cNvPr id="5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08ec27d62f4a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10</xdr:row>
      <xdr:rowOff>304800</xdr:rowOff>
    </xdr:from>
    <xdr:ext cx="533400" cy="533400"/>
    <xdr:pic>
      <xdr:nvPicPr>
        <xdr:cNvPr id="6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053aeb20b947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11</xdr:row>
      <xdr:rowOff>304800</xdr:rowOff>
    </xdr:from>
    <xdr:ext cx="533400" cy="533400"/>
    <xdr:pic>
      <xdr:nvPicPr>
        <xdr:cNvPr id="7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5e97f2482e4b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12</xdr:row>
      <xdr:rowOff>304800</xdr:rowOff>
    </xdr:from>
    <xdr:ext cx="533400" cy="533400"/>
    <xdr:pic>
      <xdr:nvPicPr>
        <xdr:cNvPr id="8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c4315af64c4b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13</xdr:row>
      <xdr:rowOff>304800</xdr:rowOff>
    </xdr:from>
    <xdr:ext cx="533400" cy="533400"/>
    <xdr:pic>
      <xdr:nvPicPr>
        <xdr:cNvPr id="9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e0fbe0a7034c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14</xdr:row>
      <xdr:rowOff>304800</xdr:rowOff>
    </xdr:from>
    <xdr:ext cx="533400" cy="533400"/>
    <xdr:pic>
      <xdr:nvPicPr>
        <xdr:cNvPr id="10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e69c65b0094a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15</xdr:row>
      <xdr:rowOff>304800</xdr:rowOff>
    </xdr:from>
    <xdr:ext cx="533400" cy="533400"/>
    <xdr:pic>
      <xdr:nvPicPr>
        <xdr:cNvPr id="11" name="/xl/media/image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0a59164f8e42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16</xdr:row>
      <xdr:rowOff>304800</xdr:rowOff>
    </xdr:from>
    <xdr:ext cx="533400" cy="533400"/>
    <xdr:pic>
      <xdr:nvPicPr>
        <xdr:cNvPr id="12" name="/xl/media/image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6f3d44155247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17</xdr:row>
      <xdr:rowOff>304800</xdr:rowOff>
    </xdr:from>
    <xdr:ext cx="533400" cy="533400"/>
    <xdr:pic>
      <xdr:nvPicPr>
        <xdr:cNvPr id="13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7c4af1a02d48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18</xdr:row>
      <xdr:rowOff>304800</xdr:rowOff>
    </xdr:from>
    <xdr:ext cx="533400" cy="533400"/>
    <xdr:pic>
      <xdr:nvPicPr>
        <xdr:cNvPr id="14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940b388c8745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19</xdr:row>
      <xdr:rowOff>304800</xdr:rowOff>
    </xdr:from>
    <xdr:ext cx="533400" cy="533400"/>
    <xdr:pic>
      <xdr:nvPicPr>
        <xdr:cNvPr id="15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9da2b82e864e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20</xdr:row>
      <xdr:rowOff>304800</xdr:rowOff>
    </xdr:from>
    <xdr:ext cx="533400" cy="533400"/>
    <xdr:pic>
      <xdr:nvPicPr>
        <xdr:cNvPr id="16" name="/xl/media/image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4e9e6bf86b4b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21</xdr:row>
      <xdr:rowOff>304800</xdr:rowOff>
    </xdr:from>
    <xdr:ext cx="533400" cy="533400"/>
    <xdr:pic>
      <xdr:nvPicPr>
        <xdr:cNvPr id="17" name="/xl/media/image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4722b917b34e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22</xdr:row>
      <xdr:rowOff>304800</xdr:rowOff>
    </xdr:from>
    <xdr:ext cx="533400" cy="533400"/>
    <xdr:pic>
      <xdr:nvPicPr>
        <xdr:cNvPr id="18" name="/xl/media/image1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a430baf73f4df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23</xdr:row>
      <xdr:rowOff>304800</xdr:rowOff>
    </xdr:from>
    <xdr:ext cx="533400" cy="533400"/>
    <xdr:pic>
      <xdr:nvPicPr>
        <xdr:cNvPr id="19" name="/xl/media/image1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b47ab1ef7c44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24</xdr:row>
      <xdr:rowOff>304800</xdr:rowOff>
    </xdr:from>
    <xdr:ext cx="533400" cy="533400"/>
    <xdr:pic>
      <xdr:nvPicPr>
        <xdr:cNvPr id="20" name="/xl/media/image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981de4b98a4a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25</xdr:row>
      <xdr:rowOff>304800</xdr:rowOff>
    </xdr:from>
    <xdr:ext cx="533400" cy="533400"/>
    <xdr:pic>
      <xdr:nvPicPr>
        <xdr:cNvPr id="21" name="/xl/media/image2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2782643d1c4b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26</xdr:row>
      <xdr:rowOff>304800</xdr:rowOff>
    </xdr:from>
    <xdr:ext cx="533400" cy="533400"/>
    <xdr:pic>
      <xdr:nvPicPr>
        <xdr:cNvPr id="22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3b8e32746040d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27</xdr:row>
      <xdr:rowOff>304800</xdr:rowOff>
    </xdr:from>
    <xdr:ext cx="533400" cy="533400"/>
    <xdr:pic>
      <xdr:nvPicPr>
        <xdr:cNvPr id="23" name="/xl/media/image2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46339d30114d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28</xdr:row>
      <xdr:rowOff>304800</xdr:rowOff>
    </xdr:from>
    <xdr:ext cx="533400" cy="533400"/>
    <xdr:pic>
      <xdr:nvPicPr>
        <xdr:cNvPr id="24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8ee44df9074e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29</xdr:row>
      <xdr:rowOff>304800</xdr:rowOff>
    </xdr:from>
    <xdr:ext cx="533400" cy="533400"/>
    <xdr:pic>
      <xdr:nvPicPr>
        <xdr:cNvPr id="25" name="/xl/media/image2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a88c1cbe144a6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30</xdr:row>
      <xdr:rowOff>304800</xdr:rowOff>
    </xdr:from>
    <xdr:ext cx="533400" cy="533400"/>
    <xdr:pic>
      <xdr:nvPicPr>
        <xdr:cNvPr id="26" name="/xl/media/image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4f74e6ff424a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31</xdr:row>
      <xdr:rowOff>304800</xdr:rowOff>
    </xdr:from>
    <xdr:ext cx="533400" cy="533400"/>
    <xdr:pic>
      <xdr:nvPicPr>
        <xdr:cNvPr id="27" name="/xl/media/image2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2d83d5d3a54d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32</xdr:row>
      <xdr:rowOff>304800</xdr:rowOff>
    </xdr:from>
    <xdr:ext cx="533400" cy="533400"/>
    <xdr:pic>
      <xdr:nvPicPr>
        <xdr:cNvPr id="28" name="/xl/media/image2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bfae4ab92043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33</xdr:row>
      <xdr:rowOff>304800</xdr:rowOff>
    </xdr:from>
    <xdr:ext cx="533400" cy="533400"/>
    <xdr:pic>
      <xdr:nvPicPr>
        <xdr:cNvPr id="29" name="/xl/media/image2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71e6c323c9477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34</xdr:row>
      <xdr:rowOff>304800</xdr:rowOff>
    </xdr:from>
    <xdr:ext cx="533400" cy="533400"/>
    <xdr:pic>
      <xdr:nvPicPr>
        <xdr:cNvPr id="30" name="/xl/media/image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7b8f9ea9fd466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35</xdr:row>
      <xdr:rowOff>304800</xdr:rowOff>
    </xdr:from>
    <xdr:ext cx="533400" cy="533400"/>
    <xdr:pic>
      <xdr:nvPicPr>
        <xdr:cNvPr id="31" name="/xl/media/image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f0284a25ad41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36</xdr:row>
      <xdr:rowOff>304800</xdr:rowOff>
    </xdr:from>
    <xdr:ext cx="533400" cy="533400"/>
    <xdr:pic>
      <xdr:nvPicPr>
        <xdr:cNvPr id="32" name="/xl/media/image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238b0078d540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37</xdr:row>
      <xdr:rowOff>304800</xdr:rowOff>
    </xdr:from>
    <xdr:ext cx="533400" cy="533400"/>
    <xdr:pic>
      <xdr:nvPicPr>
        <xdr:cNvPr id="33" name="/xl/media/image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00b12d0e5e4f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38</xdr:row>
      <xdr:rowOff>304800</xdr:rowOff>
    </xdr:from>
    <xdr:ext cx="533400" cy="533400"/>
    <xdr:pic>
      <xdr:nvPicPr>
        <xdr:cNvPr id="34" name="/xl/media/image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5c9afd97e4470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39</xdr:row>
      <xdr:rowOff>304800</xdr:rowOff>
    </xdr:from>
    <xdr:ext cx="533400" cy="533400"/>
    <xdr:pic>
      <xdr:nvPicPr>
        <xdr:cNvPr id="35" name="/xl/media/image3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43984fb67548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40</xdr:row>
      <xdr:rowOff>304800</xdr:rowOff>
    </xdr:from>
    <xdr:ext cx="533400" cy="533400"/>
    <xdr:pic>
      <xdr:nvPicPr>
        <xdr:cNvPr id="36" name="/xl/media/image3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2263d4870f4f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41</xdr:row>
      <xdr:rowOff>304800</xdr:rowOff>
    </xdr:from>
    <xdr:ext cx="533400" cy="533400"/>
    <xdr:pic>
      <xdr:nvPicPr>
        <xdr:cNvPr id="37" name="/xl/media/image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537aa4013d4d0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42</xdr:row>
      <xdr:rowOff>304800</xdr:rowOff>
    </xdr:from>
    <xdr:ext cx="533400" cy="533400"/>
    <xdr:pic>
      <xdr:nvPicPr>
        <xdr:cNvPr id="38" name="/xl/media/image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f50e76d2dd45e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43</xdr:row>
      <xdr:rowOff>304800</xdr:rowOff>
    </xdr:from>
    <xdr:ext cx="533400" cy="533400"/>
    <xdr:pic>
      <xdr:nvPicPr>
        <xdr:cNvPr id="39" name="/xl/media/image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0d48e47a2f4b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44</xdr:row>
      <xdr:rowOff>304800</xdr:rowOff>
    </xdr:from>
    <xdr:ext cx="533400" cy="533400"/>
    <xdr:pic>
      <xdr:nvPicPr>
        <xdr:cNvPr id="40" name="/xl/media/image4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87c39706b846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45</xdr:row>
      <xdr:rowOff>304800</xdr:rowOff>
    </xdr:from>
    <xdr:ext cx="533400" cy="533400"/>
    <xdr:pic>
      <xdr:nvPicPr>
        <xdr:cNvPr id="41" name="/xl/media/image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cccf9f3ea748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46</xdr:row>
      <xdr:rowOff>304800</xdr:rowOff>
    </xdr:from>
    <xdr:ext cx="533400" cy="533400"/>
    <xdr:pic>
      <xdr:nvPicPr>
        <xdr:cNvPr id="42" name="/xl/media/image4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d1b7629b3c4a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47</xdr:row>
      <xdr:rowOff>304800</xdr:rowOff>
    </xdr:from>
    <xdr:ext cx="533400" cy="533400"/>
    <xdr:pic>
      <xdr:nvPicPr>
        <xdr:cNvPr id="43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5ede941c954e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48</xdr:row>
      <xdr:rowOff>304800</xdr:rowOff>
    </xdr:from>
    <xdr:ext cx="533400" cy="533400"/>
    <xdr:pic>
      <xdr:nvPicPr>
        <xdr:cNvPr id="44" name="/xl/media/image4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736074db254e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49</xdr:row>
      <xdr:rowOff>304800</xdr:rowOff>
    </xdr:from>
    <xdr:ext cx="533400" cy="533400"/>
    <xdr:pic>
      <xdr:nvPicPr>
        <xdr:cNvPr id="45" name="/xl/media/image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23b7341a8745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50</xdr:row>
      <xdr:rowOff>304800</xdr:rowOff>
    </xdr:from>
    <xdr:ext cx="533400" cy="533400"/>
    <xdr:pic>
      <xdr:nvPicPr>
        <xdr:cNvPr id="46" name="/xl/media/image4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a4ec442b9f40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51</xdr:row>
      <xdr:rowOff>304800</xdr:rowOff>
    </xdr:from>
    <xdr:ext cx="533400" cy="533400"/>
    <xdr:pic>
      <xdr:nvPicPr>
        <xdr:cNvPr id="47" name="/xl/media/image4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f97e87515b46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52</xdr:row>
      <xdr:rowOff>304800</xdr:rowOff>
    </xdr:from>
    <xdr:ext cx="533400" cy="533400"/>
    <xdr:pic>
      <xdr:nvPicPr>
        <xdr:cNvPr id="48" name="/xl/media/image4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72c0339333480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53</xdr:row>
      <xdr:rowOff>304800</xdr:rowOff>
    </xdr:from>
    <xdr:ext cx="533400" cy="533400"/>
    <xdr:pic>
      <xdr:nvPicPr>
        <xdr:cNvPr id="49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3f1bf616ad4a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54</xdr:row>
      <xdr:rowOff>304800</xdr:rowOff>
    </xdr:from>
    <xdr:ext cx="533400" cy="533400"/>
    <xdr:pic>
      <xdr:nvPicPr>
        <xdr:cNvPr id="50" name="/xl/media/image5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0271fa97f943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55</xdr:row>
      <xdr:rowOff>304800</xdr:rowOff>
    </xdr:from>
    <xdr:ext cx="533400" cy="533400"/>
    <xdr:pic>
      <xdr:nvPicPr>
        <xdr:cNvPr id="51" name="/xl/media/image5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a7641f58964c4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56</xdr:row>
      <xdr:rowOff>304800</xdr:rowOff>
    </xdr:from>
    <xdr:ext cx="533400" cy="533400"/>
    <xdr:pic>
      <xdr:nvPicPr>
        <xdr:cNvPr id="52" name="/xl/media/image5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5292f434f04c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57</xdr:row>
      <xdr:rowOff>304800</xdr:rowOff>
    </xdr:from>
    <xdr:ext cx="533400" cy="533400"/>
    <xdr:pic>
      <xdr:nvPicPr>
        <xdr:cNvPr id="53" name="/xl/media/image5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60ba7db63b47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58</xdr:row>
      <xdr:rowOff>304800</xdr:rowOff>
    </xdr:from>
    <xdr:ext cx="533400" cy="533400"/>
    <xdr:pic>
      <xdr:nvPicPr>
        <xdr:cNvPr id="54" name="/xl/media/image5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07efd1789b46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59</xdr:row>
      <xdr:rowOff>304800</xdr:rowOff>
    </xdr:from>
    <xdr:ext cx="533400" cy="533400"/>
    <xdr:pic>
      <xdr:nvPicPr>
        <xdr:cNvPr id="55" name="/xl/media/image5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90513f65ac4c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60</xdr:row>
      <xdr:rowOff>304800</xdr:rowOff>
    </xdr:from>
    <xdr:ext cx="533400" cy="533400"/>
    <xdr:pic>
      <xdr:nvPicPr>
        <xdr:cNvPr id="56" name="/xl/media/image5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4997cf9fd64a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61</xdr:row>
      <xdr:rowOff>304800</xdr:rowOff>
    </xdr:from>
    <xdr:ext cx="533400" cy="533400"/>
    <xdr:pic>
      <xdr:nvPicPr>
        <xdr:cNvPr id="57" name="/xl/media/image5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65f1e0abc241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62</xdr:row>
      <xdr:rowOff>304800</xdr:rowOff>
    </xdr:from>
    <xdr:ext cx="533400" cy="533400"/>
    <xdr:pic>
      <xdr:nvPicPr>
        <xdr:cNvPr id="58" name="/xl/media/image5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91fb6e949249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63</xdr:row>
      <xdr:rowOff>304800</xdr:rowOff>
    </xdr:from>
    <xdr:ext cx="533400" cy="533400"/>
    <xdr:pic>
      <xdr:nvPicPr>
        <xdr:cNvPr id="59" name="/xl/media/image5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56c8e12e584a9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64</xdr:row>
      <xdr:rowOff>304800</xdr:rowOff>
    </xdr:from>
    <xdr:ext cx="533400" cy="533400"/>
    <xdr:pic>
      <xdr:nvPicPr>
        <xdr:cNvPr id="60" name="/xl/media/image6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f738460fb845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65</xdr:row>
      <xdr:rowOff>304800</xdr:rowOff>
    </xdr:from>
    <xdr:ext cx="533400" cy="533400"/>
    <xdr:pic>
      <xdr:nvPicPr>
        <xdr:cNvPr id="61" name="/xl/media/image6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4c2d8b1d5149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66</xdr:row>
      <xdr:rowOff>304800</xdr:rowOff>
    </xdr:from>
    <xdr:ext cx="533400" cy="533400"/>
    <xdr:pic>
      <xdr:nvPicPr>
        <xdr:cNvPr id="62" name="/xl/media/image6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d7114becdd40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67</xdr:row>
      <xdr:rowOff>304800</xdr:rowOff>
    </xdr:from>
    <xdr:ext cx="533400" cy="533400"/>
    <xdr:pic>
      <xdr:nvPicPr>
        <xdr:cNvPr id="63" name="/xl/media/image6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cd40fd1e381403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68</xdr:row>
      <xdr:rowOff>304800</xdr:rowOff>
    </xdr:from>
    <xdr:ext cx="533400" cy="533400"/>
    <xdr:pic>
      <xdr:nvPicPr>
        <xdr:cNvPr id="64" name="/xl/media/image6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545a2c79d046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69</xdr:row>
      <xdr:rowOff>304800</xdr:rowOff>
    </xdr:from>
    <xdr:ext cx="533400" cy="533400"/>
    <xdr:pic>
      <xdr:nvPicPr>
        <xdr:cNvPr id="65" name="/xl/media/image6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fe484ff1e54d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70</xdr:row>
      <xdr:rowOff>304800</xdr:rowOff>
    </xdr:from>
    <xdr:ext cx="533400" cy="533400"/>
    <xdr:pic>
      <xdr:nvPicPr>
        <xdr:cNvPr id="66" name="/xl/media/image6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a5aea56b3243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71</xdr:row>
      <xdr:rowOff>304800</xdr:rowOff>
    </xdr:from>
    <xdr:ext cx="533400" cy="533400"/>
    <xdr:pic>
      <xdr:nvPicPr>
        <xdr:cNvPr id="67" name="/xl/media/image6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ca891801e740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72</xdr:row>
      <xdr:rowOff>304800</xdr:rowOff>
    </xdr:from>
    <xdr:ext cx="533400" cy="533400"/>
    <xdr:pic>
      <xdr:nvPicPr>
        <xdr:cNvPr id="68" name="/xl/media/image6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b9c6492179b40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73</xdr:row>
      <xdr:rowOff>304800</xdr:rowOff>
    </xdr:from>
    <xdr:ext cx="533400" cy="533400"/>
    <xdr:pic>
      <xdr:nvPicPr>
        <xdr:cNvPr id="69" name="/xl/media/image6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242999217647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74</xdr:row>
      <xdr:rowOff>304800</xdr:rowOff>
    </xdr:from>
    <xdr:ext cx="533400" cy="533400"/>
    <xdr:pic>
      <xdr:nvPicPr>
        <xdr:cNvPr id="70" name="/xl/media/image7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3f4d79080d49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75</xdr:row>
      <xdr:rowOff>304800</xdr:rowOff>
    </xdr:from>
    <xdr:ext cx="533400" cy="533400"/>
    <xdr:pic>
      <xdr:nvPicPr>
        <xdr:cNvPr id="71" name="/xl/media/image7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14a0e153e949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76</xdr:row>
      <xdr:rowOff>304800</xdr:rowOff>
    </xdr:from>
    <xdr:ext cx="533400" cy="533400"/>
    <xdr:pic>
      <xdr:nvPicPr>
        <xdr:cNvPr id="72" name="/xl/media/image7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6825ab371b4c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77</xdr:row>
      <xdr:rowOff>304800</xdr:rowOff>
    </xdr:from>
    <xdr:ext cx="533400" cy="533400"/>
    <xdr:pic>
      <xdr:nvPicPr>
        <xdr:cNvPr id="73" name="/xl/media/image7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16a292dfe440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78</xdr:row>
      <xdr:rowOff>304800</xdr:rowOff>
    </xdr:from>
    <xdr:ext cx="533400" cy="533400"/>
    <xdr:pic>
      <xdr:nvPicPr>
        <xdr:cNvPr id="74" name="/xl/media/image7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5acb22d0c440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79</xdr:row>
      <xdr:rowOff>304800</xdr:rowOff>
    </xdr:from>
    <xdr:ext cx="533400" cy="533400"/>
    <xdr:pic>
      <xdr:nvPicPr>
        <xdr:cNvPr id="75" name="/xl/media/image7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cc51701a274a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80</xdr:row>
      <xdr:rowOff>304800</xdr:rowOff>
    </xdr:from>
    <xdr:ext cx="533400" cy="533400"/>
    <xdr:pic>
      <xdr:nvPicPr>
        <xdr:cNvPr id="76" name="/xl/media/image7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44bea2c82c40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81</xdr:row>
      <xdr:rowOff>304800</xdr:rowOff>
    </xdr:from>
    <xdr:ext cx="533400" cy="533400"/>
    <xdr:pic>
      <xdr:nvPicPr>
        <xdr:cNvPr id="77" name="/xl/media/image7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19593ae23b4e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82</xdr:row>
      <xdr:rowOff>304800</xdr:rowOff>
    </xdr:from>
    <xdr:ext cx="533400" cy="533400"/>
    <xdr:pic>
      <xdr:nvPicPr>
        <xdr:cNvPr id="78" name="/xl/media/image7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c358fe8e1b43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83</xdr:row>
      <xdr:rowOff>304800</xdr:rowOff>
    </xdr:from>
    <xdr:ext cx="533400" cy="533400"/>
    <xdr:pic>
      <xdr:nvPicPr>
        <xdr:cNvPr id="79" name="/xl/media/image7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3cbf76f4cf47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84</xdr:row>
      <xdr:rowOff>304800</xdr:rowOff>
    </xdr:from>
    <xdr:ext cx="533400" cy="533400"/>
    <xdr:pic>
      <xdr:nvPicPr>
        <xdr:cNvPr id="80" name="/xl/media/image8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d267a6b5464c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85</xdr:row>
      <xdr:rowOff>304800</xdr:rowOff>
    </xdr:from>
    <xdr:ext cx="533400" cy="533400"/>
    <xdr:pic>
      <xdr:nvPicPr>
        <xdr:cNvPr id="81" name="/xl/media/image8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c4703b2bbc4e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86</xdr:row>
      <xdr:rowOff>304800</xdr:rowOff>
    </xdr:from>
    <xdr:ext cx="533400" cy="533400"/>
    <xdr:pic>
      <xdr:nvPicPr>
        <xdr:cNvPr id="82" name="/xl/media/image8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9dbbbd1ff64c2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87</xdr:row>
      <xdr:rowOff>304800</xdr:rowOff>
    </xdr:from>
    <xdr:ext cx="533400" cy="533400"/>
    <xdr:pic>
      <xdr:nvPicPr>
        <xdr:cNvPr id="83" name="/xl/media/image8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1d25721abb4a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88</xdr:row>
      <xdr:rowOff>304800</xdr:rowOff>
    </xdr:from>
    <xdr:ext cx="533400" cy="533400"/>
    <xdr:pic>
      <xdr:nvPicPr>
        <xdr:cNvPr id="84" name="/xl/media/image8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5d306242ff4e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89</xdr:row>
      <xdr:rowOff>304800</xdr:rowOff>
    </xdr:from>
    <xdr:ext cx="533400" cy="533400"/>
    <xdr:pic>
      <xdr:nvPicPr>
        <xdr:cNvPr id="85" name="/xl/media/image8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20a62a87614d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90</xdr:row>
      <xdr:rowOff>304800</xdr:rowOff>
    </xdr:from>
    <xdr:ext cx="533400" cy="533400"/>
    <xdr:pic>
      <xdr:nvPicPr>
        <xdr:cNvPr id="86" name="/xl/media/image8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09af054ec348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91</xdr:row>
      <xdr:rowOff>304800</xdr:rowOff>
    </xdr:from>
    <xdr:ext cx="533400" cy="533400"/>
    <xdr:pic>
      <xdr:nvPicPr>
        <xdr:cNvPr id="87" name="/xl/media/image8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5db9ab003e45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92</xdr:row>
      <xdr:rowOff>304800</xdr:rowOff>
    </xdr:from>
    <xdr:ext cx="533400" cy="533400"/>
    <xdr:pic>
      <xdr:nvPicPr>
        <xdr:cNvPr id="88" name="/xl/media/image8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b3ada3d06d47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93</xdr:row>
      <xdr:rowOff>304800</xdr:rowOff>
    </xdr:from>
    <xdr:ext cx="533400" cy="533400"/>
    <xdr:pic>
      <xdr:nvPicPr>
        <xdr:cNvPr id="89" name="/xl/media/image8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394532946e4b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94</xdr:row>
      <xdr:rowOff>304800</xdr:rowOff>
    </xdr:from>
    <xdr:ext cx="533400" cy="533400"/>
    <xdr:pic>
      <xdr:nvPicPr>
        <xdr:cNvPr id="90" name="/xl/media/image9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d94cee80ce43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95</xdr:row>
      <xdr:rowOff>304800</xdr:rowOff>
    </xdr:from>
    <xdr:ext cx="533400" cy="533400"/>
    <xdr:pic>
      <xdr:nvPicPr>
        <xdr:cNvPr id="91" name="/xl/media/image9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209036c9ba4c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96</xdr:row>
      <xdr:rowOff>304800</xdr:rowOff>
    </xdr:from>
    <xdr:ext cx="533400" cy="533400"/>
    <xdr:pic>
      <xdr:nvPicPr>
        <xdr:cNvPr id="92" name="/xl/media/image9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1956c2f1ab46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97</xdr:row>
      <xdr:rowOff>304800</xdr:rowOff>
    </xdr:from>
    <xdr:ext cx="533400" cy="533400"/>
    <xdr:pic>
      <xdr:nvPicPr>
        <xdr:cNvPr id="93" name="/xl/media/image9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fc7267fc5c42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98</xdr:row>
      <xdr:rowOff>304800</xdr:rowOff>
    </xdr:from>
    <xdr:ext cx="533400" cy="533400"/>
    <xdr:pic>
      <xdr:nvPicPr>
        <xdr:cNvPr id="94" name="/xl/media/image9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bbdb3e5f624c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99</xdr:row>
      <xdr:rowOff>304800</xdr:rowOff>
    </xdr:from>
    <xdr:ext cx="533400" cy="533400"/>
    <xdr:pic>
      <xdr:nvPicPr>
        <xdr:cNvPr id="95" name="/xl/media/image9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a9f7c549e249e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100</xdr:row>
      <xdr:rowOff>304800</xdr:rowOff>
    </xdr:from>
    <xdr:ext cx="533400" cy="533400"/>
    <xdr:pic>
      <xdr:nvPicPr>
        <xdr:cNvPr id="96" name="/xl/media/image9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8b0475647744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101</xdr:row>
      <xdr:rowOff>304800</xdr:rowOff>
    </xdr:from>
    <xdr:ext cx="533400" cy="533400"/>
    <xdr:pic>
      <xdr:nvPicPr>
        <xdr:cNvPr id="97" name="/xl/media/image9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c781e62a0343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102</xdr:row>
      <xdr:rowOff>304800</xdr:rowOff>
    </xdr:from>
    <xdr:ext cx="533400" cy="533400"/>
    <xdr:pic>
      <xdr:nvPicPr>
        <xdr:cNvPr id="98" name="/xl/media/image9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9b6397e82c48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103</xdr:row>
      <xdr:rowOff>304800</xdr:rowOff>
    </xdr:from>
    <xdr:ext cx="533400" cy="533400"/>
    <xdr:pic>
      <xdr:nvPicPr>
        <xdr:cNvPr id="99" name="/xl/media/image9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dacccda39b47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104</xdr:row>
      <xdr:rowOff>685800</xdr:rowOff>
    </xdr:from>
    <xdr:ext cx="533400" cy="533400"/>
    <xdr:pic>
      <xdr:nvPicPr>
        <xdr:cNvPr id="100" name="/xl/media/image10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c4b05e16594f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105</xdr:row>
      <xdr:rowOff>685800</xdr:rowOff>
    </xdr:from>
    <xdr:ext cx="533400" cy="533400"/>
    <xdr:pic>
      <xdr:nvPicPr>
        <xdr:cNvPr id="101" name="/xl/media/image10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66c581838740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57150</xdr:colOff>
      <xdr:row>106</xdr:row>
      <xdr:rowOff>685800</xdr:rowOff>
    </xdr:from>
    <xdr:ext cx="533400" cy="533400"/>
    <xdr:pic>
      <xdr:nvPicPr>
        <xdr:cNvPr id="102" name="/xl/media/image10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15d607446b46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171450</xdr:colOff>
      <xdr:row>5</xdr:row>
      <xdr:rowOff>409575</xdr:rowOff>
    </xdr:from>
    <xdr:ext cx="533400" cy="533400"/>
    <xdr:pic>
      <xdr:nvPicPr>
        <xdr:cNvPr id="1" name="/xl/media/image10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1a2ae18fd7440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171450</xdr:colOff>
      <xdr:row>6</xdr:row>
      <xdr:rowOff>409575</xdr:rowOff>
    </xdr:from>
    <xdr:ext cx="533400" cy="533400"/>
    <xdr:pic>
      <xdr:nvPicPr>
        <xdr:cNvPr id="2" name="/xl/media/image10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973ab6bff541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171450</xdr:colOff>
      <xdr:row>7</xdr:row>
      <xdr:rowOff>409575</xdr:rowOff>
    </xdr:from>
    <xdr:ext cx="533400" cy="533400"/>
    <xdr:pic>
      <xdr:nvPicPr>
        <xdr:cNvPr id="3" name="/xl/media/image10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249ed688e849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171450</xdr:colOff>
      <xdr:row>8</xdr:row>
      <xdr:rowOff>409575</xdr:rowOff>
    </xdr:from>
    <xdr:ext cx="533400" cy="533400"/>
    <xdr:pic>
      <xdr:nvPicPr>
        <xdr:cNvPr id="4" name="/xl/media/image10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939b5ff62948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171450</xdr:colOff>
      <xdr:row>12</xdr:row>
      <xdr:rowOff>409575</xdr:rowOff>
    </xdr:from>
    <xdr:ext cx="533400" cy="533400"/>
    <xdr:pic>
      <xdr:nvPicPr>
        <xdr:cNvPr id="5" name="/xl/media/image10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bfad8601f8d48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2</xdr:col>
      <xdr:colOff>304800</xdr:colOff>
      <xdr:row>5</xdr:row>
      <xdr:rowOff>400050</xdr:rowOff>
    </xdr:from>
    <xdr:ext cx="533400" cy="533400"/>
    <xdr:pic>
      <xdr:nvPicPr>
        <xdr:cNvPr id="1" name="/xl/media/image10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0d822a8dd84a3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304800</xdr:colOff>
      <xdr:row>5</xdr:row>
      <xdr:rowOff>400050</xdr:rowOff>
    </xdr:from>
    <xdr:ext cx="533400" cy="533400"/>
    <xdr:pic>
      <xdr:nvPicPr>
        <xdr:cNvPr id="2" name="/xl/media/image10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45c44082f04d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304800</xdr:colOff>
      <xdr:row>6</xdr:row>
      <xdr:rowOff>400050</xdr:rowOff>
    </xdr:from>
    <xdr:ext cx="533400" cy="533400"/>
    <xdr:pic>
      <xdr:nvPicPr>
        <xdr:cNvPr id="3" name="/xl/media/image1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0774f0f61f499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304800</xdr:colOff>
      <xdr:row>6</xdr:row>
      <xdr:rowOff>400050</xdr:rowOff>
    </xdr:from>
    <xdr:ext cx="533400" cy="533400"/>
    <xdr:pic>
      <xdr:nvPicPr>
        <xdr:cNvPr id="4" name="/xl/media/image1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28627cd91e49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304800</xdr:colOff>
      <xdr:row>7</xdr:row>
      <xdr:rowOff>400050</xdr:rowOff>
    </xdr:from>
    <xdr:ext cx="533400" cy="533400"/>
    <xdr:pic>
      <xdr:nvPicPr>
        <xdr:cNvPr id="5" name="/xl/media/image1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dcba61a61447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304800</xdr:colOff>
      <xdr:row>7</xdr:row>
      <xdr:rowOff>400050</xdr:rowOff>
    </xdr:from>
    <xdr:ext cx="533400" cy="533400"/>
    <xdr:pic>
      <xdr:nvPicPr>
        <xdr:cNvPr id="6" name="/xl/media/image1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fdf8f0aabc407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304800</xdr:colOff>
      <xdr:row>8</xdr:row>
      <xdr:rowOff>400050</xdr:rowOff>
    </xdr:from>
    <xdr:ext cx="533400" cy="533400"/>
    <xdr:pic>
      <xdr:nvPicPr>
        <xdr:cNvPr id="7" name="/xl/media/image1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d067e6d0e84a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304800</xdr:colOff>
      <xdr:row>8</xdr:row>
      <xdr:rowOff>400050</xdr:rowOff>
    </xdr:from>
    <xdr:ext cx="533400" cy="533400"/>
    <xdr:pic>
      <xdr:nvPicPr>
        <xdr:cNvPr id="8" name="/xl/media/image1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45a32fac4446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304800</xdr:colOff>
      <xdr:row>9</xdr:row>
      <xdr:rowOff>400050</xdr:rowOff>
    </xdr:from>
    <xdr:ext cx="533400" cy="533400"/>
    <xdr:pic>
      <xdr:nvPicPr>
        <xdr:cNvPr id="9" name="/xl/media/image1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3bc75709bb42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304800</xdr:colOff>
      <xdr:row>9</xdr:row>
      <xdr:rowOff>400050</xdr:rowOff>
    </xdr:from>
    <xdr:ext cx="533400" cy="533400"/>
    <xdr:pic>
      <xdr:nvPicPr>
        <xdr:cNvPr id="10" name="/xl/media/image1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1d32d031a84c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304800</xdr:colOff>
      <xdr:row>10</xdr:row>
      <xdr:rowOff>400050</xdr:rowOff>
    </xdr:from>
    <xdr:ext cx="533400" cy="533400"/>
    <xdr:pic>
      <xdr:nvPicPr>
        <xdr:cNvPr id="11" name="/xl/media/image11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5b4304adaa4d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304800</xdr:colOff>
      <xdr:row>10</xdr:row>
      <xdr:rowOff>400050</xdr:rowOff>
    </xdr:from>
    <xdr:ext cx="533400" cy="533400"/>
    <xdr:pic>
      <xdr:nvPicPr>
        <xdr:cNvPr id="12" name="/xl/media/image11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3884157f1245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304800</xdr:colOff>
      <xdr:row>11</xdr:row>
      <xdr:rowOff>400050</xdr:rowOff>
    </xdr:from>
    <xdr:ext cx="533400" cy="533400"/>
    <xdr:pic>
      <xdr:nvPicPr>
        <xdr:cNvPr id="13" name="/xl/media/image1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bfdc305f594f4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304800</xdr:colOff>
      <xdr:row>11</xdr:row>
      <xdr:rowOff>400050</xdr:rowOff>
    </xdr:from>
    <xdr:ext cx="533400" cy="533400"/>
    <xdr:pic>
      <xdr:nvPicPr>
        <xdr:cNvPr id="14" name="/xl/media/image12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9cc9ba02fa47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304800</xdr:colOff>
      <xdr:row>12</xdr:row>
      <xdr:rowOff>400050</xdr:rowOff>
    </xdr:from>
    <xdr:ext cx="533400" cy="533400"/>
    <xdr:pic>
      <xdr:nvPicPr>
        <xdr:cNvPr id="15" name="/xl/media/image1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d61a22585e4f6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304800</xdr:colOff>
      <xdr:row>12</xdr:row>
      <xdr:rowOff>400050</xdr:rowOff>
    </xdr:from>
    <xdr:ext cx="533400" cy="533400"/>
    <xdr:pic>
      <xdr:nvPicPr>
        <xdr:cNvPr id="16" name="/xl/media/image12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0e97a93ca643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304800</xdr:colOff>
      <xdr:row>13</xdr:row>
      <xdr:rowOff>400050</xdr:rowOff>
    </xdr:from>
    <xdr:ext cx="533400" cy="533400"/>
    <xdr:pic>
      <xdr:nvPicPr>
        <xdr:cNvPr id="17" name="/xl/media/image1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26ce2a663f4e2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304800</xdr:colOff>
      <xdr:row>13</xdr:row>
      <xdr:rowOff>400050</xdr:rowOff>
    </xdr:from>
    <xdr:ext cx="533400" cy="533400"/>
    <xdr:pic>
      <xdr:nvPicPr>
        <xdr:cNvPr id="18" name="/xl/media/image12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9d38f73d4447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304800</xdr:colOff>
      <xdr:row>14</xdr:row>
      <xdr:rowOff>400050</xdr:rowOff>
    </xdr:from>
    <xdr:ext cx="533400" cy="533400"/>
    <xdr:pic>
      <xdr:nvPicPr>
        <xdr:cNvPr id="19" name="/xl/media/image1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935c6fc5614c0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304800</xdr:colOff>
      <xdr:row>14</xdr:row>
      <xdr:rowOff>400050</xdr:rowOff>
    </xdr:from>
    <xdr:ext cx="533400" cy="533400"/>
    <xdr:pic>
      <xdr:nvPicPr>
        <xdr:cNvPr id="20" name="/xl/media/image12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5511e32e3e4bd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304800</xdr:colOff>
      <xdr:row>15</xdr:row>
      <xdr:rowOff>400050</xdr:rowOff>
    </xdr:from>
    <xdr:ext cx="533400" cy="533400"/>
    <xdr:pic>
      <xdr:nvPicPr>
        <xdr:cNvPr id="21" name="/xl/media/image12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f24df47ad5488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304800</xdr:colOff>
      <xdr:row>15</xdr:row>
      <xdr:rowOff>400050</xdr:rowOff>
    </xdr:from>
    <xdr:ext cx="533400" cy="533400"/>
    <xdr:pic>
      <xdr:nvPicPr>
        <xdr:cNvPr id="22" name="/xl/media/image12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12810eeee1451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304800</xdr:colOff>
      <xdr:row>16</xdr:row>
      <xdr:rowOff>400050</xdr:rowOff>
    </xdr:from>
    <xdr:ext cx="533400" cy="533400"/>
    <xdr:pic>
      <xdr:nvPicPr>
        <xdr:cNvPr id="23" name="/xl/media/image1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efc46861414e9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304800</xdr:colOff>
      <xdr:row>16</xdr:row>
      <xdr:rowOff>400050</xdr:rowOff>
    </xdr:from>
    <xdr:ext cx="533400" cy="533400"/>
    <xdr:pic>
      <xdr:nvPicPr>
        <xdr:cNvPr id="24" name="/xl/media/image1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8ac75bd1d248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304800</xdr:colOff>
      <xdr:row>17</xdr:row>
      <xdr:rowOff>400050</xdr:rowOff>
    </xdr:from>
    <xdr:ext cx="533400" cy="533400"/>
    <xdr:pic>
      <xdr:nvPicPr>
        <xdr:cNvPr id="25" name="/xl/media/image1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1dc2a251c1480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304800</xdr:colOff>
      <xdr:row>17</xdr:row>
      <xdr:rowOff>400050</xdr:rowOff>
    </xdr:from>
    <xdr:ext cx="533400" cy="533400"/>
    <xdr:pic>
      <xdr:nvPicPr>
        <xdr:cNvPr id="26" name="/xl/media/image1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f1e712f22240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304800</xdr:colOff>
      <xdr:row>18</xdr:row>
      <xdr:rowOff>400050</xdr:rowOff>
    </xdr:from>
    <xdr:ext cx="533400" cy="533400"/>
    <xdr:pic>
      <xdr:nvPicPr>
        <xdr:cNvPr id="27" name="/xl/media/image1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b39d4b114fb4c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304800</xdr:colOff>
      <xdr:row>18</xdr:row>
      <xdr:rowOff>400050</xdr:rowOff>
    </xdr:from>
    <xdr:ext cx="533400" cy="533400"/>
    <xdr:pic>
      <xdr:nvPicPr>
        <xdr:cNvPr id="28" name="/xl/media/image13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480ef9362d43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304800</xdr:colOff>
      <xdr:row>19</xdr:row>
      <xdr:rowOff>400050</xdr:rowOff>
    </xdr:from>
    <xdr:ext cx="533400" cy="533400"/>
    <xdr:pic>
      <xdr:nvPicPr>
        <xdr:cNvPr id="29" name="/xl/media/image13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ac37bdf11e4b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304800</xdr:colOff>
      <xdr:row>19</xdr:row>
      <xdr:rowOff>400050</xdr:rowOff>
    </xdr:from>
    <xdr:ext cx="533400" cy="533400"/>
    <xdr:pic>
      <xdr:nvPicPr>
        <xdr:cNvPr id="30" name="/xl/media/image1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6c20db088f44d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304800</xdr:colOff>
      <xdr:row>20</xdr:row>
      <xdr:rowOff>400050</xdr:rowOff>
    </xdr:from>
    <xdr:ext cx="533400" cy="533400"/>
    <xdr:pic>
      <xdr:nvPicPr>
        <xdr:cNvPr id="31" name="/xl/media/image1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eb5efe39df437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304800</xdr:colOff>
      <xdr:row>20</xdr:row>
      <xdr:rowOff>400050</xdr:rowOff>
    </xdr:from>
    <xdr:ext cx="533400" cy="533400"/>
    <xdr:pic>
      <xdr:nvPicPr>
        <xdr:cNvPr id="32" name="/xl/media/image1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5084cabb474c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304800</xdr:colOff>
      <xdr:row>21</xdr:row>
      <xdr:rowOff>400050</xdr:rowOff>
    </xdr:from>
    <xdr:ext cx="533400" cy="533400"/>
    <xdr:pic>
      <xdr:nvPicPr>
        <xdr:cNvPr id="33" name="/xl/media/image14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9ebc93e8a240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304800</xdr:colOff>
      <xdr:row>21</xdr:row>
      <xdr:rowOff>400050</xdr:rowOff>
    </xdr:from>
    <xdr:ext cx="533400" cy="533400"/>
    <xdr:pic>
      <xdr:nvPicPr>
        <xdr:cNvPr id="34" name="/xl/media/image1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ec6b4ebdae4f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304800</xdr:colOff>
      <xdr:row>22</xdr:row>
      <xdr:rowOff>400050</xdr:rowOff>
    </xdr:from>
    <xdr:ext cx="533400" cy="533400"/>
    <xdr:pic>
      <xdr:nvPicPr>
        <xdr:cNvPr id="35" name="/xl/media/image14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63957154e74e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304800</xdr:colOff>
      <xdr:row>22</xdr:row>
      <xdr:rowOff>400050</xdr:rowOff>
    </xdr:from>
    <xdr:ext cx="533400" cy="533400"/>
    <xdr:pic>
      <xdr:nvPicPr>
        <xdr:cNvPr id="36" name="/xl/media/image1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f8163d7d154b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304800</xdr:colOff>
      <xdr:row>23</xdr:row>
      <xdr:rowOff>400050</xdr:rowOff>
    </xdr:from>
    <xdr:ext cx="533400" cy="533400"/>
    <xdr:pic>
      <xdr:nvPicPr>
        <xdr:cNvPr id="37" name="/xl/media/image14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0e027a23994d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304800</xdr:colOff>
      <xdr:row>23</xdr:row>
      <xdr:rowOff>400050</xdr:rowOff>
    </xdr:from>
    <xdr:ext cx="533400" cy="533400"/>
    <xdr:pic>
      <xdr:nvPicPr>
        <xdr:cNvPr id="38" name="/xl/media/image1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429b8e5ec74b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304800</xdr:colOff>
      <xdr:row>24</xdr:row>
      <xdr:rowOff>400050</xdr:rowOff>
    </xdr:from>
    <xdr:ext cx="533400" cy="533400"/>
    <xdr:pic>
      <xdr:nvPicPr>
        <xdr:cNvPr id="39" name="/xl/media/image14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ebc07105e347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304800</xdr:colOff>
      <xdr:row>24</xdr:row>
      <xdr:rowOff>400050</xdr:rowOff>
    </xdr:from>
    <xdr:ext cx="533400" cy="533400"/>
    <xdr:pic>
      <xdr:nvPicPr>
        <xdr:cNvPr id="40" name="/xl/media/image14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eabf05d9d745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304800</xdr:colOff>
      <xdr:row>25</xdr:row>
      <xdr:rowOff>400050</xdr:rowOff>
    </xdr:from>
    <xdr:ext cx="533400" cy="533400"/>
    <xdr:pic>
      <xdr:nvPicPr>
        <xdr:cNvPr id="41" name="/xl/media/image14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c05f2e2ced747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304800</xdr:colOff>
      <xdr:row>25</xdr:row>
      <xdr:rowOff>400050</xdr:rowOff>
    </xdr:from>
    <xdr:ext cx="533400" cy="533400"/>
    <xdr:pic>
      <xdr:nvPicPr>
        <xdr:cNvPr id="42" name="/xl/media/image1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05f6f7085846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304800</xdr:colOff>
      <xdr:row>26</xdr:row>
      <xdr:rowOff>400050</xdr:rowOff>
    </xdr:from>
    <xdr:ext cx="533400" cy="533400"/>
    <xdr:pic>
      <xdr:nvPicPr>
        <xdr:cNvPr id="43" name="/xl/media/image15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945930c044b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304800</xdr:colOff>
      <xdr:row>26</xdr:row>
      <xdr:rowOff>400050</xdr:rowOff>
    </xdr:from>
    <xdr:ext cx="533400" cy="533400"/>
    <xdr:pic>
      <xdr:nvPicPr>
        <xdr:cNvPr id="44" name="/xl/media/image15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b44f4b1c534f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304800</xdr:colOff>
      <xdr:row>27</xdr:row>
      <xdr:rowOff>400050</xdr:rowOff>
    </xdr:from>
    <xdr:ext cx="533400" cy="533400"/>
    <xdr:pic>
      <xdr:nvPicPr>
        <xdr:cNvPr id="45" name="/xl/media/image15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58bcbe1a9f49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304800</xdr:colOff>
      <xdr:row>27</xdr:row>
      <xdr:rowOff>400050</xdr:rowOff>
    </xdr:from>
    <xdr:ext cx="533400" cy="533400"/>
    <xdr:pic>
      <xdr:nvPicPr>
        <xdr:cNvPr id="46" name="/xl/media/image15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baad3c6158466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304800</xdr:colOff>
      <xdr:row>28</xdr:row>
      <xdr:rowOff>400050</xdr:rowOff>
    </xdr:from>
    <xdr:ext cx="533400" cy="533400"/>
    <xdr:pic>
      <xdr:nvPicPr>
        <xdr:cNvPr id="47" name="/xl/media/image15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43b1e8ea0341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304800</xdr:colOff>
      <xdr:row>28</xdr:row>
      <xdr:rowOff>400050</xdr:rowOff>
    </xdr:from>
    <xdr:ext cx="533400" cy="533400"/>
    <xdr:pic>
      <xdr:nvPicPr>
        <xdr:cNvPr id="48" name="/xl/media/image15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c6ea613de342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304800</xdr:colOff>
      <xdr:row>29</xdr:row>
      <xdr:rowOff>400050</xdr:rowOff>
    </xdr:from>
    <xdr:ext cx="533400" cy="533400"/>
    <xdr:pic>
      <xdr:nvPicPr>
        <xdr:cNvPr id="49" name="/xl/media/image15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d731fd2ff746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304800</xdr:colOff>
      <xdr:row>29</xdr:row>
      <xdr:rowOff>400050</xdr:rowOff>
    </xdr:from>
    <xdr:ext cx="533400" cy="533400"/>
    <xdr:pic>
      <xdr:nvPicPr>
        <xdr:cNvPr id="50" name="/xl/media/image15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b373c367614c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304800</xdr:colOff>
      <xdr:row>30</xdr:row>
      <xdr:rowOff>400050</xdr:rowOff>
    </xdr:from>
    <xdr:ext cx="533400" cy="533400"/>
    <xdr:pic>
      <xdr:nvPicPr>
        <xdr:cNvPr id="51" name="/xl/media/image15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0202f7ad2a45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304800</xdr:colOff>
      <xdr:row>30</xdr:row>
      <xdr:rowOff>400050</xdr:rowOff>
    </xdr:from>
    <xdr:ext cx="533400" cy="533400"/>
    <xdr:pic>
      <xdr:nvPicPr>
        <xdr:cNvPr id="52" name="/xl/media/image15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daeb585f0049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304800</xdr:colOff>
      <xdr:row>31</xdr:row>
      <xdr:rowOff>400050</xdr:rowOff>
    </xdr:from>
    <xdr:ext cx="533400" cy="533400"/>
    <xdr:pic>
      <xdr:nvPicPr>
        <xdr:cNvPr id="53" name="/xl/media/image16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8f6301590545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304800</xdr:colOff>
      <xdr:row>31</xdr:row>
      <xdr:rowOff>400050</xdr:rowOff>
    </xdr:from>
    <xdr:ext cx="533400" cy="533400"/>
    <xdr:pic>
      <xdr:nvPicPr>
        <xdr:cNvPr id="54" name="/xl/media/image16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bc5a2fd86043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304800</xdr:colOff>
      <xdr:row>32</xdr:row>
      <xdr:rowOff>400050</xdr:rowOff>
    </xdr:from>
    <xdr:ext cx="533400" cy="533400"/>
    <xdr:pic>
      <xdr:nvPicPr>
        <xdr:cNvPr id="55" name="/xl/media/image16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69423538bf436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304800</xdr:colOff>
      <xdr:row>32</xdr:row>
      <xdr:rowOff>400050</xdr:rowOff>
    </xdr:from>
    <xdr:ext cx="533400" cy="533400"/>
    <xdr:pic>
      <xdr:nvPicPr>
        <xdr:cNvPr id="56" name="/xl/media/image16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43520b5e6345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304800</xdr:colOff>
      <xdr:row>33</xdr:row>
      <xdr:rowOff>400050</xdr:rowOff>
    </xdr:from>
    <xdr:ext cx="533400" cy="533400"/>
    <xdr:pic>
      <xdr:nvPicPr>
        <xdr:cNvPr id="57" name="/xl/media/image16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93e37a59fd42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304800</xdr:colOff>
      <xdr:row>33</xdr:row>
      <xdr:rowOff>400050</xdr:rowOff>
    </xdr:from>
    <xdr:ext cx="533400" cy="533400"/>
    <xdr:pic>
      <xdr:nvPicPr>
        <xdr:cNvPr id="58" name="/xl/media/image16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a65e0551904be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304800</xdr:colOff>
      <xdr:row>34</xdr:row>
      <xdr:rowOff>400050</xdr:rowOff>
    </xdr:from>
    <xdr:ext cx="533400" cy="533400"/>
    <xdr:pic>
      <xdr:nvPicPr>
        <xdr:cNvPr id="59" name="/xl/media/image16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07fee1a9914f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304800</xdr:colOff>
      <xdr:row>34</xdr:row>
      <xdr:rowOff>400050</xdr:rowOff>
    </xdr:from>
    <xdr:ext cx="533400" cy="533400"/>
    <xdr:pic>
      <xdr:nvPicPr>
        <xdr:cNvPr id="60" name="/xl/media/image16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6c7be42e3e4a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304800</xdr:colOff>
      <xdr:row>35</xdr:row>
      <xdr:rowOff>400050</xdr:rowOff>
    </xdr:from>
    <xdr:ext cx="533400" cy="533400"/>
    <xdr:pic>
      <xdr:nvPicPr>
        <xdr:cNvPr id="61" name="/xl/media/image16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0f6a3003854b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304800</xdr:colOff>
      <xdr:row>35</xdr:row>
      <xdr:rowOff>400050</xdr:rowOff>
    </xdr:from>
    <xdr:ext cx="533400" cy="533400"/>
    <xdr:pic>
      <xdr:nvPicPr>
        <xdr:cNvPr id="62" name="/xl/media/image16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8a692e675d4e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304800</xdr:colOff>
      <xdr:row>36</xdr:row>
      <xdr:rowOff>400050</xdr:rowOff>
    </xdr:from>
    <xdr:ext cx="533400" cy="533400"/>
    <xdr:pic>
      <xdr:nvPicPr>
        <xdr:cNvPr id="63" name="/xl/media/image17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199edec97a431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304800</xdr:colOff>
      <xdr:row>36</xdr:row>
      <xdr:rowOff>400050</xdr:rowOff>
    </xdr:from>
    <xdr:ext cx="533400" cy="533400"/>
    <xdr:pic>
      <xdr:nvPicPr>
        <xdr:cNvPr id="64" name="/xl/media/image17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0b13be1d884b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304800</xdr:colOff>
      <xdr:row>37</xdr:row>
      <xdr:rowOff>400050</xdr:rowOff>
    </xdr:from>
    <xdr:ext cx="533400" cy="533400"/>
    <xdr:pic>
      <xdr:nvPicPr>
        <xdr:cNvPr id="65" name="/xl/media/image17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bcdcb55f1a44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304800</xdr:colOff>
      <xdr:row>37</xdr:row>
      <xdr:rowOff>400050</xdr:rowOff>
    </xdr:from>
    <xdr:ext cx="533400" cy="533400"/>
    <xdr:pic>
      <xdr:nvPicPr>
        <xdr:cNvPr id="66" name="/xl/media/image17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342bab93534c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304800</xdr:colOff>
      <xdr:row>38</xdr:row>
      <xdr:rowOff>400050</xdr:rowOff>
    </xdr:from>
    <xdr:ext cx="533400" cy="533400"/>
    <xdr:pic>
      <xdr:nvPicPr>
        <xdr:cNvPr id="67" name="/xl/media/image17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f8541499a642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304800</xdr:colOff>
      <xdr:row>38</xdr:row>
      <xdr:rowOff>400050</xdr:rowOff>
    </xdr:from>
    <xdr:ext cx="533400" cy="533400"/>
    <xdr:pic>
      <xdr:nvPicPr>
        <xdr:cNvPr id="68" name="/xl/media/image17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1867cf086648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304800</xdr:colOff>
      <xdr:row>39</xdr:row>
      <xdr:rowOff>400050</xdr:rowOff>
    </xdr:from>
    <xdr:ext cx="533400" cy="533400"/>
    <xdr:pic>
      <xdr:nvPicPr>
        <xdr:cNvPr id="69" name="/xl/media/image17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2ce675f37945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304800</xdr:colOff>
      <xdr:row>39</xdr:row>
      <xdr:rowOff>400050</xdr:rowOff>
    </xdr:from>
    <xdr:ext cx="533400" cy="533400"/>
    <xdr:pic>
      <xdr:nvPicPr>
        <xdr:cNvPr id="70" name="/xl/media/image17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6d5d42d26840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1" name="T0" displayName="T0" ref="A5:C24" headerRowCount="1" totalsRowCount="0" totalsRowShown="0">
  <x:tableColumns count="3">
    <x:tableColumn id="1" name="主题"/>
    <x:tableColumn id="2" name="结果/入口"/>
    <x:tableColumn id="3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T1" displayName="T1" ref="A5:Q40" headerRowCount="1" totalsRowCount="0" totalsRowShown="0">
  <x:tableColumns count="17">
    <x:tableColumn id="1" name="人物"/>
    <x:tableColumn id="2" name="ID"/>
    <x:tableColumn id="3" name="分组"/>
    <x:tableColumn id="4" name="定位"/>
    <x:tableColumn id="5" name="最低日"/>
    <x:tableColumn id="6" name="参战≥"/>
    <x:tableColumn id="7" name="履约≥"/>
    <x:tableColumn id="8" name="城镇≥"/>
    <x:tableColumn id="9" name="资格等级≥"/>
    <x:tableColumn id="10" name="阶段等级上限"/>
    <x:tableColumn id="11" name="候选生成时历史最高等级"/>
    <x:tableColumn id="12" name="实际入队级"/>
    <x:tableColumn id="13" name="服务费"/>
    <x:tableColumn id="14" name="一级日薪"/>
    <x:tableColumn id="15" name="装备原价"/>
    <x:tableColumn id="16" name="基准总价"/>
    <x:tableColumn id="17" name="是否队长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T2" displayName="T2" ref="A5:M285" headerRowCount="1" totalsRowCount="0" totalsRowShown="0">
  <x:tableColumns count="13">
    <x:tableColumn id="1" name="人物"/>
    <x:tableColumn id="2" name="ID"/>
    <x:tableColumn id="3" name="属性"/>
    <x:tableColumn id="4" name="一级基础"/>
    <x:tableColumn id="5" name="星数0～3"/>
    <x:tableColumn id="6" name="升级选取0～10"/>
    <x:tableColumn id="7" name="剧情分支1"/>
    <x:tableColumn id="8" name="剧情分支2"/>
    <x:tableColumn id="9" name="选择1或2"/>
    <x:tableColumn id="10" name="所选剧情值"/>
    <x:tableColumn id="11" name="0星每次均值"/>
    <x:tableColumn id="12" name="本星每次均值"/>
    <x:tableColumn id="13" name="11级属性均值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9" name="T3" displayName="T3" ref="A5:P40" headerRowCount="1" totalsRowCount="0" totalsRowShown="0">
  <x:tableColumns count="16">
    <x:tableColumn id="1" name="人物"/>
    <x:tableColumn id="2" name="角色"/>
    <x:tableColumn id="3" name="生命"/>
    <x:tableColumn id="4" name="疲劳上限"/>
    <x:tableColumn id="5" name="决心"/>
    <x:tableColumn id="6" name="先攻"/>
    <x:tableColumn id="7" name="近攻"/>
    <x:tableColumn id="8" name="远攻"/>
    <x:tableColumn id="9" name="近防"/>
    <x:tableColumn id="10" name="远防"/>
    <x:tableColumn id="11" name="分配合计"/>
    <x:tableColumn id="12" name="分支一致"/>
    <x:tableColumn id="13" name="日薪11级"/>
    <x:tableColumn id="14" name="培养提示"/>
    <x:tableColumn id="15" name="饰品决心加成"/>
    <x:tableColumn id="16" name="11级含饰品决心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8" name="T4" displayName="T4" ref="A5:N40" headerRowCount="1" totalsRowCount="0" totalsRowShown="0">
  <x:tableColumns count="14">
    <x:tableColumn id="1" name="人物"/>
    <x:tableColumn id="2" name="ID"/>
    <x:tableColumn id="3" name="装备栏"/>
    <x:tableColumn id="4" name="包内"/>
    <x:tableColumn id="5" name="身甲"/>
    <x:tableColumn id="6" name="头甲"/>
    <x:tableColumn id="7" name="装备疲劳"/>
    <x:tableColumn id="8" name="包内疲劳"/>
    <x:tableColumn id="9" name="一级可用疲劳"/>
    <x:tableColumn id="10" name="装备原价"/>
    <x:tableColumn id="11" name="终局换装方向"/>
    <x:tableColumn id="12" name="随身饰品"/>
    <x:tableColumn id="13" name="饰品决心加成"/>
    <x:tableColumn id="14" name="一级含饰品决心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T5" displayName="T5" ref="A5:M107" headerRowCount="1" totalsRowCount="0" totalsRowShown="0">
  <x:tableColumns count="13">
    <x:tableColumn id="1" name="人物"/>
    <x:tableColumn id="2" name="技能"/>
    <x:tableColumn id="3" name="主动1被动0"/>
    <x:tableColumn id="4" name="AP"/>
    <x:tableColumn id="5" name="疲劳"/>
    <x:tableColumn id="6" name="CD"/>
    <x:tableColumn id="7" name="距离"/>
    <x:tableColumn id="8" name="11级疲劳"/>
    <x:tableColumn id="9" name="新效果完整定义"/>
    <x:tableColumn id="10" name="11级其他变化"/>
    <x:tableColumn id="11" name="变更"/>
    <x:tableColumn id="12" name="当前原文"/>
    <x:tableColumn id="13" name="技能I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T6" displayName="T6" ref="A5:H14" headerRowCount="1" totalsRowCount="0" totalsRowShown="0">
  <x:tableColumns count="8">
    <x:tableColumn id="1" name="项目"/>
    <x:tableColumn id="2" name="常驻/限制"/>
    <x:tableColumn id="3" name="AP"/>
    <x:tableColumn id="4" name="疲劳"/>
    <x:tableColumn id="5" name="CD"/>
    <x:tableColumn id="6" name="效果"/>
    <x:tableColumn id="7" name="经济/现行对照"/>
    <x:tableColumn id="8" name="条件/说明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T7" displayName="T7" ref="A5:Q9" headerRowCount="1" totalsRowCount="0" totalsRowShown="0">
  <x:tableColumns count="17">
    <x:tableColumn id="1" name="情景"/>
    <x:tableColumn id="2" name="人数"/>
    <x:tableColumn id="3" name="等级"/>
    <x:tableColumn id="4" name="一级工资和"/>
    <x:tableColumn id="5" name="工资倍率"/>
    <x:tableColumn id="6" name="实际日薪"/>
    <x:tableColumn id="7" name="食物量/人日"/>
    <x:tableColumn id="8" name="食物单价"/>
    <x:tableColumn id="9" name="食品支出"/>
    <x:tableColumn id="10" name="维修"/>
    <x:tableColumn id="11" name="药品"/>
    <x:tableColumn id="12" name="弹药"/>
    <x:tableColumn id="13" name="维持费/日"/>
    <x:tableColumn id="14" name="再投资/日"/>
    <x:tableColumn id="15" name="需净入账/日"/>
    <x:tableColumn id="16" name="7日储备"/>
    <x:tableColumn id="17" name="具体名单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T8" displayName="T8" ref="A5:C30" headerRowCount="1" totalsRowCount="0" totalsRowShown="0">
  <x:tableColumns count="3">
    <x:tableColumn id="1" name="参数/结果"/>
    <x:tableColumn id="2" name="数值"/>
    <x:tableColumn id="3" name="口径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2" name="T9" displayName="T9" ref="A5:R40" headerRowCount="1" totalsRowCount="0" totalsRowShown="0">
  <x:tableColumns count="18">
    <x:tableColumn id="1" name="人物"/>
    <x:tableColumn id="2" name="背景"/>
    <x:tableColumn id="3" name="原版L11 生命"/>
    <x:tableColumn id="4" name="原版L11 疲劳上限"/>
    <x:tableColumn id="5" name="原版L11 决心"/>
    <x:tableColumn id="6" name="原版L11 先攻"/>
    <x:tableColumn id="7" name="原版L11 近攻"/>
    <x:tableColumn id="8" name="原版L11 远攻"/>
    <x:tableColumn id="9" name="原版L11 近防"/>
    <x:tableColumn id="10" name="原版L11 远防"/>
    <x:tableColumn id="11" name="Mod差值 生命"/>
    <x:tableColumn id="12" name="Mod差值 疲劳上限"/>
    <x:tableColumn id="13" name="Mod差值 决心"/>
    <x:tableColumn id="14" name="Mod差值 先攻"/>
    <x:tableColumn id="15" name="Mod差值 近攻"/>
    <x:tableColumn id="16" name="Mod差值 远攻"/>
    <x:tableColumn id="17" name="Mod差值 近防"/>
    <x:tableColumn id="18" name="Mod差值 远防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3" name="T10" displayName="T10" ref="A5:F62" headerRowCount="1" totalsRowCount="0" totalsRowShown="0">
  <x:tableColumns count="6">
    <x:tableColumn id="1" name="类别"/>
    <x:tableColumn id="2" name="人物/技能"/>
    <x:tableColumn id="3" name="字段"/>
    <x:tableColumn id="4" name="V1"/>
    <x:tableColumn id="5" name="V2"/>
    <x:tableColumn id="6" name="理由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4" name="T11" displayName="T11" ref="A5:K11" headerRowCount="1" totalsRowCount="0" totalsRowShown="0">
  <x:tableColumns count="11">
    <x:tableColumn id="1" name="技能"/>
    <x:tableColumn id="2" name="基础命中"/>
    <x:tableColumn id="3" name="攻击AP"/>
    <x:tableColumn id="4" name="不施法"/>
    <x:tableColumn id="5" name="V1施放AP"/>
    <x:tableColumn id="6" name="V1伤害倍率"/>
    <x:tableColumn id="7" name="V2施放AP"/>
    <x:tableColumn id="8" name="命中增加"/>
    <x:tableColumn id="9" name="V1期望"/>
    <x:tableColumn id="10" name="V2期望"/>
    <x:tableColumn id="11" name="V2进攻差额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5" name="T12" displayName="T12" ref="A5:M14" headerRowCount="1" totalsRowCount="0" totalsRowShown="0">
  <x:tableColumns count="13">
    <x:tableColumn id="1" name="人物"/>
    <x:tableColumn id="2" name="ID"/>
    <x:tableColumn id="3" name="裸疲劳均值"/>
    <x:tableColumn id="4" name="身甲负重"/>
    <x:tableColumn id="5" name="头盔负重"/>
    <x:tableColumn id="6" name="主手负重"/>
    <x:tableColumn id="7" name="包内负重"/>
    <x:tableColumn id="8" name="无壮实可用"/>
    <x:tableColumn id="9" name="壮实身甲负重"/>
    <x:tableColumn id="10" name="壮实头盔负重"/>
    <x:tableColumn id="11" name="壮实后可用"/>
    <x:tableColumn id="12" name="缓冲目标"/>
    <x:tableColumn id="13" name="达到目标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6" name="T13" displayName="T13" ref="A5:Q40" headerRowCount="1" totalsRowCount="0" totalsRowShown="0">
  <x:tableColumns count="17">
    <x:tableColumn id="1" name="人物"/>
    <x:tableColumn id="2" name="ID"/>
    <x:tableColumn id="3" name="当前定位"/>
    <x:tableColumn id="4" name="生命"/>
    <x:tableColumn id="5" name="疲劳上限"/>
    <x:tableColumn id="6" name="决心"/>
    <x:tableColumn id="7" name="先攻"/>
    <x:tableColumn id="8" name="近攻"/>
    <x:tableColumn id="9" name="远攻"/>
    <x:tableColumn id="10" name="近防"/>
    <x:tableColumn id="11" name="远防"/>
    <x:tableColumn id="12" name="当前报价"/>
    <x:tableColumn id="13" name="一级日薪"/>
    <x:tableColumn id="14" name="天赋"/>
    <x:tableColumn id="15" name="当前装备"/>
    <x:tableColumn id="16" name="当前全部招募条件"/>
    <x:tableColumn id="17" name="内容来源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0" name="T14" displayName="T14" ref="A5:D25" headerRowCount="1" totalsRowCount="0" totalsRowShown="0">
  <x:tableColumns count="4">
    <x:tableColumn id="1" name="来源/参数"/>
    <x:tableColumn id="2" name="值或范围"/>
    <x:tableColumn id="3" name="解释"/>
    <x:tableColumn id="4" name="链接/路径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7" name="FixedTraits" displayName="FixedTraits" ref="A5:AF40" headerRowCount="1" totalsRowCount="0" totalsRowShown="0">
  <x:tableColumns count="32">
    <x:tableColumn id="1" name="人物"/>
    <x:tableColumn id="2" name="ID"/>
    <x:tableColumn id="3" name="固定特质一"/>
    <x:tableColumn id="4" name="固定特质二"/>
    <x:tableColumn id="5" name="完整效果"/>
    <x:tableColumn id="6" name="所选特质票数 / 样本"/>
    <x:tableColumn id="7" name="票数前三（含并列）"/>
    <x:tableColumn id="8" name="采用依据"/>
    <x:tableColumn id="9" name="原版特质Δ生命"/>
    <x:tableColumn id="10" name="原版特质Δ疲劳上限"/>
    <x:tableColumn id="11" name="原版特质Δ决心"/>
    <x:tableColumn id="12" name="原版特质Δ先攻"/>
    <x:tableColumn id="13" name="原版特质Δ近攻"/>
    <x:tableColumn id="14" name="原版特质Δ远攻"/>
    <x:tableColumn id="15" name="原版特质Δ近防"/>
    <x:tableColumn id="16" name="原版特质Δ远防"/>
    <x:tableColumn id="17" name="每级额外疲劳"/>
    <x:tableColumn id="18" name="目标等级"/>
    <x:tableColumn id="19" name="计入成长次数"/>
    <x:tableColumn id="20" name="额外疲劳合计"/>
    <x:tableColumn id="21" name="实装基础 生命"/>
    <x:tableColumn id="22" name="实装基础 疲劳上限"/>
    <x:tableColumn id="23" name="实装基础 决心"/>
    <x:tableColumn id="24" name="实装基础 先攻"/>
    <x:tableColumn id="25" name="实装基础 近攻"/>
    <x:tableColumn id="26" name="实装基础 远攻"/>
    <x:tableColumn id="27" name="实装基础 近防"/>
    <x:tableColumn id="28" name="实装基础 远防"/>
    <x:tableColumn id="29" name="剧情特质一"/>
    <x:tableColumn id="30" name="分支一效果"/>
    <x:tableColumn id="31" name="剧情特质二"/>
    <x:tableColumn id="32" name="分支二效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38a672cdad4dc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cb7deaa197049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b12ea2dab5bb45be" /><Relationship Type="http://schemas.openxmlformats.org/officeDocument/2006/relationships/table" Target="/xl/tables/table3.xml" Id="R55b0afab164942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7788570bc744b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093abfea99a4df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2.xml" Id="Rbb4a681bf2e84706" /><Relationship Type="http://schemas.openxmlformats.org/officeDocument/2006/relationships/table" Target="/xl/tables/table6.xml" Id="Rdefd29fdd7ac4c6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3.xml" Id="R508749ac4e144961" /><Relationship Type="http://schemas.openxmlformats.org/officeDocument/2006/relationships/table" Target="/xl/tables/table7.xml" Id="Rb4535710c8ca431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fd5ef0df7d5483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95a10385233e422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adc4bad19ba843a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9e28e210deb9462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f1ce17145f424af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af21cdcf2412467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680967d99c7b4e6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065a4d641a1c435c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4.xml" Id="R19c0b5bdb5b34c47" /><Relationship Type="http://schemas.openxmlformats.org/officeDocument/2006/relationships/table" Target="/xl/tables/table16.xml" Id="R8508f5b4737a4534" /></Relationships>
</file>

<file path=xl/worksheets/sheet1.xml><?xml version="1.0" encoding="utf-8"?>
<x:worksheet xmlns:x="http://schemas.openxmlformats.org/spreadsheetml/2006/main">
  <x:sheetPr>
    <x:tabColor rgb="FF086C7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5" hidden="0" customWidth="1"/>
    <x:col min="2" max="2" width="33" hidden="0" customWidth="1"/>
    <x:col min="3" max="3" width="105" hidden="0" customWidth="1"/>
  </x:cols>
  <x:sheetData>
    <x:row r="1" ht="36" customHeight="1">
      <x:c r="A1" s="5" t="str">
        <x:v>阿飞远征团 · 全人物平衡 V2</x:v>
      </x:c>
      <x:c r="B1" s="3"/>
      <x:c r="C1" s="3"/>
    </x:row>
    <x:row r="2" ht="25" customHeight="1">
      <x:c r="A2" s="3"/>
      <x:c r="B2" s="3"/>
      <x:c r="C2" s="3"/>
    </x:row>
    <x:row r="3" ht="25" customHeight="1">
      <x:c r="A3" s="7" t="str">
        <x:v>2026-09-30终局岗位修订。一级含固定特质；11级按30项培养和所选剧情计算，装备、原版专长、阿飞路线与小龟特殊规则另计。实战待验收。</x:v>
      </x:c>
      <x:c r="B3" s="3"/>
      <x:c r="C3" s="3"/>
    </x:row>
    <x:row r="4" ht="25" customHeight="1">
      <x:c r="A4" s="3"/>
      <x:c r="B4" s="3"/>
      <x:c r="C4" s="3"/>
    </x:row>
    <x:row r="5" ht="36" customHeight="1">
      <x:c r="A5" s="9" t="str">
        <x:v>主题</x:v>
      </x:c>
      <x:c r="B5" s="9" t="str">
        <x:v>结果/入口</x:v>
      </x:c>
      <x:c r="C5" s="9" t="str">
        <x:v>说明</x:v>
      </x:c>
    </x:row>
    <x:row r="6" ht="58" customHeight="1">
      <x:c r="A6" s="10" t="str">
        <x:v>在册战斗人物</x:v>
      </x:c>
      <x:c r="B6" s="10" t="n">
        <x:v>35</x:v>
      </x:c>
      <x:c r="C6" s="10" t="str">
        <x:v>35名人物纳入V2；里根另作宠物，不占佣兵名额。</x:v>
      </x:c>
    </x:row>
    <x:row r="7" ht="58" customHeight="1">
      <x:c r="A7" s="3" t="str">
        <x:v>成员技能选项</x:v>
      </x:c>
      <x:c r="B7" s="3" t="n">
        <x:v>102</x:v>
      </x:c>
      <x:c r="C7" s="3" t="str">
        <x:v>34名非阿飞成员各3选1；阿飞3条互斥路线另列。</x:v>
      </x:c>
    </x:row>
    <x:row r="8" ht="58" customHeight="1">
      <x:c r="A8" s="10" t="str">
        <x:v>队长路线</x:v>
      </x:c>
      <x:c r="B8" s="10" t="n">
        <x:v>3</x:v>
      </x:c>
      <x:c r="C8" s="10" t="str">
        <x:v>蛤蟆人／嘉豪／飞碟互斥；电子烟与自行车单列</x:v>
      </x:c>
    </x:row>
    <x:row r="9" ht="58" customHeight="1">
      <x:c r="A9" s="3" t="str">
        <x:v>35人成长预算</x:v>
      </x:c>
      <x:c r="B9" s="3" t="str">
        <x:v>每人30项</x:v>
      </x:c>
      <x:c r="C9" s="3" t="str">
        <x:v>属性成长可修改基础/天赋/选点/剧情分支；成长总览检查非法分配</x:v>
      </x:c>
    </x:row>
    <x:row r="10" ht="58" customHeight="1">
      <x:c r="A10" s="10" t="str">
        <x:v>全员招募预算</x:v>
      </x:c>
      <x:c r="B10" s="19" t="n">
        <x:f>SUM('招募节奏'!P6:P40)</x:f>
        <x:v>36980</x:v>
      </x:c>
      <x:c r="C10" s="10" t="str">
        <x:v>城镇倍率前，取招募节奏当前实际入队等级；不包括后期换装</x:v>
      </x:c>
    </x:row>
    <x:row r="11" ht="58" customHeight="1">
      <x:c r="A11" s="3" t="str">
        <x:v>12+4轮换需日入账</x:v>
      </x:c>
      <x:c r="B11" s="19" t="n">
        <x:f>'经济模型'!O8</x:f>
        <x:v>1199.4358563018004</x:v>
      </x:c>
      <x:c r="C11" s="3" t="str">
        <x:v>经济模型第三情景，含再投资；不是测得的固定收入</x:v>
      </x:c>
    </x:row>
    <x:row r="12" ht="58" customHeight="1">
      <x:c r="A12" s="10" t="str">
        <x:v>35人收藏需日入账</x:v>
      </x:c>
      <x:c r="B12" s="19" t="n">
        <x:f>'经济模型'!O9</x:f>
        <x:v>2067.590364584901</x:v>
      </x:c>
      <x:c r="C12" s="10" t="str">
        <x:v>全收藏有持续运营成本；不是常规12人通关要求</x:v>
      </x:c>
    </x:row>
    <x:row r="13" ht="58" customHeight="1">
      <x:c r="A13" s="3" t="str">
        <x:v>已通过原版公式边界</x:v>
      </x:c>
      <x:c r="B13" s="3" t="n">
        <x:v>256</x:v>
      </x:c>
      <x:c r="C13" s="3" t="str">
        <x:v>独立执行本机伤害片段与Python模型对比</x:v>
      </x:c>
    </x:row>
    <x:row r="14" ht="58" customHeight="1">
      <x:c r="A14" s="10" t="str">
        <x:v>靶子与承伤试验次数</x:v>
      </x:c>
      <x:c r="B14" s="10" t="n">
        <x:v>144000</x:v>
      </x:c>
      <x:c r="C14" s="10" t="str">
        <x:v>48000练习靶+96000承伤压力，不代表完整战斗胜率</x:v>
      </x:c>
    </x:row>
    <x:row r="15" ht="58" customHeight="1">
      <x:c r="A15" s="3" t="str">
        <x:v>实际游戏平衡</x:v>
      </x:c>
      <x:c r="B15" s="3" t="str">
        <x:v>待实机验收</x:v>
      </x:c>
      <x:c r="C15" s="3" t="str">
        <x:v>102分支、3路线、角色组合、敌军地图及经济难度尚需实测</x:v>
      </x:c>
    </x:row>
    <x:row r="16" ht="58" customHeight="1">
      <x:c r="A16" s="10" t="str">
        <x:v>书籍阅读范围</x:v>
      </x:c>
      <x:c r="B16" s="10" t="str">
        <x:v>两本EPUB相关重点章节</x:v>
      </x:c>
      <x:c r="C16" s="10" t="str">
        <x:v>已取得全文，未声称逐字通读或全部图表已核对；章节索引见读书与Wiki核对.md</x:v>
      </x:c>
    </x:row>
    <x:row r="17" ht="58" customHeight="1">
      <x:c r="A17" s="3" t="str">
        <x:v>完整设计</x:v>
      </x:c>
      <x:c r="B17" s="3" t="str">
        <x:v>总方案.md</x:v>
      </x:c>
      <x:c r="C17" s="3" t="str">
        <x:v>人物手册、技能契约、研究依据、验证报告与本表同目录</x:v>
      </x:c>
    </x:row>
    <x:row r="18" ht="58" customHeight="1">
      <x:c r="A18" s="10" t="str">
        <x:v>修改方式</x:v>
      </x:c>
      <x:c r="B18" s="10" t="str">
        <x:v>黄色输入</x:v>
      </x:c>
      <x:c r="C18" s="10" t="str">
        <x:v>绿色自动重算；改动不自动回写JSON或游戏，请同步设计源后重新验证</x:v>
      </x:c>
    </x:row>
    <x:row r="19" ht="58" customHeight="1">
      <x:c r="A19" s="3" t="str">
        <x:v>固定特质</x:v>
      </x:c>
      <x:c r="B19" s="3" t="str">
        <x:v>35人 / 每人2项</x:v>
      </x:c>
      <x:c r="C19" s="3" t="str">
        <x:v>“人物特质”列出效果、票数、互斥校验和反推基础；八维不重复叠加。</x:v>
      </x:c>
    </x:row>
    <x:row r="20" ht="58" customHeight="1">
      <x:c r="A20" s="3" t="str">
        <x:v>阿飞疲劳培养</x:v>
      </x:c>
      <x:c r="B20" s="3" t="str">
        <x:v>106基础 + 6次普通疲劳成长</x:v>
      </x:c>
      <x:c r="C20" s="3" t="str">
        <x:v>11级均值124；取消每级额外+3，生命3次、疲劳6次、决心1次、近攻近防各10次。</x:v>
      </x:c>
    </x:row>
    <x:row r="21" ht="58" customHeight="1">
      <x:c r="A21" s="3" t="str">
        <x:v>希文培养</x:v>
      </x:c>
      <x:c r="B21" s="3" t="str">
        <x:v>第35日起；2级590克朗</x:v>
      </x:c>
      <x:c r="C21" s="3" t="str">
        <x:v>14战/5履约/6城/历史最高5级；进入候选队列，一级日薪9；不保证当天出现。</x:v>
      </x:c>
    </x:row>
    <x:row r="22" ht="58" customHeight="1">
      <x:c r="A22" s="3" t="str">
        <x:v>线上反馈</x:v>
      </x:c>
      <x:c r="B22" s="3" t="str">
        <x:v>65人物反馈 / 4玩法建议</x:v>
      </x:c>
      <x:c r="C22" s="3" t="str">
        <x:v>只读全量快照；39个Cookie参与标识，非实名人数。小样本不等于全体共识。</x:v>
      </x:c>
    </x:row>
    <x:row r="23" ht="58" customHeight="1">
      <x:c r="A23" s="3" t="str">
        <x:v>DLC及图标</x:v>
      </x:c>
      <x:c r="B23" s="3" t="str">
        <x:v>独立可选包；107技能图标</x:v>
      </x:c>
      <x:c r="C23" s="3" t="str">
        <x:v>分支已合并；96现行成员+6设计技能+5队长/物品图标，另有70个特质图标。</x:v>
      </x:c>
    </x:row>
    <x:row r="24" ht="58" customHeight="1">
      <x:c r="A24" s="3" t="str">
        <x:v>希文的圆圆化妆镜</x:v>
      </x:c>
      <x:c r="B24" s="3" t="str">
        <x:v>本体决心21 + 饰品20 = 41</x:v>
      </x:c>
      <x:c r="C24" s="3" t="str">
        <x:v>默认剧情成长后本体24、戴镜44；占饰品栏，无负重。换下失去加成。</x:v>
      </x:c>
    </x:row>
  </x:sheetData>
  <x:pageMargins left="0.7" right="0.7" top="0.75" bottom="0.75" header="0.3" footer="0.3"/>
  <x:tableParts count="1">
    <x:tablePart xmlns:r="http://schemas.openxmlformats.org/officeDocument/2006/relationships" r:id="Rae38a672cdad4dc4"/>
  </x:tableParts>
</x:worksheet>
</file>

<file path=xl/worksheets/sheet2.xml><?xml version="1.0" encoding="utf-8"?>
<x:worksheet xmlns:x="http://schemas.openxmlformats.org/spreadsheetml/2006/main">
  <x:sheetPr>
    <x:tabColor rgb="FF086C7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18" hidden="0" customWidth="1"/>
    <x:col min="3" max="3" width="17" hidden="0" customWidth="1"/>
    <x:col min="4" max="4" width="24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3" hidden="0" customWidth="1"/>
    <x:col min="10" max="10" width="14" hidden="0" customWidth="1"/>
    <x:col min="11" max="11" width="20" hidden="0" customWidth="1"/>
    <x:col min="12" max="12" width="13" hidden="0" customWidth="1"/>
    <x:col min="13" max="13" width="12" hidden="0" customWidth="1"/>
    <x:col min="14" max="14" width="12" hidden="0" customWidth="1"/>
    <x:col min="15" max="15" width="13" hidden="0" customWidth="1"/>
    <x:col min="16" max="16" width="14" hidden="0" customWidth="1"/>
    <x:col min="17" max="17" width="12" hidden="0" customWidth="1"/>
  </x:cols>
  <x:sheetData>
    <x:row r="1" ht="36" customHeight="1">
      <x:c r="A1" s="5" t="str">
        <x:v>35人招募与报价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 ht="25" customHeight="1">
      <x:c r="A3" s="7" t="str">
        <x:v>刀一第2～10日；刀二与飞团提前6日。宋暖阳第16日起、小龟第1日起满足条件随机出现，独立位置；日期不是必出日。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 ht="2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5" ht="36" customHeight="1">
      <x:c r="A5" s="9" t="str">
        <x:v>人物</x:v>
      </x:c>
      <x:c r="B5" s="9" t="str">
        <x:v>ID</x:v>
      </x:c>
      <x:c r="C5" s="9" t="str">
        <x:v>分组</x:v>
      </x:c>
      <x:c r="D5" s="9" t="str">
        <x:v>定位</x:v>
      </x:c>
      <x:c r="E5" s="9" t="str">
        <x:v>最低日</x:v>
      </x:c>
      <x:c r="F5" s="9" t="str">
        <x:v>参战≥</x:v>
      </x:c>
      <x:c r="G5" s="9" t="str">
        <x:v>履约≥</x:v>
      </x:c>
      <x:c r="H5" s="9" t="str">
        <x:v>城镇≥</x:v>
      </x:c>
      <x:c r="I5" s="9" t="str">
        <x:v>资格等级≥</x:v>
      </x:c>
      <x:c r="J5" s="9" t="str">
        <x:v>阶段等级上限</x:v>
      </x:c>
      <x:c r="K5" s="9" t="str">
        <x:v>候选生成时历史最高等级</x:v>
      </x:c>
      <x:c r="L5" s="9" t="str">
        <x:v>实际入队级</x:v>
      </x:c>
      <x:c r="M5" s="9" t="str">
        <x:v>服务费</x:v>
      </x:c>
      <x:c r="N5" s="9" t="str">
        <x:v>一级日薪</x:v>
      </x:c>
      <x:c r="O5" s="9" t="str">
        <x:v>装备原价</x:v>
      </x:c>
      <x:c r="P5" s="9" t="str">
        <x:v>基准总价</x:v>
      </x:c>
      <x:c r="Q5" s="9" t="str">
        <x:v>是否队长</x:v>
      </x:c>
    </x:row>
    <x:row r="6" ht="25" customHeight="1">
      <x:c r="A6" s="10" t="str">
        <x:v>阿飞</x:v>
      </x:c>
      <x:c r="B6" s="10" t="str">
        <x:v>afei</x:v>
      </x:c>
      <x:c r="C6" s="10" t="str">
        <x:v>刀一黑队</x:v>
      </x:c>
      <x:c r="D6" s="10" t="str">
        <x:v>可换路线的队长前排</x:v>
      </x:c>
      <x:c r="E6" s="15" t="n">
        <x:v>0</x:v>
      </x:c>
      <x:c r="F6" s="15" t="n">
        <x:v>0</x:v>
      </x:c>
      <x:c r="G6" s="15" t="n">
        <x:v>0</x:v>
      </x:c>
      <x:c r="H6" s="15" t="n">
        <x:v>0</x:v>
      </x:c>
      <x:c r="I6" s="15" t="n">
        <x:v>1</x:v>
      </x:c>
      <x:c r="J6" s="15" t="n">
        <x:v>1</x:v>
      </x:c>
      <x:c r="K6" s="15" t="n">
        <x:v>11</x:v>
      </x:c>
      <x:c r="L6" s="19" t="n">
        <x:f>MAX(1,MIN(J6,1+INT((K6-2)/2)))</x:f>
        <x:v>1</x:v>
      </x:c>
      <x:c r="M6" s="15" t="n">
        <x:v>0</x:v>
      </x:c>
      <x:c r="N6" s="15" t="n">
        <x:v>8</x:v>
      </x:c>
      <x:c r="O6" s="16" t="n">
        <x:v>440</x:v>
      </x:c>
      <x:c r="P6" s="19" t="n">
        <x:f>IF(Q6=1,0,ROUNDUP((M6+O6*'来源说明'!$B$6+'来源说明'!$B$7*(L6-1)^1.5)/10,0)*10)</x:f>
        <x:v>0</x:v>
      </x:c>
      <x:c r="Q6" s="16" t="n">
        <x:v>1</x:v>
      </x:c>
    </x:row>
    <x:row r="7" ht="25" customHeight="1">
      <x:c r="A7" s="3" t="str">
        <x:v>王大谋</x:v>
      </x:c>
      <x:c r="B7" s="3" t="str">
        <x:v>damou</x:v>
      </x:c>
      <x:c r="C7" s="3" t="str">
        <x:v>刀一黑队</x:v>
      </x:c>
      <x:c r="D7" s="3" t="str">
        <x:v>相邻核心的单点护卫盾坦</x:v>
      </x:c>
      <x:c r="E7" s="15" t="n">
        <x:v>0</x:v>
      </x:c>
      <x:c r="F7" s="15" t="n">
        <x:v>0</x:v>
      </x:c>
      <x:c r="G7" s="15" t="n">
        <x:v>0</x:v>
      </x:c>
      <x:c r="H7" s="15" t="n">
        <x:v>0</x:v>
      </x:c>
      <x:c r="I7" s="15" t="n">
        <x:v>1</x:v>
      </x:c>
      <x:c r="J7" s="15" t="n">
        <x:v>1</x:v>
      </x:c>
      <x:c r="K7" s="15" t="n">
        <x:v>11</x:v>
      </x:c>
      <x:c r="L7" s="19" t="n">
        <x:f>MAX(1,MIN(J7,1+INT((K7-2)/2)))</x:f>
        <x:v>1</x:v>
      </x:c>
      <x:c r="M7" s="15" t="n">
        <x:v>0</x:v>
      </x:c>
      <x:c r="N7" s="15" t="n">
        <x:v>15</x:v>
      </x:c>
      <x:c r="O7" s="17" t="n">
        <x:v>580</x:v>
      </x:c>
      <x:c r="P7" s="19" t="n">
        <x:f>IF(Q7=1,0,ROUNDUP((M7+O7*'来源说明'!$B$6+'来源说明'!$B$7*(L7-1)^1.5)/10,0)*10)</x:f>
        <x:v>0</x:v>
      </x:c>
      <x:c r="Q7" s="17" t="n">
        <x:v>1</x:v>
      </x:c>
    </x:row>
    <x:row r="8" ht="25" customHeight="1">
      <x:c r="A8" s="10" t="str">
        <x:v>午夜抹抹茶</x:v>
      </x:c>
      <x:c r="B8" s="10" t="str">
        <x:v>mocha</x:v>
      </x:c>
      <x:c r="C8" s="10" t="str">
        <x:v>刀一黑队</x:v>
      </x:c>
      <x:c r="D8" s="10" t="str">
        <x:v>远程支援队长与军需账房</x:v>
      </x:c>
      <x:c r="E8" s="15" t="n">
        <x:v>0</x:v>
      </x:c>
      <x:c r="F8" s="15" t="n">
        <x:v>0</x:v>
      </x:c>
      <x:c r="G8" s="15" t="n">
        <x:v>0</x:v>
      </x:c>
      <x:c r="H8" s="15" t="n">
        <x:v>0</x:v>
      </x:c>
      <x:c r="I8" s="15" t="n">
        <x:v>1</x:v>
      </x:c>
      <x:c r="J8" s="15" t="n">
        <x:v>1</x:v>
      </x:c>
      <x:c r="K8" s="15" t="n">
        <x:v>11</x:v>
      </x:c>
      <x:c r="L8" s="19" t="n">
        <x:f>MAX(1,MIN(J8,1+INT((K8-2)/2)))</x:f>
        <x:v>1</x:v>
      </x:c>
      <x:c r="M8" s="15" t="n">
        <x:v>0</x:v>
      </x:c>
      <x:c r="N8" s="15" t="n">
        <x:v>10</x:v>
      </x:c>
      <x:c r="O8" s="16" t="n">
        <x:v>495</x:v>
      </x:c>
      <x:c r="P8" s="19" t="n">
        <x:f>IF(Q8=1,0,ROUNDUP((M8+O8*'来源说明'!$B$6+'来源说明'!$B$7*(L8-1)^1.5)/10,0)*10)</x:f>
        <x:v>0</x:v>
      </x:c>
      <x:c r="Q8" s="16" t="n">
        <x:v>1</x:v>
      </x:c>
    </x:row>
    <x:row r="9" ht="25" customHeight="1">
      <x:c r="A9" s="3" t="str">
        <x:v>小酒瓶</x:v>
      </x:c>
      <x:c r="B9" s="3" t="str">
        <x:v>bottle</x:v>
      </x:c>
      <x:c r="C9" s="3" t="str">
        <x:v>刀一黑队</x:v>
      </x:c>
      <x:c r="D9" s="3" t="str">
        <x:v>高命中单手决斗主力</x:v>
      </x:c>
      <x:c r="E9" s="15" t="n">
        <x:v>3</x:v>
      </x:c>
      <x:c r="F9" s="15" t="n">
        <x:v>1</x:v>
      </x:c>
      <x:c r="G9" s="15" t="n">
        <x:v>1</x:v>
      </x:c>
      <x:c r="H9" s="15" t="n">
        <x:v>2</x:v>
      </x:c>
      <x:c r="I9" s="15" t="n">
        <x:v>2</x:v>
      </x:c>
      <x:c r="J9" s="15" t="n">
        <x:v>1</x:v>
      </x:c>
      <x:c r="K9" s="15" t="n">
        <x:v>11</x:v>
      </x:c>
      <x:c r="L9" s="19" t="n">
        <x:f>MAX(1,MIN(J9,1+INT((K9-2)/2)))</x:f>
        <x:v>1</x:v>
      </x:c>
      <x:c r="M9" s="15" t="n">
        <x:v>400</x:v>
      </x:c>
      <x:c r="N9" s="15" t="n">
        <x:v>16</x:v>
      </x:c>
      <x:c r="O9" s="17" t="n">
        <x:v>750</x:v>
      </x:c>
      <x:c r="P9" s="19" t="n">
        <x:f>IF(Q9=1,0,ROUNDUP((M9+O9*'来源说明'!$B$6+'来源说明'!$B$7*(L9-1)^1.5)/10,0)*10)</x:f>
        <x:v>850</x:v>
      </x:c>
      <x:c r="Q9" s="17" t="n">
        <x:v>0</x:v>
      </x:c>
    </x:row>
    <x:row r="10" ht="25" customHeight="1">
      <x:c r="A10" s="10" t="str">
        <x:v>白小帅子</x:v>
      </x:c>
      <x:c r="B10" s="10" t="str">
        <x:v>shuaizi</x:v>
      </x:c>
      <x:c r="C10" s="10" t="str">
        <x:v>刀一黑队</x:v>
      </x:c>
      <x:c r="D10" s="10" t="str">
        <x:v>局部疲劳支援与卡口盾卫</x:v>
      </x:c>
      <x:c r="E10" s="15" t="n">
        <x:v>2</x:v>
      </x:c>
      <x:c r="F10" s="15" t="n">
        <x:v>0</x:v>
      </x:c>
      <x:c r="G10" s="15" t="n">
        <x:v>0</x:v>
      </x:c>
      <x:c r="H10" s="15" t="n">
        <x:v>2</x:v>
      </x:c>
      <x:c r="I10" s="15" t="n">
        <x:v>1</x:v>
      </x:c>
      <x:c r="J10" s="15" t="n">
        <x:v>1</x:v>
      </x:c>
      <x:c r="K10" s="15" t="n">
        <x:v>11</x:v>
      </x:c>
      <x:c r="L10" s="19" t="n">
        <x:f>MAX(1,MIN(J10,1+INT((K10-2)/2)))</x:f>
        <x:v>1</x:v>
      </x:c>
      <x:c r="M10" s="15" t="n">
        <x:v>140</x:v>
      </x:c>
      <x:c r="N10" s="15" t="n">
        <x:v>9</x:v>
      </x:c>
      <x:c r="O10" s="16" t="n">
        <x:v>440</x:v>
      </x:c>
      <x:c r="P10" s="19" t="n">
        <x:f>IF(Q10=1,0,ROUNDUP((M10+O10*'来源说明'!$B$6+'来源说明'!$B$7*(L10-1)^1.5)/10,0)*10)</x:f>
        <x:v>410</x:v>
      </x:c>
      <x:c r="Q10" s="16" t="n">
        <x:v>0</x:v>
      </x:c>
    </x:row>
    <x:row r="11" ht="25" customHeight="1">
      <x:c r="A11" s="3" t="str">
        <x:v>李李超欧</x:v>
      </x:c>
      <x:c r="B11" s="3" t="str">
        <x:v>lili</x:v>
      </x:c>
      <x:c r="C11" s="3" t="str">
        <x:v>刀一黑队</x:v>
      </x:c>
      <x:c r="D11" s="3" t="str">
        <x:v>弓手连续点杀</x:v>
      </x:c>
      <x:c r="E11" s="15" t="n">
        <x:v>6</x:v>
      </x:c>
      <x:c r="F11" s="15" t="n">
        <x:v>2</x:v>
      </x:c>
      <x:c r="G11" s="15" t="n">
        <x:v>1</x:v>
      </x:c>
      <x:c r="H11" s="15" t="n">
        <x:v>3</x:v>
      </x:c>
      <x:c r="I11" s="15" t="n">
        <x:v>2</x:v>
      </x:c>
      <x:c r="J11" s="15" t="n">
        <x:v>1</x:v>
      </x:c>
      <x:c r="K11" s="15" t="n">
        <x:v>11</x:v>
      </x:c>
      <x:c r="L11" s="19" t="n">
        <x:f>MAX(1,MIN(J11,1+INT((K11-2)/2)))</x:f>
        <x:v>1</x:v>
      </x:c>
      <x:c r="M11" s="15" t="n">
        <x:v>220</x:v>
      </x:c>
      <x:c r="N11" s="15" t="n">
        <x:v>12</x:v>
      </x:c>
      <x:c r="O11" s="17" t="n">
        <x:v>395</x:v>
      </x:c>
      <x:c r="P11" s="19" t="n">
        <x:f>IF(Q11=1,0,ROUNDUP((M11+O11*'来源说明'!$B$6+'来源说明'!$B$7*(L11-1)^1.5)/10,0)*10)</x:f>
        <x:v>460</x:v>
      </x:c>
      <x:c r="Q11" s="17" t="n">
        <x:v>0</x:v>
      </x:c>
    </x:row>
    <x:row r="12" ht="25" customHeight="1">
      <x:c r="A12" s="10" t="str">
        <x:v>小月牙</x:v>
      </x:c>
      <x:c r="B12" s="10" t="str">
        <x:v>xiaoyueya</x:v>
      </x:c>
      <x:c r="C12" s="10" t="str">
        <x:v>刀一黑队</x:v>
      </x:c>
      <x:c r="D12" s="10" t="str">
        <x:v>近距投掷转火手</x:v>
      </x:c>
      <x:c r="E12" s="15" t="n">
        <x:v>4</x:v>
      </x:c>
      <x:c r="F12" s="15" t="n">
        <x:v>1</x:v>
      </x:c>
      <x:c r="G12" s="15" t="n">
        <x:v>1</x:v>
      </x:c>
      <x:c r="H12" s="15" t="n">
        <x:v>2</x:v>
      </x:c>
      <x:c r="I12" s="15" t="n">
        <x:v>2</x:v>
      </x:c>
      <x:c r="J12" s="15" t="n">
        <x:v>1</x:v>
      </x:c>
      <x:c r="K12" s="15" t="n">
        <x:v>11</x:v>
      </x:c>
      <x:c r="L12" s="19" t="n">
        <x:f>MAX(1,MIN(J12,1+INT((K12-2)/2)))</x:f>
        <x:v>1</x:v>
      </x:c>
      <x:c r="M12" s="15" t="n">
        <x:v>130</x:v>
      </x:c>
      <x:c r="N12" s="15" t="n">
        <x:v>9</x:v>
      </x:c>
      <x:c r="O12" s="16" t="n">
        <x:v>560</x:v>
      </x:c>
      <x:c r="P12" s="19" t="n">
        <x:f>IF(Q12=1,0,ROUNDUP((M12+O12*'来源说明'!$B$6+'来源说明'!$B$7*(L12-1)^1.5)/10,0)*10)</x:f>
        <x:v>470</x:v>
      </x:c>
      <x:c r="Q12" s="16" t="n">
        <x:v>0</x:v>
      </x:c>
    </x:row>
    <x:row r="13" ht="25" customHeight="1">
      <x:c r="A13" s="3" t="str">
        <x:v>余初九</x:v>
      </x:c>
      <x:c r="B13" s="3" t="str">
        <x:v>yuchujiu</x:v>
      </x:c>
      <x:c r="C13" s="3" t="str">
        <x:v>刀一黑队</x:v>
      </x:c>
      <x:c r="D13" s="3" t="str">
        <x:v>贴前排的换位救场接应</x:v>
      </x:c>
      <x:c r="E13" s="15" t="n">
        <x:v>5</x:v>
      </x:c>
      <x:c r="F13" s="15" t="n">
        <x:v>2</x:v>
      </x:c>
      <x:c r="G13" s="15" t="n">
        <x:v>1</x:v>
      </x:c>
      <x:c r="H13" s="15" t="n">
        <x:v>2</x:v>
      </x:c>
      <x:c r="I13" s="15" t="n">
        <x:v>2</x:v>
      </x:c>
      <x:c r="J13" s="15" t="n">
        <x:v>1</x:v>
      </x:c>
      <x:c r="K13" s="15" t="n">
        <x:v>11</x:v>
      </x:c>
      <x:c r="L13" s="19" t="n">
        <x:f>MAX(1,MIN(J13,1+INT((K13-2)/2)))</x:f>
        <x:v>1</x:v>
      </x:c>
      <x:c r="M13" s="15" t="n">
        <x:v>230</x:v>
      </x:c>
      <x:c r="N13" s="15" t="n">
        <x:v>11</x:v>
      </x:c>
      <x:c r="O13" s="17" t="n">
        <x:v>510</x:v>
      </x:c>
      <x:c r="P13" s="19" t="n">
        <x:f>IF(Q13=1,0,ROUNDUP((M13+O13*'来源说明'!$B$6+'来源说明'!$B$7*(L13-1)^1.5)/10,0)*10)</x:f>
        <x:v>540</x:v>
      </x:c>
      <x:c r="Q13" s="17" t="n">
        <x:v>0</x:v>
      </x:c>
    </x:row>
    <x:row r="14" ht="25" customHeight="1">
      <x:c r="A14" s="10" t="str">
        <x:v>小鱼贝壳</x:v>
      </x:c>
      <x:c r="B14" s="10" t="str">
        <x:v>xiaoyubeike</x:v>
      </x:c>
      <x:c r="C14" s="10" t="str">
        <x:v>刀一黑队</x:v>
      </x:c>
      <x:c r="D14" s="10" t="str">
        <x:v>稳健重甲双手低耗前排</x:v>
      </x:c>
      <x:c r="E14" s="15" t="n">
        <x:v>8</x:v>
      </x:c>
      <x:c r="F14" s="15" t="n">
        <x:v>3</x:v>
      </x:c>
      <x:c r="G14" s="15" t="n">
        <x:v>2</x:v>
      </x:c>
      <x:c r="H14" s="15" t="n">
        <x:v>3</x:v>
      </x:c>
      <x:c r="I14" s="15" t="n">
        <x:v>2</x:v>
      </x:c>
      <x:c r="J14" s="15" t="n">
        <x:v>1</x:v>
      </x:c>
      <x:c r="K14" s="15" t="n">
        <x:v>11</x:v>
      </x:c>
      <x:c r="L14" s="19" t="n">
        <x:f>MAX(1,MIN(J14,1+INT((K14-2)/2)))</x:f>
        <x:v>1</x:v>
      </x:c>
      <x:c r="M14" s="15" t="n">
        <x:v>300</x:v>
      </x:c>
      <x:c r="N14" s="15" t="n">
        <x:v>12</x:v>
      </x:c>
      <x:c r="O14" s="16" t="n">
        <x:v>520</x:v>
      </x:c>
      <x:c r="P14" s="19" t="n">
        <x:f>IF(Q14=1,0,ROUNDUP((M14+O14*'来源说明'!$B$6+'来源说明'!$B$7*(L14-1)^1.5)/10,0)*10)</x:f>
        <x:v>620</x:v>
      </x:c>
      <x:c r="Q14" s="16" t="n">
        <x:v>0</x:v>
      </x:c>
    </x:row>
    <x:row r="15" ht="25" customHeight="1">
      <x:c r="A15" s="3" t="str">
        <x:v>王怼怼</x:v>
      </x:c>
      <x:c r="B15" s="3" t="str">
        <x:v>wangduidui</x:v>
      </x:c>
      <x:c r="C15" s="3" t="str">
        <x:v>刀一黑队</x:v>
      </x:c>
      <x:c r="D15" s="3" t="str">
        <x:v>副旗手与接班指挥</x:v>
      </x:c>
      <x:c r="E15" s="15" t="n">
        <x:v>10</x:v>
      </x:c>
      <x:c r="F15" s="15" t="n">
        <x:v>4</x:v>
      </x:c>
      <x:c r="G15" s="15" t="n">
        <x:v>2</x:v>
      </x:c>
      <x:c r="H15" s="15" t="n">
        <x:v>3</x:v>
      </x:c>
      <x:c r="I15" s="15" t="n">
        <x:v>3</x:v>
      </x:c>
      <x:c r="J15" s="15" t="n">
        <x:v>1</x:v>
      </x:c>
      <x:c r="K15" s="15" t="n">
        <x:v>11</x:v>
      </x:c>
      <x:c r="L15" s="19" t="n">
        <x:f>MAX(1,MIN(J15,1+INT((K15-2)/2)))</x:f>
        <x:v>1</x:v>
      </x:c>
      <x:c r="M15" s="15" t="n">
        <x:v>240</x:v>
      </x:c>
      <x:c r="N15" s="15" t="n">
        <x:v>12</x:v>
      </x:c>
      <x:c r="O15" s="17" t="n">
        <x:v>450</x:v>
      </x:c>
      <x:c r="P15" s="19" t="n">
        <x:f>IF(Q15=1,0,ROUNDUP((M15+O15*'来源说明'!$B$6+'来源说明'!$B$7*(L15-1)^1.5)/10,0)*10)</x:f>
        <x:v>510</x:v>
      </x:c>
      <x:c r="Q15" s="17" t="n">
        <x:v>0</x:v>
      </x:c>
    </x:row>
    <x:row r="16" ht="25" customHeight="1">
      <x:c r="A16" s="10" t="str">
        <x:v>老蔡</x:v>
      </x:c>
      <x:c r="B16" s="10" t="str">
        <x:v>laocai</x:v>
      </x:c>
      <x:c r="C16" s="10" t="str">
        <x:v>刀二蓝队</x:v>
      </x:c>
      <x:c r="D16" s="10" t="str">
        <x:v>中央阵线盾锚</x:v>
      </x:c>
      <x:c r="E16" s="15" t="n">
        <x:v>14</x:v>
      </x:c>
      <x:c r="F16" s="15" t="n">
        <x:v>6</x:v>
      </x:c>
      <x:c r="G16" s="15" t="n">
        <x:v>2</x:v>
      </x:c>
      <x:c r="H16" s="15" t="n">
        <x:v>3</x:v>
      </x:c>
      <x:c r="I16" s="15" t="n">
        <x:v>3</x:v>
      </x:c>
      <x:c r="J16" s="15" t="n">
        <x:v>1</x:v>
      </x:c>
      <x:c r="K16" s="15" t="n">
        <x:v>11</x:v>
      </x:c>
      <x:c r="L16" s="19" t="n">
        <x:f>MAX(1,MIN(J16,1+INT((K16-2)/2)))</x:f>
        <x:v>1</x:v>
      </x:c>
      <x:c r="M16" s="15" t="n">
        <x:v>400</x:v>
      </x:c>
      <x:c r="N16" s="15" t="n">
        <x:v>16</x:v>
      </x:c>
      <x:c r="O16" s="16" t="n">
        <x:v>580</x:v>
      </x:c>
      <x:c r="P16" s="19" t="n">
        <x:f>IF(Q16=1,0,ROUNDUP((M16+O16*'来源说明'!$B$6+'来源说明'!$B$7*(L16-1)^1.5)/10,0)*10)</x:f>
        <x:v>750</x:v>
      </x:c>
      <x:c r="Q16" s="16" t="n">
        <x:v>0</x:v>
      </x:c>
    </x:row>
    <x:row r="17" ht="25" customHeight="1">
      <x:c r="A17" s="3" t="str">
        <x:v>眼子</x:v>
      </x:c>
      <x:c r="B17" s="3" t="str">
        <x:v>yanzi</x:v>
      </x:c>
      <x:c r="C17" s="3" t="str">
        <x:v>刀二蓝队</x:v>
      </x:c>
      <x:c r="D17" s="3" t="str">
        <x:v>后排长柄投掷多面手</x:v>
      </x:c>
      <x:c r="E17" s="15" t="n">
        <x:v>12</x:v>
      </x:c>
      <x:c r="F17" s="15" t="n">
        <x:v>4</x:v>
      </x:c>
      <x:c r="G17" s="15" t="n">
        <x:v>2</x:v>
      </x:c>
      <x:c r="H17" s="15" t="n">
        <x:v>3</x:v>
      </x:c>
      <x:c r="I17" s="15" t="n">
        <x:v>3</x:v>
      </x:c>
      <x:c r="J17" s="15" t="n">
        <x:v>1</x:v>
      </x:c>
      <x:c r="K17" s="15" t="n">
        <x:v>11</x:v>
      </x:c>
      <x:c r="L17" s="19" t="n">
        <x:f>MAX(1,MIN(J17,1+INT((K17-2)/2)))</x:f>
        <x:v>1</x:v>
      </x:c>
      <x:c r="M17" s="15" t="n">
        <x:v>250</x:v>
      </x:c>
      <x:c r="N17" s="15" t="n">
        <x:v>12</x:v>
      </x:c>
      <x:c r="O17" s="17" t="n">
        <x:v>750</x:v>
      </x:c>
      <x:c r="P17" s="19" t="n">
        <x:f>IF(Q17=1,0,ROUNDUP((M17+O17*'来源说明'!$B$6+'来源说明'!$B$7*(L17-1)^1.5)/10,0)*10)</x:f>
        <x:v>700</x:v>
      </x:c>
      <x:c r="Q17" s="17" t="n">
        <x:v>0</x:v>
      </x:c>
    </x:row>
    <x:row r="18" ht="25" customHeight="1">
      <x:c r="A18" s="10" t="str">
        <x:v>小虎</x:v>
      </x:c>
      <x:c r="B18" s="10" t="str">
        <x:v>tiantong</x:v>
      </x:c>
      <x:c r="C18" s="10" t="str">
        <x:v>刀二蓝队</x:v>
      </x:c>
      <x:c r="D18" s="10" t="str">
        <x:v>移动射击与后排接应</x:v>
      </x:c>
      <x:c r="E18" s="15" t="n">
        <x:v>16</x:v>
      </x:c>
      <x:c r="F18" s="15" t="n">
        <x:v>6</x:v>
      </x:c>
      <x:c r="G18" s="15" t="n">
        <x:v>3</x:v>
      </x:c>
      <x:c r="H18" s="15" t="n">
        <x:v>4</x:v>
      </x:c>
      <x:c r="I18" s="15" t="n">
        <x:v>3</x:v>
      </x:c>
      <x:c r="J18" s="15" t="n">
        <x:v>1</x:v>
      </x:c>
      <x:c r="K18" s="15" t="n">
        <x:v>11</x:v>
      </x:c>
      <x:c r="L18" s="19" t="n">
        <x:f>MAX(1,MIN(J18,1+INT((K18-2)/2)))</x:f>
        <x:v>1</x:v>
      </x:c>
      <x:c r="M18" s="15" t="n">
        <x:v>380</x:v>
      </x:c>
      <x:c r="N18" s="15" t="n">
        <x:v>14</x:v>
      </x:c>
      <x:c r="O18" s="16" t="n">
        <x:v>935</x:v>
      </x:c>
      <x:c r="P18" s="19" t="n">
        <x:f>IF(Q18=1,0,ROUNDUP((M18+O18*'来源说明'!$B$6+'来源说明'!$B$7*(L18-1)^1.5)/10,0)*10)</x:f>
        <x:v>950</x:v>
      </x:c>
      <x:c r="Q18" s="16" t="n">
        <x:v>0</x:v>
      </x:c>
    </x:row>
    <x:row r="19" ht="25" customHeight="1">
      <x:c r="A19" s="3" t="str">
        <x:v>小宁</x:v>
      </x:c>
      <x:c r="B19" s="3" t="str">
        <x:v>xiaoning</x:v>
      </x:c>
      <x:c r="C19" s="3" t="str">
        <x:v>刀二蓝队</x:v>
      </x:c>
      <x:c r="D19" s="3" t="str">
        <x:v>高命中单体弩手</x:v>
      </x:c>
      <x:c r="E19" s="15" t="n">
        <x:v>20</x:v>
      </x:c>
      <x:c r="F19" s="15" t="n">
        <x:v>8</x:v>
      </x:c>
      <x:c r="G19" s="15" t="n">
        <x:v>3</x:v>
      </x:c>
      <x:c r="H19" s="15" t="n">
        <x:v>4</x:v>
      </x:c>
      <x:c r="I19" s="15" t="n">
        <x:v>4</x:v>
      </x:c>
      <x:c r="J19" s="15" t="n">
        <x:v>2</x:v>
      </x:c>
      <x:c r="K19" s="15" t="n">
        <x:v>11</x:v>
      </x:c>
      <x:c r="L19" s="19" t="n">
        <x:f>MAX(1,MIN(J19,1+INT((K19-2)/2)))</x:f>
        <x:v>2</x:v>
      </x:c>
      <x:c r="M19" s="15" t="n">
        <x:v>550</x:v>
      </x:c>
      <x:c r="N19" s="15" t="n">
        <x:v>18</x:v>
      </x:c>
      <x:c r="O19" s="17" t="n">
        <x:v>1015</x:v>
      </x:c>
      <x:c r="P19" s="19" t="n">
        <x:f>IF(Q19=1,0,ROUNDUP((M19+O19*'来源说明'!$B$6+'来源说明'!$B$7*(L19-1)^1.5)/10,0)*10)</x:f>
        <x:v>1280</x:v>
      </x:c>
      <x:c r="Q19" s="17" t="n">
        <x:v>0</x:v>
      </x:c>
    </x:row>
    <x:row r="20" ht="25" customHeight="1">
      <x:c r="A20" s="10" t="str">
        <x:v>小胖</x:v>
      </x:c>
      <x:c r="B20" s="10" t="str">
        <x:v>xiaopangxu</x:v>
      </x:c>
      <x:c r="C20" s="10" t="str">
        <x:v>刀二蓝队</x:v>
      </x:c>
      <x:c r="D20" s="10" t="str">
        <x:v>受击维持续航的耐久盾卫</x:v>
      </x:c>
      <x:c r="E20" s="15" t="n">
        <x:v>22</x:v>
      </x:c>
      <x:c r="F20" s="15" t="n">
        <x:v>8</x:v>
      </x:c>
      <x:c r="G20" s="15" t="n">
        <x:v>4</x:v>
      </x:c>
      <x:c r="H20" s="15" t="n">
        <x:v>5</x:v>
      </x:c>
      <x:c r="I20" s="15" t="n">
        <x:v>4</x:v>
      </x:c>
      <x:c r="J20" s="15" t="n">
        <x:v>2</x:v>
      </x:c>
      <x:c r="K20" s="15" t="n">
        <x:v>11</x:v>
      </x:c>
      <x:c r="L20" s="19" t="n">
        <x:f>MAX(1,MIN(J20,1+INT((K20-2)/2)))</x:f>
        <x:v>2</x:v>
      </x:c>
      <x:c r="M20" s="15" t="n">
        <x:v>380</x:v>
      </x:c>
      <x:c r="N20" s="15" t="n">
        <x:v>14</x:v>
      </x:c>
      <x:c r="O20" s="16" t="n">
        <x:v>1680</x:v>
      </x:c>
      <x:c r="P20" s="19" t="n">
        <x:f>IF(Q20=1,0,ROUNDUP((M20+O20*'来源说明'!$B$6+'来源说明'!$B$7*(L20-1)^1.5)/10,0)*10)</x:f>
        <x:v>1510</x:v>
      </x:c>
      <x:c r="Q20" s="16" t="n">
        <x:v>0</x:v>
      </x:c>
    </x:row>
    <x:row r="21" ht="25" customHeight="1">
      <x:c r="A21" s="3" t="str">
        <x:v>大鹅</x:v>
      </x:c>
      <x:c r="B21" s="3" t="str">
        <x:v>dae</x:v>
      </x:c>
      <x:c r="C21" s="3" t="str">
        <x:v>刀二蓝队</x:v>
      </x:c>
      <x:c r="D21" s="3" t="str">
        <x:v>侧翼与远程掩护盾卫</x:v>
      </x:c>
      <x:c r="E21" s="15" t="n">
        <x:v>18</x:v>
      </x:c>
      <x:c r="F21" s="15" t="n">
        <x:v>7</x:v>
      </x:c>
      <x:c r="G21" s="15" t="n">
        <x:v>3</x:v>
      </x:c>
      <x:c r="H21" s="15" t="n">
        <x:v>4</x:v>
      </x:c>
      <x:c r="I21" s="15" t="n">
        <x:v>3</x:v>
      </x:c>
      <x:c r="J21" s="15" t="n">
        <x:v>1</x:v>
      </x:c>
      <x:c r="K21" s="15" t="n">
        <x:v>11</x:v>
      </x:c>
      <x:c r="L21" s="19" t="n">
        <x:f>MAX(1,MIN(J21,1+INT((K21-2)/2)))</x:f>
        <x:v>1</x:v>
      </x:c>
      <x:c r="M21" s="15" t="n">
        <x:v>320</x:v>
      </x:c>
      <x:c r="N21" s="15" t="n">
        <x:v>13</x:v>
      </x:c>
      <x:c r="O21" s="17" t="n">
        <x:v>580</x:v>
      </x:c>
      <x:c r="P21" s="19" t="n">
        <x:f>IF(Q21=1,0,ROUNDUP((M21+O21*'来源说明'!$B$6+'来源说明'!$B$7*(L21-1)^1.5)/10,0)*10)</x:f>
        <x:v>670</x:v>
      </x:c>
      <x:c r="Q21" s="17" t="n">
        <x:v>0</x:v>
      </x:c>
    </x:row>
    <x:row r="22" ht="25" customHeight="1">
      <x:c r="A22" s="10" t="str">
        <x:v>蔓越莓</x:v>
      </x:c>
      <x:c r="B22" s="10" t="str">
        <x:v>manyuemei</x:v>
      </x:c>
      <x:c r="C22" s="10" t="str">
        <x:v>刀二蓝队</x:v>
      </x:c>
      <x:c r="D22" s="10" t="str">
        <x:v>贴线集火投掷手</x:v>
      </x:c>
      <x:c r="E22" s="15" t="n">
        <x:v>26</x:v>
      </x:c>
      <x:c r="F22" s="15" t="n">
        <x:v>10</x:v>
      </x:c>
      <x:c r="G22" s="15" t="n">
        <x:v>4</x:v>
      </x:c>
      <x:c r="H22" s="15" t="n">
        <x:v>5</x:v>
      </x:c>
      <x:c r="I22" s="15" t="n">
        <x:v>4</x:v>
      </x:c>
      <x:c r="J22" s="15" t="n">
        <x:v>2</x:v>
      </x:c>
      <x:c r="K22" s="15" t="n">
        <x:v>11</x:v>
      </x:c>
      <x:c r="L22" s="19" t="n">
        <x:f>MAX(1,MIN(J22,1+INT((K22-2)/2)))</x:f>
        <x:v>2</x:v>
      </x:c>
      <x:c r="M22" s="15" t="n">
        <x:v>450</x:v>
      </x:c>
      <x:c r="N22" s="15" t="n">
        <x:v>15</x:v>
      </x:c>
      <x:c r="O22" s="16" t="n">
        <x:v>1080</x:v>
      </x:c>
      <x:c r="P22" s="19" t="n">
        <x:f>IF(Q22=1,0,ROUNDUP((M22+O22*'来源说明'!$B$6+'来源说明'!$B$7*(L22-1)^1.5)/10,0)*10)</x:f>
        <x:v>1220</x:v>
      </x:c>
      <x:c r="Q22" s="16" t="n">
        <x:v>0</x:v>
      </x:c>
    </x:row>
    <x:row r="23" ht="25" customHeight="1">
      <x:c r="A23" s="3" t="str">
        <x:v>罗一可</x:v>
      </x:c>
      <x:c r="B23" s="3" t="str">
        <x:v>xiaohani</x:v>
      </x:c>
      <x:c r="C23" s="3" t="str">
        <x:v>刀二蓝队</x:v>
      </x:c>
      <x:c r="D23" s="3" t="str">
        <x:v>贴队友的轻甲续战接应</x:v>
      </x:c>
      <x:c r="E23" s="15" t="n">
        <x:v>24</x:v>
      </x:c>
      <x:c r="F23" s="15" t="n">
        <x:v>10</x:v>
      </x:c>
      <x:c r="G23" s="15" t="n">
        <x:v>4</x:v>
      </x:c>
      <x:c r="H23" s="15" t="n">
        <x:v>5</x:v>
      </x:c>
      <x:c r="I23" s="15" t="n">
        <x:v>4</x:v>
      </x:c>
      <x:c r="J23" s="15" t="n">
        <x:v>2</x:v>
      </x:c>
      <x:c r="K23" s="15" t="n">
        <x:v>11</x:v>
      </x:c>
      <x:c r="L23" s="19" t="n">
        <x:f>MAX(1,MIN(J23,1+INT((K23-2)/2)))</x:f>
        <x:v>2</x:v>
      </x:c>
      <x:c r="M23" s="15" t="n">
        <x:v>220</x:v>
      </x:c>
      <x:c r="N23" s="15" t="n">
        <x:v>11</x:v>
      </x:c>
      <x:c r="O23" s="17" t="n">
        <x:v>1180</x:v>
      </x:c>
      <x:c r="P23" s="19" t="n">
        <x:f>IF(Q23=1,0,ROUNDUP((M23+O23*'来源说明'!$B$6+'来源说明'!$B$7*(L23-1)^1.5)/10,0)*10)</x:f>
        <x:v>1050</x:v>
      </x:c>
      <x:c r="Q23" s="17" t="n">
        <x:v>0</x:v>
      </x:c>
    </x:row>
    <x:row r="24" ht="25" customHeight="1">
      <x:c r="A24" s="10" t="str">
        <x:v>可可</x:v>
      </x:c>
      <x:c r="B24" s="10" t="str">
        <x:v>keke</x:v>
      </x:c>
      <x:c r="C24" s="10" t="str">
        <x:v>0.5DFW猪团</x:v>
      </x:c>
      <x:c r="D24" s="10" t="str">
        <x:v>伤员附近的贴身护卫盾卫</x:v>
      </x:c>
      <x:c r="E24" s="15" t="n">
        <x:v>28</x:v>
      </x:c>
      <x:c r="F24" s="15" t="n">
        <x:v>11</x:v>
      </x:c>
      <x:c r="G24" s="15" t="n">
        <x:v>4</x:v>
      </x:c>
      <x:c r="H24" s="15" t="n">
        <x:v>5</x:v>
      </x:c>
      <x:c r="I24" s="15" t="n">
        <x:v>4</x:v>
      </x:c>
      <x:c r="J24" s="15" t="n">
        <x:v>2</x:v>
      </x:c>
      <x:c r="K24" s="15" t="n">
        <x:v>11</x:v>
      </x:c>
      <x:c r="L24" s="19" t="n">
        <x:f>MAX(1,MIN(J24,1+INT((K24-2)/2)))</x:f>
        <x:v>2</x:v>
      </x:c>
      <x:c r="M24" s="15" t="n">
        <x:v>360</x:v>
      </x:c>
      <x:c r="N24" s="15" t="n">
        <x:v>14</x:v>
      </x:c>
      <x:c r="O24" s="16" t="n">
        <x:v>960</x:v>
      </x:c>
      <x:c r="P24" s="19" t="n">
        <x:f>IF(Q24=1,0,ROUNDUP((M24+O24*'来源说明'!$B$6+'来源说明'!$B$7*(L24-1)^1.5)/10,0)*10)</x:f>
        <x:v>1060</x:v>
      </x:c>
      <x:c r="Q24" s="16" t="n">
        <x:v>0</x:v>
      </x:c>
    </x:row>
    <x:row r="25" ht="25" customHeight="1">
      <x:c r="A25" s="3" t="str">
        <x:v>余想</x:v>
      </x:c>
      <x:c r="B25" s="3" t="str">
        <x:v>yuxiang</x:v>
      </x:c>
      <x:c r="C25" s="3" t="str">
        <x:v>0.5DFW猪团</x:v>
      </x:c>
      <x:c r="D25" s="3" t="str">
        <x:v>重型后排长柄支点</x:v>
      </x:c>
      <x:c r="E25" s="15" t="n">
        <x:v>30</x:v>
      </x:c>
      <x:c r="F25" s="15" t="n">
        <x:v>12</x:v>
      </x:c>
      <x:c r="G25" s="15" t="n">
        <x:v>4</x:v>
      </x:c>
      <x:c r="H25" s="15" t="n">
        <x:v>6</x:v>
      </x:c>
      <x:c r="I25" s="15" t="n">
        <x:v>5</x:v>
      </x:c>
      <x:c r="J25" s="15" t="n">
        <x:v>2</x:v>
      </x:c>
      <x:c r="K25" s="15" t="n">
        <x:v>11</x:v>
      </x:c>
      <x:c r="L25" s="19" t="n">
        <x:f>MAX(1,MIN(J25,1+INT((K25-2)/2)))</x:f>
        <x:v>2</x:v>
      </x:c>
      <x:c r="M25" s="15" t="n">
        <x:v>380</x:v>
      </x:c>
      <x:c r="N25" s="15" t="n">
        <x:v>14</x:v>
      </x:c>
      <x:c r="O25" s="17" t="n">
        <x:v>1080</x:v>
      </x:c>
      <x:c r="P25" s="19" t="n">
        <x:f>IF(Q25=1,0,ROUNDUP((M25+O25*'来源说明'!$B$6+'来源说明'!$B$7*(L25-1)^1.5)/10,0)*10)</x:f>
        <x:v>1150</x:v>
      </x:c>
      <x:c r="Q25" s="17" t="n">
        <x:v>0</x:v>
      </x:c>
    </x:row>
    <x:row r="26" ht="25" customHeight="1">
      <x:c r="A26" s="10" t="str">
        <x:v>童猪</x:v>
      </x:c>
      <x:c r="B26" s="10" t="str">
        <x:v>tongzhu</x:v>
      </x:c>
      <x:c r="C26" s="10" t="str">
        <x:v>0.5DFW猪团</x:v>
      </x:c>
      <x:c r="D26" s="10" t="str">
        <x:v>士气旗手与软控</x:v>
      </x:c>
      <x:c r="E26" s="15" t="n">
        <x:v>32</x:v>
      </x:c>
      <x:c r="F26" s="15" t="n">
        <x:v>13</x:v>
      </x:c>
      <x:c r="G26" s="15" t="n">
        <x:v>5</x:v>
      </x:c>
      <x:c r="H26" s="15" t="n">
        <x:v>6</x:v>
      </x:c>
      <x:c r="I26" s="15" t="n">
        <x:v>5</x:v>
      </x:c>
      <x:c r="J26" s="15" t="n">
        <x:v>2</x:v>
      </x:c>
      <x:c r="K26" s="15" t="n">
        <x:v>11</x:v>
      </x:c>
      <x:c r="L26" s="19" t="n">
        <x:f>MAX(1,MIN(J26,1+INT((K26-2)/2)))</x:f>
        <x:v>2</x:v>
      </x:c>
      <x:c r="M26" s="15" t="n">
        <x:v>300</x:v>
      </x:c>
      <x:c r="N26" s="15" t="n">
        <x:v>12</x:v>
      </x:c>
      <x:c r="O26" s="16" t="n">
        <x:v>1080</x:v>
      </x:c>
      <x:c r="P26" s="19" t="n">
        <x:f>IF(Q26=1,0,ROUNDUP((M26+O26*'来源说明'!$B$6+'来源说明'!$B$7*(L26-1)^1.5)/10,0)*10)</x:f>
        <x:v>1070</x:v>
      </x:c>
      <x:c r="Q26" s="16" t="n">
        <x:v>0</x:v>
      </x:c>
    </x:row>
    <x:row r="27" ht="25" customHeight="1">
      <x:c r="A27" s="3" t="str">
        <x:v>美伢</x:v>
      </x:c>
      <x:c r="B27" s="3" t="str">
        <x:v>meiya</x:v>
      </x:c>
      <x:c r="C27" s="3" t="str">
        <x:v>0.5DFW猪团</x:v>
      </x:c>
      <x:c r="D27" s="3" t="str">
        <x:v>攻击后让位的轻甲机动输出</x:v>
      </x:c>
      <x:c r="E27" s="15" t="n">
        <x:v>34</x:v>
      </x:c>
      <x:c r="F27" s="15" t="n">
        <x:v>14</x:v>
      </x:c>
      <x:c r="G27" s="15" t="n">
        <x:v>5</x:v>
      </x:c>
      <x:c r="H27" s="15" t="n">
        <x:v>6</x:v>
      </x:c>
      <x:c r="I27" s="15" t="n">
        <x:v>5</x:v>
      </x:c>
      <x:c r="J27" s="15" t="n">
        <x:v>2</x:v>
      </x:c>
      <x:c r="K27" s="15" t="n">
        <x:v>11</x:v>
      </x:c>
      <x:c r="L27" s="19" t="n">
        <x:f>MAX(1,MIN(J27,1+INT((K27-2)/2)))</x:f>
        <x:v>2</x:v>
      </x:c>
      <x:c r="M27" s="15" t="n">
        <x:v>400</x:v>
      </x:c>
      <x:c r="N27" s="15" t="n">
        <x:v>14</x:v>
      </x:c>
      <x:c r="O27" s="17" t="n">
        <x:v>1180</x:v>
      </x:c>
      <x:c r="P27" s="19" t="n">
        <x:f>IF(Q27=1,0,ROUNDUP((M27+O27*'来源说明'!$B$6+'来源说明'!$B$7*(L27-1)^1.5)/10,0)*10)</x:f>
        <x:v>1230</x:v>
      </x:c>
      <x:c r="Q27" s="17" t="n">
        <x:v>0</x:v>
      </x:c>
    </x:row>
    <x:row r="28" ht="25" customHeight="1">
      <x:c r="A28" s="10" t="str">
        <x:v>玩蛇</x:v>
      </x:c>
      <x:c r="B28" s="10" t="str">
        <x:v>wanshe</x:v>
      </x:c>
      <x:c r="C28" s="10" t="str">
        <x:v>0.5DFW猪团</x:v>
      </x:c>
      <x:c r="D28" s="10" t="str">
        <x:v>单手压制与续击输出</x:v>
      </x:c>
      <x:c r="E28" s="15" t="n">
        <x:v>36</x:v>
      </x:c>
      <x:c r="F28" s="15" t="n">
        <x:v>15</x:v>
      </x:c>
      <x:c r="G28" s="15" t="n">
        <x:v>5</x:v>
      </x:c>
      <x:c r="H28" s="15" t="n">
        <x:v>6</x:v>
      </x:c>
      <x:c r="I28" s="15" t="n">
        <x:v>5</x:v>
      </x:c>
      <x:c r="J28" s="15" t="n">
        <x:v>2</x:v>
      </x:c>
      <x:c r="K28" s="15" t="n">
        <x:v>11</x:v>
      </x:c>
      <x:c r="L28" s="19" t="n">
        <x:f>MAX(1,MIN(J28,1+INT((K28-2)/2)))</x:f>
        <x:v>2</x:v>
      </x:c>
      <x:c r="M28" s="15" t="n">
        <x:v>480</x:v>
      </x:c>
      <x:c r="N28" s="15" t="n">
        <x:v>15</x:v>
      </x:c>
      <x:c r="O28" s="16" t="n">
        <x:v>1280</x:v>
      </x:c>
      <x:c r="P28" s="19" t="n">
        <x:f>IF(Q28=1,0,ROUNDUP((M28+O28*'来源说明'!$B$6+'来源说明'!$B$7*(L28-1)^1.5)/10,0)*10)</x:f>
        <x:v>1370</x:v>
      </x:c>
      <x:c r="Q28" s="16" t="n">
        <x:v>0</x:v>
      </x:c>
    </x:row>
    <x:row r="29" ht="25" customHeight="1">
      <x:c r="A29" s="3" t="str">
        <x:v>涂涂</x:v>
      </x:c>
      <x:c r="B29" s="3" t="str">
        <x:v>tutu</x:v>
      </x:c>
      <x:c r="C29" s="3" t="str">
        <x:v>0.5DFW猪团</x:v>
      </x:c>
      <x:c r="D29" s="3" t="str">
        <x:v>救援旗手</x:v>
      </x:c>
      <x:c r="E29" s="15" t="n">
        <x:v>38</x:v>
      </x:c>
      <x:c r="F29" s="15" t="n">
        <x:v>16</x:v>
      </x:c>
      <x:c r="G29" s="15" t="n">
        <x:v>6</x:v>
      </x:c>
      <x:c r="H29" s="15" t="n">
        <x:v>6</x:v>
      </x:c>
      <x:c r="I29" s="15" t="n">
        <x:v>5</x:v>
      </x:c>
      <x:c r="J29" s="15" t="n">
        <x:v>2</x:v>
      </x:c>
      <x:c r="K29" s="15" t="n">
        <x:v>11</x:v>
      </x:c>
      <x:c r="L29" s="19" t="n">
        <x:f>MAX(1,MIN(J29,1+INT((K29-2)/2)))</x:f>
        <x:v>2</x:v>
      </x:c>
      <x:c r="M29" s="15" t="n">
        <x:v>240</x:v>
      </x:c>
      <x:c r="N29" s="15" t="n">
        <x:v>12</x:v>
      </x:c>
      <x:c r="O29" s="17" t="n">
        <x:v>1080</x:v>
      </x:c>
      <x:c r="P29" s="19" t="n">
        <x:f>IF(Q29=1,0,ROUNDUP((M29+O29*'来源说明'!$B$6+'来源说明'!$B$7*(L29-1)^1.5)/10,0)*10)</x:f>
        <x:v>1010</x:v>
      </x:c>
      <x:c r="Q29" s="17" t="n">
        <x:v>0</x:v>
      </x:c>
    </x:row>
    <x:row r="30" ht="25" customHeight="1">
      <x:c r="A30" s="10" t="str">
        <x:v>奶盖</x:v>
      </x:c>
      <x:c r="B30" s="10" t="str">
        <x:v>naigai</x:v>
      </x:c>
      <x:c r="C30" s="10" t="str">
        <x:v>0.5DFW猪团</x:v>
      </x:c>
      <x:c r="D30" s="10" t="str">
        <x:v>盾卫兼近距投掷补刀</x:v>
      </x:c>
      <x:c r="E30" s="15" t="n">
        <x:v>39</x:v>
      </x:c>
      <x:c r="F30" s="15" t="n">
        <x:v>16</x:v>
      </x:c>
      <x:c r="G30" s="15" t="n">
        <x:v>6</x:v>
      </x:c>
      <x:c r="H30" s="15" t="n">
        <x:v>6</x:v>
      </x:c>
      <x:c r="I30" s="15" t="n">
        <x:v>5</x:v>
      </x:c>
      <x:c r="J30" s="15" t="n">
        <x:v>2</x:v>
      </x:c>
      <x:c r="K30" s="15" t="n">
        <x:v>11</x:v>
      </x:c>
      <x:c r="L30" s="19" t="n">
        <x:f>MAX(1,MIN(J30,1+INT((K30-2)/2)))</x:f>
        <x:v>2</x:v>
      </x:c>
      <x:c r="M30" s="15" t="n">
        <x:v>200</x:v>
      </x:c>
      <x:c r="N30" s="15" t="n">
        <x:v>11</x:v>
      </x:c>
      <x:c r="O30" s="16" t="n">
        <x:v>1180</x:v>
      </x:c>
      <x:c r="P30" s="19" t="n">
        <x:f>IF(Q30=1,0,ROUNDUP((M30+O30*'来源说明'!$B$6+'来源说明'!$B$7*(L30-1)^1.5)/10,0)*10)</x:f>
        <x:v>1030</x:v>
      </x:c>
      <x:c r="Q30" s="16" t="n">
        <x:v>0</x:v>
      </x:c>
    </x:row>
    <x:row r="31" ht="25" customHeight="1">
      <x:c r="A31" s="3" t="str">
        <x:v>小杰</x:v>
      </x:c>
      <x:c r="B31" s="3" t="str">
        <x:v>xiaojie</x:v>
      </x:c>
      <x:c r="C31" s="3" t="str">
        <x:v>0.5DFW猪团</x:v>
      </x:c>
      <x:c r="D31" s="3" t="str">
        <x:v>血牛轻甲前排与解网工具位</x:v>
      </x:c>
      <x:c r="E31" s="15" t="n">
        <x:v>42</x:v>
      </x:c>
      <x:c r="F31" s="15" t="n">
        <x:v>18</x:v>
      </x:c>
      <x:c r="G31" s="15" t="n">
        <x:v>6</x:v>
      </x:c>
      <x:c r="H31" s="15" t="n">
        <x:v>7</x:v>
      </x:c>
      <x:c r="I31" s="15" t="n">
        <x:v>6</x:v>
      </x:c>
      <x:c r="J31" s="15" t="n">
        <x:v>4</x:v>
      </x:c>
      <x:c r="K31" s="15" t="n">
        <x:v>11</x:v>
      </x:c>
      <x:c r="L31" s="19" t="n">
        <x:f>MAX(1,MIN(J31,1+INT((K31-2)/2)))</x:f>
        <x:v>4</x:v>
      </x:c>
      <x:c r="M31" s="15" t="n">
        <x:v>260</x:v>
      </x:c>
      <x:c r="N31" s="15" t="n">
        <x:v>12</x:v>
      </x:c>
      <x:c r="O31" s="17" t="n">
        <x:v>900</x:v>
      </x:c>
      <x:c r="P31" s="19" t="n">
        <x:f>IF(Q31=1,0,ROUNDUP((M31+O31*'来源说明'!$B$6+'来源说明'!$B$7*(L31-1)^1.5)/10,0)*10)</x:f>
        <x:v>1430</x:v>
      </x:c>
      <x:c r="Q31" s="17" t="n">
        <x:v>0</x:v>
      </x:c>
    </x:row>
    <x:row r="32" ht="25" customHeight="1">
      <x:c r="A32" s="10" t="str">
        <x:v>bula</x:v>
      </x:c>
      <x:c r="B32" s="10" t="str">
        <x:v>bula</x:v>
      </x:c>
      <x:c r="C32" s="10" t="str">
        <x:v>0.5DFW猪团</x:v>
      </x:c>
      <x:c r="D32" s="10" t="str">
        <x:v>续航投掷与补给支持</x:v>
      </x:c>
      <x:c r="E32" s="15" t="n">
        <x:v>44</x:v>
      </x:c>
      <x:c r="F32" s="15" t="n">
        <x:v>18</x:v>
      </x:c>
      <x:c r="G32" s="15" t="n">
        <x:v>7</x:v>
      </x:c>
      <x:c r="H32" s="15" t="n">
        <x:v>7</x:v>
      </x:c>
      <x:c r="I32" s="15" t="n">
        <x:v>6</x:v>
      </x:c>
      <x:c r="J32" s="15" t="n">
        <x:v>4</x:v>
      </x:c>
      <x:c r="K32" s="15" t="n">
        <x:v>11</x:v>
      </x:c>
      <x:c r="L32" s="19" t="n">
        <x:f>MAX(1,MIN(J32,1+INT((K32-2)/2)))</x:f>
        <x:v>4</x:v>
      </x:c>
      <x:c r="M32" s="15" t="n">
        <x:v>250</x:v>
      </x:c>
      <x:c r="N32" s="15" t="n">
        <x:v>11</x:v>
      </x:c>
      <x:c r="O32" s="16" t="n">
        <x:v>1080</x:v>
      </x:c>
      <x:c r="P32" s="19" t="n">
        <x:f>IF(Q32=1,0,ROUNDUP((M32+O32*'来源说明'!$B$6+'来源说明'!$B$7*(L32-1)^1.5)/10,0)*10)</x:f>
        <x:v>1530</x:v>
      </x:c>
      <x:c r="Q32" s="16" t="n">
        <x:v>0</x:v>
      </x:c>
    </x:row>
    <x:row r="33" ht="25" customHeight="1">
      <x:c r="A33" s="3" t="str">
        <x:v>苏袜</x:v>
      </x:c>
      <x:c r="B33" s="3" t="str">
        <x:v>suwa</x:v>
      </x:c>
      <x:c r="C33" s="3" t="str">
        <x:v>0.5DFW猪团</x:v>
      </x:c>
      <x:c r="D33" s="3" t="str">
        <x:v>先手抢位与轻甲侧击</x:v>
      </x:c>
      <x:c r="E33" s="15" t="n">
        <x:v>46</x:v>
      </x:c>
      <x:c r="F33" s="15" t="n">
        <x:v>20</x:v>
      </x:c>
      <x:c r="G33" s="15" t="n">
        <x:v>7</x:v>
      </x:c>
      <x:c r="H33" s="15" t="n">
        <x:v>7</x:v>
      </x:c>
      <x:c r="I33" s="15" t="n">
        <x:v>6</x:v>
      </x:c>
      <x:c r="J33" s="15" t="n">
        <x:v>4</x:v>
      </x:c>
      <x:c r="K33" s="15" t="n">
        <x:v>11</x:v>
      </x:c>
      <x:c r="L33" s="19" t="n">
        <x:f>MAX(1,MIN(J33,1+INT((K33-2)/2)))</x:f>
        <x:v>4</x:v>
      </x:c>
      <x:c r="M33" s="15" t="n">
        <x:v>450</x:v>
      </x:c>
      <x:c r="N33" s="15" t="n">
        <x:v>14</x:v>
      </x:c>
      <x:c r="O33" s="17" t="n">
        <x:v>1180</x:v>
      </x:c>
      <x:c r="P33" s="19" t="n">
        <x:f>IF(Q33=1,0,ROUNDUP((M33+O33*'来源说明'!$B$6+'来源说明'!$B$7*(L33-1)^1.5)/10,0)*10)</x:f>
        <x:v>1790</x:v>
      </x:c>
      <x:c r="Q33" s="17" t="n">
        <x:v>0</x:v>
      </x:c>
    </x:row>
    <x:row r="34" ht="25" customHeight="1">
      <x:c r="A34" s="10" t="str">
        <x:v>千涵</x:v>
      </x:c>
      <x:c r="B34" s="10" t="str">
        <x:v>qianhan</x:v>
      </x:c>
      <x:c r="C34" s="10" t="str">
        <x:v>0.5DFW猪团</x:v>
      </x:c>
      <x:c r="D34" s="10" t="str">
        <x:v>持矛控线与追击补位</x:v>
      </x:c>
      <x:c r="E34" s="15" t="n">
        <x:v>48</x:v>
      </x:c>
      <x:c r="F34" s="15" t="n">
        <x:v>20</x:v>
      </x:c>
      <x:c r="G34" s="15" t="n">
        <x:v>7</x:v>
      </x:c>
      <x:c r="H34" s="15" t="n">
        <x:v>7</x:v>
      </x:c>
      <x:c r="I34" s="15" t="n">
        <x:v>6</x:v>
      </x:c>
      <x:c r="J34" s="15" t="n">
        <x:v>4</x:v>
      </x:c>
      <x:c r="K34" s="15" t="n">
        <x:v>11</x:v>
      </x:c>
      <x:c r="L34" s="19" t="n">
        <x:f>MAX(1,MIN(J34,1+INT((K34-2)/2)))</x:f>
        <x:v>4</x:v>
      </x:c>
      <x:c r="M34" s="15" t="n">
        <x:v>420</x:v>
      </x:c>
      <x:c r="N34" s="15" t="n">
        <x:v>14</x:v>
      </x:c>
      <x:c r="O34" s="16" t="n">
        <x:v>1530</x:v>
      </x:c>
      <x:c r="P34" s="19" t="n">
        <x:f>IF(Q34=1,0,ROUNDUP((M34+O34*'来源说明'!$B$6+'来源说明'!$B$7*(L34-1)^1.5)/10,0)*10)</x:f>
        <x:v>1970</x:v>
      </x:c>
      <x:c r="Q34" s="16" t="n">
        <x:v>0</x:v>
      </x:c>
    </x:row>
    <x:row r="35" ht="25" customHeight="1">
      <x:c r="A35" s="3" t="str">
        <x:v>王大芷</x:v>
      </x:c>
      <x:c r="B35" s="3" t="str">
        <x:v>wangdazhi</x:v>
      </x:c>
      <x:c r="C35" s="3" t="str">
        <x:v>0.5DFW猪团</x:v>
      </x:c>
      <x:c r="D35" s="3" t="str">
        <x:v>站位防线盾卫</x:v>
      </x:c>
      <x:c r="E35" s="15" t="n">
        <x:v>50</x:v>
      </x:c>
      <x:c r="F35" s="15" t="n">
        <x:v>21</x:v>
      </x:c>
      <x:c r="G35" s="15" t="n">
        <x:v>8</x:v>
      </x:c>
      <x:c r="H35" s="15" t="n">
        <x:v>8</x:v>
      </x:c>
      <x:c r="I35" s="15" t="n">
        <x:v>7</x:v>
      </x:c>
      <x:c r="J35" s="15" t="n">
        <x:v>5</x:v>
      </x:c>
      <x:c r="K35" s="15" t="n">
        <x:v>11</x:v>
      </x:c>
      <x:c r="L35" s="19" t="n">
        <x:f>MAX(1,MIN(J35,1+INT((K35-2)/2)))</x:f>
        <x:v>5</x:v>
      </x:c>
      <x:c r="M35" s="15" t="n">
        <x:v>380</x:v>
      </x:c>
      <x:c r="N35" s="15" t="n">
        <x:v>14</x:v>
      </x:c>
      <x:c r="O35" s="17" t="n">
        <x:v>960</x:v>
      </x:c>
      <x:c r="P35" s="19" t="n">
        <x:f>IF(Q35=1,0,ROUNDUP((M35+O35*'来源说明'!$B$6+'来源说明'!$B$7*(L35-1)^1.5)/10,0)*10)</x:f>
        <x:v>1920</x:v>
      </x:c>
      <x:c r="Q35" s="17" t="n">
        <x:v>0</x:v>
      </x:c>
    </x:row>
    <x:row r="36" ht="25" customHeight="1">
      <x:c r="A36" s="10" t="str">
        <x:v>瑶瑶牙</x:v>
      </x:c>
      <x:c r="B36" s="10" t="str">
        <x:v>yaoyaoya</x:v>
      </x:c>
      <x:c r="C36" s="10" t="str">
        <x:v>0.5DFW猪团</x:v>
      </x:c>
      <x:c r="D36" s="10" t="str">
        <x:v>重甲双手破甲主力</x:v>
      </x:c>
      <x:c r="E36" s="15" t="n">
        <x:v>54</x:v>
      </x:c>
      <x:c r="F36" s="15" t="n">
        <x:v>23</x:v>
      </x:c>
      <x:c r="G36" s="15" t="n">
        <x:v>8</x:v>
      </x:c>
      <x:c r="H36" s="15" t="n">
        <x:v>8</x:v>
      </x:c>
      <x:c r="I36" s="15" t="n">
        <x:v>7</x:v>
      </x:c>
      <x:c r="J36" s="15" t="n">
        <x:v>5</x:v>
      </x:c>
      <x:c r="K36" s="15" t="n">
        <x:v>11</x:v>
      </x:c>
      <x:c r="L36" s="19" t="n">
        <x:f>MAX(1,MIN(J36,1+INT((K36-2)/2)))</x:f>
        <x:v>5</x:v>
      </x:c>
      <x:c r="M36" s="15" t="n">
        <x:v>550</x:v>
      </x:c>
      <x:c r="N36" s="15" t="n">
        <x:v>16</x:v>
      </x:c>
      <x:c r="O36" s="16" t="n">
        <x:v>1080</x:v>
      </x:c>
      <x:c r="P36" s="19" t="n">
        <x:f>IF(Q36=1,0,ROUNDUP((M36+O36*'来源说明'!$B$6+'来源说明'!$B$7*(L36-1)^1.5)/10,0)*10)</x:f>
        <x:v>2160</x:v>
      </x:c>
      <x:c r="Q36" s="16" t="n">
        <x:v>0</x:v>
      </x:c>
    </x:row>
    <x:row r="37" ht="25" customHeight="1">
      <x:c r="A37" s="3" t="str">
        <x:v>羊咩咩</x:v>
      </x:c>
      <x:c r="B37" s="3" t="str">
        <x:v>yangmiemie</x:v>
      </x:c>
      <x:c r="C37" s="3" t="str">
        <x:v>0.5DFW猪团</x:v>
      </x:c>
      <x:c r="D37" s="3" t="str">
        <x:v>移动长柄与相邻疲劳接应</x:v>
      </x:c>
      <x:c r="E37" s="15" t="n">
        <x:v>52</x:v>
      </x:c>
      <x:c r="F37" s="15" t="n">
        <x:v>22</x:v>
      </x:c>
      <x:c r="G37" s="15" t="n">
        <x:v>8</x:v>
      </x:c>
      <x:c r="H37" s="15" t="n">
        <x:v>8</x:v>
      </x:c>
      <x:c r="I37" s="15" t="n">
        <x:v>7</x:v>
      </x:c>
      <x:c r="J37" s="15" t="n">
        <x:v>5</x:v>
      </x:c>
      <x:c r="K37" s="15" t="n">
        <x:v>11</x:v>
      </x:c>
      <x:c r="L37" s="19" t="n">
        <x:f>MAX(1,MIN(J37,1+INT((K37-2)/2)))</x:f>
        <x:v>5</x:v>
      </x:c>
      <x:c r="M37" s="15" t="n">
        <x:v>280</x:v>
      </x:c>
      <x:c r="N37" s="15" t="n">
        <x:v>12</x:v>
      </x:c>
      <x:c r="O37" s="17" t="n">
        <x:v>1080</x:v>
      </x:c>
      <x:c r="P37" s="19" t="n">
        <x:f>IF(Q37=1,0,ROUNDUP((M37+O37*'来源说明'!$B$6+'来源说明'!$B$7*(L37-1)^1.5)/10,0)*10)</x:f>
        <x:v>1890</x:v>
      </x:c>
      <x:c r="Q37" s="17" t="n">
        <x:v>0</x:v>
      </x:c>
    </x:row>
    <x:row r="38" ht="25" customHeight="1">
      <x:c r="A38" s="10" t="str">
        <x:v>宋暖阳</x:v>
      </x:c>
      <x:c r="B38" s="10" t="str">
        <x:v>songnuanyang</x:v>
      </x:c>
      <x:c r="C38" s="10" t="str">
        <x:v>旅途来客</x:v>
      </x:c>
      <x:c r="D38" s="10" t="str">
        <x:v>轻甲刺剑与先手补杀</x:v>
      </x:c>
      <x:c r="E38" s="15" t="n">
        <x:v>16</x:v>
      </x:c>
      <x:c r="F38" s="15" t="n">
        <x:v>6</x:v>
      </x:c>
      <x:c r="G38" s="15" t="n">
        <x:v>2</x:v>
      </x:c>
      <x:c r="H38" s="15" t="n">
        <x:v>4</x:v>
      </x:c>
      <x:c r="I38" s="15" t="n">
        <x:v>3</x:v>
      </x:c>
      <x:c r="J38" s="15" t="n">
        <x:v>5</x:v>
      </x:c>
      <x:c r="K38" s="15" t="n">
        <x:v>11</x:v>
      </x:c>
      <x:c r="L38" s="19" t="n">
        <x:f>MAX(1,MIN(J38,1+INT((K38-2)/2)))</x:f>
        <x:v>5</x:v>
      </x:c>
      <x:c r="M38" s="15" t="n">
        <x:v>230</x:v>
      </x:c>
      <x:c r="N38" s="15" t="n">
        <x:v>12</x:v>
      </x:c>
      <x:c r="O38" s="16" t="n">
        <x:v>1280</x:v>
      </x:c>
      <x:c r="P38" s="19" t="n">
        <x:f>IF(Q38=1,0,ROUNDUP((M38+O38*'来源说明'!$B$6+'来源说明'!$B$7*(L38-1)^1.5)/10,0)*10)</x:f>
        <x:v>1960</x:v>
      </x:c>
      <x:c r="Q38" s="16" t="n">
        <x:v>0</x:v>
      </x:c>
    </x:row>
    <x:row r="39" ht="25" customHeight="1">
      <x:c r="A39" s="3" t="str">
        <x:v>溺水小龟</x:v>
      </x:c>
      <x:c r="B39" s="3" t="str">
        <x:v>xiaogui</x:v>
      </x:c>
      <x:c r="C39" s="3" t="str">
        <x:v>旅途来客</x:v>
      </x:c>
      <x:c r="D39" s="3" t="str">
        <x:v>无头盔特殊盾坦与阿飞近侧护卫</x:v>
      </x:c>
      <x:c r="E39" s="15" t="n">
        <x:v>1</x:v>
      </x:c>
      <x:c r="F39" s="15" t="n">
        <x:v>0</x:v>
      </x:c>
      <x:c r="G39" s="15" t="n">
        <x:v>0</x:v>
      </x:c>
      <x:c r="H39" s="15" t="n">
        <x:v>1</x:v>
      </x:c>
      <x:c r="I39" s="15" t="n">
        <x:v>1</x:v>
      </x:c>
      <x:c r="J39" s="15" t="n">
        <x:v>5</x:v>
      </x:c>
      <x:c r="K39" s="15" t="n">
        <x:v>11</x:v>
      </x:c>
      <x:c r="L39" s="19" t="n">
        <x:f>MAX(1,MIN(J39,1+INT((K39-2)/2)))</x:f>
        <x:v>5</x:v>
      </x:c>
      <x:c r="M39" s="15" t="n">
        <x:v>500</x:v>
      </x:c>
      <x:c r="N39" s="15" t="n">
        <x:v>16</x:v>
      </x:c>
      <x:c r="O39" s="17" t="n">
        <x:v>610</x:v>
      </x:c>
      <x:c r="P39" s="19" t="n">
        <x:f>IF(Q39=1,0,ROUNDUP((M39+O39*'来源说明'!$B$6+'来源说明'!$B$7*(L39-1)^1.5)/10,0)*10)</x:f>
        <x:v>1830</x:v>
      </x:c>
      <x:c r="Q39" s="17" t="n">
        <x:v>0</x:v>
      </x:c>
    </x:row>
    <x:row r="40" ht="25" customHeight="1">
      <x:c r="A40" s="10" t="str">
        <x:v>希文</x:v>
      </x:c>
      <x:c r="B40" s="10" t="str">
        <x:v>xiwen</x:v>
      </x:c>
      <x:c r="C40" s="10" t="str">
        <x:v>旅途同行者（可选DLC）</x:v>
      </x:c>
      <x:c r="D40" s="10" t="str">
        <x:v>中期轻装剑盾与走位支援</x:v>
      </x:c>
      <x:c r="E40" s="15" t="n">
        <x:v>35</x:v>
      </x:c>
      <x:c r="F40" s="15" t="n">
        <x:v>14</x:v>
      </x:c>
      <x:c r="G40" s="15" t="n">
        <x:v>5</x:v>
      </x:c>
      <x:c r="H40" s="15" t="n">
        <x:v>6</x:v>
      </x:c>
      <x:c r="I40" s="15" t="n">
        <x:v>5</x:v>
      </x:c>
      <x:c r="J40" s="15" t="n">
        <x:v>2</x:v>
      </x:c>
      <x:c r="K40" s="15" t="n">
        <x:v>11</x:v>
      </x:c>
      <x:c r="L40" s="19" t="n">
        <x:f>MAX(1,MIN(J40,1+INT((K40-2)/2)))</x:f>
        <x:v>2</x:v>
      </x:c>
      <x:c r="M40" s="15" t="n">
        <x:v>180</x:v>
      </x:c>
      <x:c r="N40" s="15" t="n">
        <x:v>9</x:v>
      </x:c>
      <x:c r="O40" s="16" t="n">
        <x:v>470</x:v>
      </x:c>
      <x:c r="P40" s="19" t="n">
        <x:f>IF(Q40=1,0,ROUNDUP((M40+O40*'来源说明'!$B$6+'来源说明'!$B$7*(L40-1)^1.5)/10,0)*10)</x:f>
        <x:v>590</x:v>
      </x:c>
      <x:c r="Q40" s="1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cb7deaa197049c0"/>
  </x:tableParts>
</x:worksheet>
</file>

<file path=xl/worksheets/sheet3.xml><?xml version="1.0" encoding="utf-8"?>
<x:worksheet xmlns:x="http://schemas.openxmlformats.org/spreadsheetml/2006/main">
  <x:sheetPr>
    <x:tabColor rgb="FF086C7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18" hidden="0" customWidth="1"/>
    <x:col min="3" max="3" width="15" hidden="0" customWidth="1"/>
    <x:col min="4" max="4" width="12" hidden="0" customWidth="1"/>
    <x:col min="5" max="5" width="12" hidden="0" customWidth="1"/>
    <x:col min="6" max="6" width="15" hidden="0" customWidth="1"/>
    <x:col min="7" max="7" width="13" hidden="0" customWidth="1"/>
    <x:col min="8" max="8" width="13" hidden="0" customWidth="1"/>
    <x:col min="9" max="9" width="13" hidden="0" customWidth="1"/>
    <x:col min="10" max="10" width="14" hidden="0" customWidth="1"/>
    <x:col min="11" max="11" width="16" hidden="0" customWidth="1"/>
    <x:col min="12" max="12" width="17" hidden="0" customWidth="1"/>
    <x:col min="13" max="13" width="18" hidden="0" customWidth="1"/>
    <x:col min="14" max="14" width="16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25" max="25" width="15" hidden="0" customWidth="1"/>
    <x:col min="26" max="26" width="15" hidden="0" customWidth="1"/>
    <x:col min="27" max="27" width="15" hidden="0" customWidth="1"/>
  </x:cols>
  <x:sheetData>
    <x:row r="1" ht="36" customHeight="1">
      <x:c r="A1" s="5" t="str">
        <x:v>属性、星数与30项培养预算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O1" s="57" t="str">
        <x:v>六维图</x:v>
      </x:c>
      <x:c r="P1" s="1"/>
      <x:c r="Q1" s="1"/>
      <x:c r="R1" s="1"/>
      <x:c r="Y1" s="62"/>
      <x:c r="Z1" s="62"/>
      <x:c r="AA1" s="62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O2" s="1"/>
      <x:c r="P2" s="1"/>
      <x:c r="Q2" s="1"/>
      <x:c r="R2" s="1"/>
      <x:c r="Y2" s="62"/>
      <x:c r="Z2" s="62"/>
      <x:c r="AA2" s="62"/>
    </x:row>
    <x:row r="3" ht="25" customHeight="1">
      <x:c r="A3" s="7" t="str">
        <x:v>2026-09-30终局岗位修订。一级含固定特质；11级按30项培养和所选剧情计算，装备、原版专长、阿飞路线与小龟特殊规则另计。实战待验收。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O3" s="60" t="str">
        <x:v>一级</x:v>
      </x:c>
      <x:c r="P3" s="1"/>
      <x:c r="Q3" s="58" t="str">
        <x:v>11级</x:v>
      </x:c>
      <x:c r="R3" s="1"/>
      <x:c r="Y3" s="62" t="str">
        <x:v>图表引用数据（自动计算）</x:v>
      </x:c>
      <x:c r="Z3" s="62"/>
      <x:c r="AA3" s="62"/>
    </x:row>
    <x:row r="4" ht="2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O4" s="1" t="str">
        <x:v>原值</x:v>
      </x:c>
      <x:c r="P4" s="1"/>
      <x:c r="Q4" s="1" t="str">
        <x:v>自动刻度</x:v>
      </x:c>
      <x:c r="R4" s="1"/>
      <x:c r="Y4" s="62"/>
      <x:c r="Z4" s="62"/>
      <x:c r="AA4" s="62"/>
    </x:row>
    <x:row r="5" ht="45" customHeight="1">
      <x:c r="A5" s="9" t="str">
        <x:v>人物</x:v>
      </x:c>
      <x:c r="B5" s="9" t="str">
        <x:v>ID</x:v>
      </x:c>
      <x:c r="C5" s="9" t="str">
        <x:v>属性</x:v>
      </x:c>
      <x:c r="D5" s="9" t="str">
        <x:v>一级基础</x:v>
      </x:c>
      <x:c r="E5" s="9" t="str">
        <x:v>星数0～3</x:v>
      </x:c>
      <x:c r="F5" s="9" t="str">
        <x:v>升级选取0～10</x:v>
      </x:c>
      <x:c r="G5" s="9" t="str">
        <x:v>剧情分支1</x:v>
      </x:c>
      <x:c r="H5" s="9" t="str">
        <x:v>剧情分支2</x:v>
      </x:c>
      <x:c r="I5" s="9" t="str">
        <x:v>选择1或2</x:v>
      </x:c>
      <x:c r="J5" s="9" t="str">
        <x:v>所选剧情值</x:v>
      </x:c>
      <x:c r="K5" s="9" t="str">
        <x:v>0星每次均值</x:v>
      </x:c>
      <x:c r="L5" s="9" t="str">
        <x:v>本星每次均值</x:v>
      </x:c>
      <x:c r="M5" s="9" t="str">
        <x:v>11级属性均值</x:v>
      </x:c>
      <x:c r="N5" s="47" t="str">
        <x:v>专属等级加成</x:v>
      </x:c>
      <x:c r="O5" s="46" t="str">
        <x:v>每人一图</x:v>
      </x:c>
      <x:c r="P5" s="61"/>
      <x:c r="Q5" s="61"/>
      <x:c r="R5" s="61"/>
      <x:c r="Y5" s="62"/>
      <x:c r="Z5" s="62"/>
      <x:c r="AA5" s="62"/>
    </x:row>
    <x:row r="6" ht="25" customHeight="1">
      <x:c r="A6" s="10" t="str">
        <x:v>阿飞</x:v>
      </x:c>
      <x:c r="B6" s="10" t="str">
        <x:v>afei</x:v>
      </x:c>
      <x:c r="C6" s="10" t="str">
        <x:v>生命</x:v>
      </x:c>
      <x:c r="D6" s="23" t="n">
        <x:v>69</x:v>
      </x:c>
      <x:c r="E6" s="23" t="n">
        <x:v>0</x:v>
      </x:c>
      <x:c r="F6" s="23" t="n">
        <x:v>3</x:v>
      </x:c>
      <x:c r="G6" s="23" t="n">
        <x:v>0</x:v>
      </x:c>
      <x:c r="H6" s="23" t="n">
        <x:v>0</x:v>
      </x:c>
      <x:c r="I6" s="23" t="n">
        <x:v>1</x:v>
      </x:c>
      <x:c r="J6" s="19" t="n">
        <x:f>IF(I6=1,G6,H6)</x:f>
        <x:v>0</x:v>
      </x:c>
      <x:c r="K6" s="19" t="n">
        <x:v>3</x:v>
      </x:c>
      <x:c r="L6" s="19" t="n">
        <x:f>K6+E6*0.5</x:f>
        <x:v>3</x:v>
      </x:c>
      <x:c r="M6" s="19" t="n">
        <x:f>D6+J6+F6*L6+N6</x:f>
        <x:v>78</x:v>
      </x:c>
      <x:c r="N6" s="27" t="n">
        <x:f>0</x:f>
        <x:v>0</x:v>
      </x:c>
      <x:c r="Y6" s="62" t="str">
        <x:v>属性</x:v>
      </x:c>
      <x:c r="Z6" s="62" t="str">
        <x:v>一级基础</x:v>
      </x:c>
      <x:c r="AA6" s="62" t="str">
        <x:v>11级均值</x:v>
      </x:c>
    </x:row>
    <x:row r="7" ht="25" customHeight="1">
      <x:c r="A7" s="3" t="str">
        <x:v>阿飞</x:v>
      </x:c>
      <x:c r="B7" s="3" t="str">
        <x:v>afei</x:v>
      </x:c>
      <x:c r="C7" s="3" t="str">
        <x:v>疲劳上限</x:v>
      </x:c>
      <x:c r="D7" s="23" t="n">
        <x:v>106</x:v>
      </x:c>
      <x:c r="E7" s="23" t="n">
        <x:v>0</x:v>
      </x:c>
      <x:c r="F7" s="23" t="n">
        <x:v>6</x:v>
      </x:c>
      <x:c r="G7" s="23" t="n">
        <x:v>0</x:v>
      </x:c>
      <x:c r="H7" s="23" t="n">
        <x:v>0</x:v>
      </x:c>
      <x:c r="I7" s="23" t="n">
        <x:v>1</x:v>
      </x:c>
      <x:c r="J7" s="19" t="n">
        <x:f>IF(I7=1,G7,H7)</x:f>
        <x:v>0</x:v>
      </x:c>
      <x:c r="K7" s="19" t="n">
        <x:v>3</x:v>
      </x:c>
      <x:c r="L7" s="19" t="n">
        <x:f>K7+E7*0.5</x:f>
        <x:v>3</x:v>
      </x:c>
      <x:c r="M7" s="19" t="n">
        <x:f>D7+J7+F7*L7+N7</x:f>
        <x:v>124</x:v>
      </x:c>
      <x:c r="N7" s="27" t="n">
        <x:f>'人物特质'!T6</x:f>
        <x:v>0</x:v>
      </x:c>
      <x:c r="Y7" s="62" t="str">
        <x:f>C6</x:f>
        <x:v>生命</x:v>
      </x:c>
      <x:c r="Z7" s="63" t="n">
        <x:f>D6</x:f>
        <x:v>69</x:v>
      </x:c>
      <x:c r="AA7" s="63" t="n">
        <x:f>M6</x:f>
        <x:v>78</x:v>
      </x:c>
    </x:row>
    <x:row r="8" ht="25" customHeight="1">
      <x:c r="A8" s="10" t="str">
        <x:v>阿飞</x:v>
      </x:c>
      <x:c r="B8" s="10" t="str">
        <x:v>afei</x:v>
      </x:c>
      <x:c r="C8" s="10" t="str">
        <x:v>决心</x:v>
      </x:c>
      <x:c r="D8" s="23" t="n">
        <x:v>46</x:v>
      </x:c>
      <x:c r="E8" s="23" t="n">
        <x:v>2</x:v>
      </x:c>
      <x:c r="F8" s="23" t="n">
        <x:v>1</x:v>
      </x:c>
      <x:c r="G8" s="23" t="n">
        <x:v>2</x:v>
      </x:c>
      <x:c r="H8" s="23" t="n">
        <x:v>4</x:v>
      </x:c>
      <x:c r="I8" s="23" t="n">
        <x:v>1</x:v>
      </x:c>
      <x:c r="J8" s="19" t="n">
        <x:f>IF(I8=1,G8,H8)</x:f>
        <x:v>2</x:v>
      </x:c>
      <x:c r="K8" s="19" t="n">
        <x:v>3</x:v>
      </x:c>
      <x:c r="L8" s="19" t="n">
        <x:f>K8+E8*0.5</x:f>
        <x:v>4</x:v>
      </x:c>
      <x:c r="M8" s="19" t="n">
        <x:f>D8+J8+F8*L8+N8</x:f>
        <x:v>52</x:v>
      </x:c>
      <x:c r="N8" s="27" t="n">
        <x:f>0</x:f>
        <x:v>0</x:v>
      </x:c>
      <x:c r="Y8" s="62" t="str">
        <x:f>C7</x:f>
        <x:v>疲劳上限</x:v>
      </x:c>
      <x:c r="Z8" s="63" t="n">
        <x:f>D7</x:f>
        <x:v>106</x:v>
      </x:c>
      <x:c r="AA8" s="63" t="n">
        <x:f>M7</x:f>
        <x:v>124</x:v>
      </x:c>
    </x:row>
    <x:row r="9" ht="25" customHeight="1">
      <x:c r="A9" s="3" t="str">
        <x:v>阿飞</x:v>
      </x:c>
      <x:c r="B9" s="3" t="str">
        <x:v>afei</x:v>
      </x:c>
      <x:c r="C9" s="3" t="str">
        <x:v>先攻</x:v>
      </x:c>
      <x:c r="D9" s="23" t="n">
        <x:v>79</x:v>
      </x:c>
      <x:c r="E9" s="23" t="n">
        <x:v>0</x:v>
      </x:c>
      <x:c r="F9" s="23" t="n">
        <x:v>0</x:v>
      </x:c>
      <x:c r="G9" s="23" t="n">
        <x:v>0</x:v>
      </x:c>
      <x:c r="H9" s="23" t="n">
        <x:v>0</x:v>
      </x:c>
      <x:c r="I9" s="23" t="n">
        <x:v>1</x:v>
      </x:c>
      <x:c r="J9" s="19" t="n">
        <x:f>IF(I9=1,G9,H9)</x:f>
        <x:v>0</x:v>
      </x:c>
      <x:c r="K9" s="19" t="n">
        <x:v>4</x:v>
      </x:c>
      <x:c r="L9" s="19" t="n">
        <x:f>K9+E9*0.5</x:f>
        <x:v>4</x:v>
      </x:c>
      <x:c r="M9" s="19" t="n">
        <x:f>D9+J9+F9*L9+N9</x:f>
        <x:v>79</x:v>
      </x:c>
      <x:c r="N9" s="27" t="n">
        <x:f>0</x:f>
        <x:v>0</x:v>
      </x:c>
      <x:c r="Y9" s="62" t="str">
        <x:f>C8</x:f>
        <x:v>决心</x:v>
      </x:c>
      <x:c r="Z9" s="63" t="n">
        <x:f>D8</x:f>
        <x:v>46</x:v>
      </x:c>
      <x:c r="AA9" s="63" t="n">
        <x:f>M8</x:f>
        <x:v>52</x:v>
      </x:c>
    </x:row>
    <x:row r="10" ht="25" customHeight="1">
      <x:c r="A10" s="10" t="str">
        <x:v>阿飞</x:v>
      </x:c>
      <x:c r="B10" s="10" t="str">
        <x:v>afei</x:v>
      </x:c>
      <x:c r="C10" s="10" t="str">
        <x:v>近攻</x:v>
      </x:c>
      <x:c r="D10" s="23" t="n">
        <x:v>51</x:v>
      </x:c>
      <x:c r="E10" s="23" t="n">
        <x:v>2</x:v>
      </x:c>
      <x:c r="F10" s="23" t="n">
        <x:v>10</x:v>
      </x:c>
      <x:c r="G10" s="23" t="n">
        <x:v>2</x:v>
      </x:c>
      <x:c r="H10" s="23" t="n">
        <x:v>0</x:v>
      </x:c>
      <x:c r="I10" s="23" t="n">
        <x:v>1</x:v>
      </x:c>
      <x:c r="J10" s="19" t="n">
        <x:f>IF(I10=1,G10,H10)</x:f>
        <x:v>2</x:v>
      </x:c>
      <x:c r="K10" s="19" t="n">
        <x:v>2</x:v>
      </x:c>
      <x:c r="L10" s="19" t="n">
        <x:f>K10+E10*0.5</x:f>
        <x:v>3</x:v>
      </x:c>
      <x:c r="M10" s="19" t="n">
        <x:f>D10+J10+F10*L10+N10</x:f>
        <x:v>83</x:v>
      </x:c>
      <x:c r="N10" s="27" t="n">
        <x:f>0</x:f>
        <x:v>0</x:v>
      </x:c>
      <x:c r="Y10" s="62" t="str">
        <x:f>C10</x:f>
        <x:v>近攻</x:v>
      </x:c>
      <x:c r="Z10" s="63" t="n">
        <x:f>D10</x:f>
        <x:v>51</x:v>
      </x:c>
      <x:c r="AA10" s="63" t="n">
        <x:f>M10</x:f>
        <x:v>83</x:v>
      </x:c>
    </x:row>
    <x:row r="11" ht="25" customHeight="1">
      <x:c r="A11" s="3" t="str">
        <x:v>阿飞</x:v>
      </x:c>
      <x:c r="B11" s="3" t="str">
        <x:v>afei</x:v>
      </x:c>
      <x:c r="C11" s="3" t="str">
        <x:v>远攻</x:v>
      </x:c>
      <x:c r="D11" s="23" t="n">
        <x:v>19</x:v>
      </x:c>
      <x:c r="E11" s="23" t="n">
        <x:v>0</x:v>
      </x:c>
      <x:c r="F11" s="23" t="n">
        <x:v>0</x:v>
      </x:c>
      <x:c r="G11" s="23" t="n">
        <x:v>0</x:v>
      </x:c>
      <x:c r="H11" s="23" t="n">
        <x:v>0</x:v>
      </x:c>
      <x:c r="I11" s="23" t="n">
        <x:v>1</x:v>
      </x:c>
      <x:c r="J11" s="19" t="n">
        <x:f>IF(I11=1,G11,H11)</x:f>
        <x:v>0</x:v>
      </x:c>
      <x:c r="K11" s="19" t="n">
        <x:v>3</x:v>
      </x:c>
      <x:c r="L11" s="19" t="n">
        <x:f>K11+E11*0.5</x:f>
        <x:v>3</x:v>
      </x:c>
      <x:c r="M11" s="19" t="n">
        <x:f>D11+J11+F11*L11+N11</x:f>
        <x:v>19</x:v>
      </x:c>
      <x:c r="N11" s="27" t="n">
        <x:f>0</x:f>
        <x:v>0</x:v>
      </x:c>
      <x:c r="Y11" s="62" t="str">
        <x:f>C11</x:f>
        <x:v>远攻</x:v>
      </x:c>
      <x:c r="Z11" s="63" t="n">
        <x:f>D11</x:f>
        <x:v>19</x:v>
      </x:c>
      <x:c r="AA11" s="63" t="n">
        <x:f>M11</x:f>
        <x:v>19</x:v>
      </x:c>
    </x:row>
    <x:row r="12" ht="25" customHeight="1">
      <x:c r="A12" s="10" t="str">
        <x:v>阿飞</x:v>
      </x:c>
      <x:c r="B12" s="10" t="str">
        <x:v>afei</x:v>
      </x:c>
      <x:c r="C12" s="10" t="str">
        <x:v>近防</x:v>
      </x:c>
      <x:c r="D12" s="23" t="n">
        <x:v>3</x:v>
      </x:c>
      <x:c r="E12" s="23" t="n">
        <x:v>2</x:v>
      </x:c>
      <x:c r="F12" s="23" t="n">
        <x:v>10</x:v>
      </x:c>
      <x:c r="G12" s="23" t="n">
        <x:v>0</x:v>
      </x:c>
      <x:c r="H12" s="23" t="n">
        <x:v>0</x:v>
      </x:c>
      <x:c r="I12" s="23" t="n">
        <x:v>1</x:v>
      </x:c>
      <x:c r="J12" s="19" t="n">
        <x:f>IF(I12=1,G12,H12)</x:f>
        <x:v>0</x:v>
      </x:c>
      <x:c r="K12" s="19" t="n">
        <x:v>2</x:v>
      </x:c>
      <x:c r="L12" s="19" t="n">
        <x:f>K12+E12*0.5</x:f>
        <x:v>3</x:v>
      </x:c>
      <x:c r="M12" s="19" t="n">
        <x:f>D12+J12+F12*L12+N12</x:f>
        <x:v>33</x:v>
      </x:c>
      <x:c r="N12" s="27" t="n">
        <x:f>0</x:f>
        <x:v>0</x:v>
      </x:c>
      <x:c r="Y12" s="62" t="str">
        <x:f>C12</x:f>
        <x:v>近防</x:v>
      </x:c>
      <x:c r="Z12" s="63" t="n">
        <x:f>D12</x:f>
        <x:v>3</x:v>
      </x:c>
      <x:c r="AA12" s="63" t="n">
        <x:f>M12</x:f>
        <x:v>33</x:v>
      </x:c>
    </x:row>
    <x:row r="13" ht="25" customHeight="1">
      <x:c r="A13" s="3" t="str">
        <x:v>阿飞</x:v>
      </x:c>
      <x:c r="B13" s="3" t="str">
        <x:v>afei</x:v>
      </x:c>
      <x:c r="C13" s="3" t="str">
        <x:v>远防</x:v>
      </x:c>
      <x:c r="D13" s="23" t="n">
        <x:v>2</x:v>
      </x:c>
      <x:c r="E13" s="23" t="n">
        <x:v>0</x:v>
      </x:c>
      <x:c r="F13" s="23" t="n">
        <x:v>0</x:v>
      </x:c>
      <x:c r="G13" s="23" t="n">
        <x:v>0</x:v>
      </x:c>
      <x:c r="H13" s="23" t="n">
        <x:v>0</x:v>
      </x:c>
      <x:c r="I13" s="23" t="n">
        <x:v>1</x:v>
      </x:c>
      <x:c r="J13" s="19" t="n">
        <x:f>IF(I13=1,G13,H13)</x:f>
        <x:v>0</x:v>
      </x:c>
      <x:c r="K13" s="19" t="n">
        <x:v>3</x:v>
      </x:c>
      <x:c r="L13" s="19" t="n">
        <x:f>K13+E13*0.5</x:f>
        <x:v>3</x:v>
      </x:c>
      <x:c r="M13" s="19" t="n">
        <x:f>D13+J13+F13*L13+N13</x:f>
        <x:v>2</x:v>
      </x:c>
      <x:c r="N13" s="27" t="n">
        <x:f>0</x:f>
        <x:v>0</x:v>
      </x:c>
      <x:c r="Y13" s="62"/>
      <x:c r="Z13" s="62"/>
      <x:c r="AA13" s="62"/>
    </x:row>
    <x:row r="14" ht="25" customHeight="1">
      <x:c r="A14" s="10" t="str">
        <x:v>王大谋</x:v>
      </x:c>
      <x:c r="B14" s="10" t="str">
        <x:v>damou</x:v>
      </x:c>
      <x:c r="C14" s="10" t="str">
        <x:v>生命</x:v>
      </x:c>
      <x:c r="D14" s="23" t="n">
        <x:v>59</x:v>
      </x:c>
      <x:c r="E14" s="23" t="n">
        <x:v>0</x:v>
      </x:c>
      <x:c r="F14" s="23" t="n">
        <x:v>9</x:v>
      </x:c>
      <x:c r="G14" s="23" t="n">
        <x:v>0</x:v>
      </x:c>
      <x:c r="H14" s="23" t="n">
        <x:v>0</x:v>
      </x:c>
      <x:c r="I14" s="23" t="n">
        <x:v>1</x:v>
      </x:c>
      <x:c r="J14" s="19" t="n">
        <x:f>IF(I14=1,G14,H14)</x:f>
        <x:v>0</x:v>
      </x:c>
      <x:c r="K14" s="19" t="n">
        <x:v>3</x:v>
      </x:c>
      <x:c r="L14" s="19" t="n">
        <x:f>K14+E14*0.5</x:f>
        <x:v>3</x:v>
      </x:c>
      <x:c r="M14" s="19" t="n">
        <x:f>D14+J14+F14*L14+N14</x:f>
        <x:v>86</x:v>
      </x:c>
      <x:c r="N14" s="27" t="n">
        <x:f>0</x:f>
        <x:v>0</x:v>
      </x:c>
      <x:c r="Y14" s="62" t="str">
        <x:v>属性</x:v>
      </x:c>
      <x:c r="Z14" s="62" t="str">
        <x:v>一级基础</x:v>
      </x:c>
      <x:c r="AA14" s="62" t="str">
        <x:v>11级均值</x:v>
      </x:c>
    </x:row>
    <x:row r="15" ht="25" customHeight="1">
      <x:c r="A15" s="3" t="str">
        <x:v>王大谋</x:v>
      </x:c>
      <x:c r="B15" s="3" t="str">
        <x:v>damou</x:v>
      </x:c>
      <x:c r="C15" s="3" t="str">
        <x:v>疲劳上限</x:v>
      </x:c>
      <x:c r="D15" s="23" t="n">
        <x:v>100</x:v>
      </x:c>
      <x:c r="E15" s="23" t="n">
        <x:v>1</x:v>
      </x:c>
      <x:c r="F15" s="23" t="n">
        <x:v>5</x:v>
      </x:c>
      <x:c r="G15" s="23" t="n">
        <x:v>3</x:v>
      </x:c>
      <x:c r="H15" s="23" t="n">
        <x:v>0</x:v>
      </x:c>
      <x:c r="I15" s="23" t="n">
        <x:v>1</x:v>
      </x:c>
      <x:c r="J15" s="19" t="n">
        <x:f>IF(I15=1,G15,H15)</x:f>
        <x:v>3</x:v>
      </x:c>
      <x:c r="K15" s="19" t="n">
        <x:v>3</x:v>
      </x:c>
      <x:c r="L15" s="19" t="n">
        <x:f>K15+E15*0.5</x:f>
        <x:v>3.5</x:v>
      </x:c>
      <x:c r="M15" s="19" t="n">
        <x:f>D15+J15+F15*L15+N15</x:f>
        <x:v>120.5</x:v>
      </x:c>
      <x:c r="N15" s="27" t="n">
        <x:f>'人物特质'!T7</x:f>
        <x:v>0</x:v>
      </x:c>
      <x:c r="Y15" s="62" t="str">
        <x:f>C14</x:f>
        <x:v>生命</x:v>
      </x:c>
      <x:c r="Z15" s="63" t="n">
        <x:f>D14</x:f>
        <x:v>59</x:v>
      </x:c>
      <x:c r="AA15" s="63" t="n">
        <x:f>M14</x:f>
        <x:v>86</x:v>
      </x:c>
    </x:row>
    <x:row r="16" ht="25" customHeight="1">
      <x:c r="A16" s="10" t="str">
        <x:v>王大谋</x:v>
      </x:c>
      <x:c r="B16" s="10" t="str">
        <x:v>damou</x:v>
      </x:c>
      <x:c r="C16" s="10" t="str">
        <x:v>决心</x:v>
      </x:c>
      <x:c r="D16" s="23" t="n">
        <x:v>48</x:v>
      </x:c>
      <x:c r="E16" s="23" t="n">
        <x:v>2</x:v>
      </x:c>
      <x:c r="F16" s="23" t="n">
        <x:v>6</x:v>
      </x:c>
      <x:c r="G16" s="23" t="n">
        <x:v>0</x:v>
      </x:c>
      <x:c r="H16" s="23" t="n">
        <x:v>2</x:v>
      </x:c>
      <x:c r="I16" s="23" t="n">
        <x:v>1</x:v>
      </x:c>
      <x:c r="J16" s="19" t="n">
        <x:f>IF(I16=1,G16,H16)</x:f>
        <x:v>0</x:v>
      </x:c>
      <x:c r="K16" s="19" t="n">
        <x:v>3</x:v>
      </x:c>
      <x:c r="L16" s="19" t="n">
        <x:f>K16+E16*0.5</x:f>
        <x:v>4</x:v>
      </x:c>
      <x:c r="M16" s="19" t="n">
        <x:f>D16+J16+F16*L16+N16</x:f>
        <x:v>72</x:v>
      </x:c>
      <x:c r="N16" s="27" t="n">
        <x:f>0</x:f>
        <x:v>0</x:v>
      </x:c>
      <x:c r="Y16" s="62" t="str">
        <x:f>C15</x:f>
        <x:v>疲劳上限</x:v>
      </x:c>
      <x:c r="Z16" s="63" t="n">
        <x:f>D15</x:f>
        <x:v>100</x:v>
      </x:c>
      <x:c r="AA16" s="63" t="n">
        <x:f>M15</x:f>
        <x:v>120.5</x:v>
      </x:c>
    </x:row>
    <x:row r="17" ht="25" customHeight="1">
      <x:c r="A17" s="3" t="str">
        <x:v>王大谋</x:v>
      </x:c>
      <x:c r="B17" s="3" t="str">
        <x:v>damou</x:v>
      </x:c>
      <x:c r="C17" s="3" t="str">
        <x:v>先攻</x:v>
      </x:c>
      <x:c r="D17" s="23" t="n">
        <x:v>96</x:v>
      </x:c>
      <x:c r="E17" s="23" t="n">
        <x:v>0</x:v>
      </x:c>
      <x:c r="F17" s="23" t="n">
        <x:v>0</x:v>
      </x:c>
      <x:c r="G17" s="23" t="n">
        <x:v>0</x:v>
      </x:c>
      <x:c r="H17" s="23" t="n">
        <x:v>0</x:v>
      </x:c>
      <x:c r="I17" s="23" t="n">
        <x:v>1</x:v>
      </x:c>
      <x:c r="J17" s="19" t="n">
        <x:f>IF(I17=1,G17,H17)</x:f>
        <x:v>0</x:v>
      </x:c>
      <x:c r="K17" s="19" t="n">
        <x:v>4</x:v>
      </x:c>
      <x:c r="L17" s="19" t="n">
        <x:f>K17+E17*0.5</x:f>
        <x:v>4</x:v>
      </x:c>
      <x:c r="M17" s="19" t="n">
        <x:f>D17+J17+F17*L17+N17</x:f>
        <x:v>96</x:v>
      </x:c>
      <x:c r="N17" s="27" t="n">
        <x:f>0</x:f>
        <x:v>0</x:v>
      </x:c>
      <x:c r="Y17" s="62" t="str">
        <x:f>C16</x:f>
        <x:v>决心</x:v>
      </x:c>
      <x:c r="Z17" s="63" t="n">
        <x:f>D16</x:f>
        <x:v>48</x:v>
      </x:c>
      <x:c r="AA17" s="63" t="n">
        <x:f>M16</x:f>
        <x:v>72</x:v>
      </x:c>
    </x:row>
    <x:row r="18" ht="25" customHeight="1">
      <x:c r="A18" s="10" t="str">
        <x:v>王大谋</x:v>
      </x:c>
      <x:c r="B18" s="10" t="str">
        <x:v>damou</x:v>
      </x:c>
      <x:c r="C18" s="10" t="str">
        <x:v>近攻</x:v>
      </x:c>
      <x:c r="D18" s="23" t="n">
        <x:v>56</x:v>
      </x:c>
      <x:c r="E18" s="23" t="n">
        <x:v>0</x:v>
      </x:c>
      <x:c r="F18" s="23" t="n">
        <x:v>0</x:v>
      </x:c>
      <x:c r="G18" s="23" t="n">
        <x:v>0</x:v>
      </x:c>
      <x:c r="H18" s="23" t="n">
        <x:v>3</x:v>
      </x:c>
      <x:c r="I18" s="23" t="n">
        <x:v>1</x:v>
      </x:c>
      <x:c r="J18" s="19" t="n">
        <x:f>IF(I18=1,G18,H18)</x:f>
        <x:v>0</x:v>
      </x:c>
      <x:c r="K18" s="19" t="n">
        <x:v>2</x:v>
      </x:c>
      <x:c r="L18" s="19" t="n">
        <x:f>K18+E18*0.5</x:f>
        <x:v>2</x:v>
      </x:c>
      <x:c r="M18" s="19" t="n">
        <x:f>D18+J18+F18*L18+N18</x:f>
        <x:v>56</x:v>
      </x:c>
      <x:c r="N18" s="27" t="n">
        <x:f>0</x:f>
        <x:v>0</x:v>
      </x:c>
      <x:c r="Y18" s="62" t="str">
        <x:f>C18</x:f>
        <x:v>近攻</x:v>
      </x:c>
      <x:c r="Z18" s="63" t="n">
        <x:f>D18</x:f>
        <x:v>56</x:v>
      </x:c>
      <x:c r="AA18" s="63" t="n">
        <x:f>M18</x:f>
        <x:v>56</x:v>
      </x:c>
    </x:row>
    <x:row r="19" ht="25" customHeight="1">
      <x:c r="A19" s="3" t="str">
        <x:v>王大谋</x:v>
      </x:c>
      <x:c r="B19" s="3" t="str">
        <x:v>damou</x:v>
      </x:c>
      <x:c r="C19" s="3" t="str">
        <x:v>远攻</x:v>
      </x:c>
      <x:c r="D19" s="23" t="n">
        <x:v>32</x:v>
      </x:c>
      <x:c r="E19" s="23" t="n">
        <x:v>0</x:v>
      </x:c>
      <x:c r="F19" s="23" t="n">
        <x:v>0</x:v>
      </x:c>
      <x:c r="G19" s="23" t="n">
        <x:v>0</x:v>
      </x:c>
      <x:c r="H19" s="23" t="n">
        <x:v>0</x:v>
      </x:c>
      <x:c r="I19" s="23" t="n">
        <x:v>1</x:v>
      </x:c>
      <x:c r="J19" s="19" t="n">
        <x:f>IF(I19=1,G19,H19)</x:f>
        <x:v>0</x:v>
      </x:c>
      <x:c r="K19" s="19" t="n">
        <x:v>3</x:v>
      </x:c>
      <x:c r="L19" s="19" t="n">
        <x:f>K19+E19*0.5</x:f>
        <x:v>3</x:v>
      </x:c>
      <x:c r="M19" s="19" t="n">
        <x:f>D19+J19+F19*L19+N19</x:f>
        <x:v>32</x:v>
      </x:c>
      <x:c r="N19" s="27" t="n">
        <x:f>0</x:f>
        <x:v>0</x:v>
      </x:c>
      <x:c r="Y19" s="62" t="str">
        <x:f>C19</x:f>
        <x:v>远攻</x:v>
      </x:c>
      <x:c r="Z19" s="63" t="n">
        <x:f>D19</x:f>
        <x:v>32</x:v>
      </x:c>
      <x:c r="AA19" s="63" t="n">
        <x:f>M19</x:f>
        <x:v>32</x:v>
      </x:c>
    </x:row>
    <x:row r="20" ht="25" customHeight="1">
      <x:c r="A20" s="10" t="str">
        <x:v>王大谋</x:v>
      </x:c>
      <x:c r="B20" s="10" t="str">
        <x:v>damou</x:v>
      </x:c>
      <x:c r="C20" s="10" t="str">
        <x:v>近防</x:v>
      </x:c>
      <x:c r="D20" s="23" t="n">
        <x:v>6</x:v>
      </x:c>
      <x:c r="E20" s="23" t="n">
        <x:v>3</x:v>
      </x:c>
      <x:c r="F20" s="23" t="n">
        <x:v>10</x:v>
      </x:c>
      <x:c r="G20" s="23" t="n">
        <x:v>2</x:v>
      </x:c>
      <x:c r="H20" s="23" t="n">
        <x:v>0</x:v>
      </x:c>
      <x:c r="I20" s="23" t="n">
        <x:v>1</x:v>
      </x:c>
      <x:c r="J20" s="19" t="n">
        <x:f>IF(I20=1,G20,H20)</x:f>
        <x:v>2</x:v>
      </x:c>
      <x:c r="K20" s="19" t="n">
        <x:v>2</x:v>
      </x:c>
      <x:c r="L20" s="19" t="n">
        <x:f>K20+E20*0.5</x:f>
        <x:v>3.5</x:v>
      </x:c>
      <x:c r="M20" s="19" t="n">
        <x:f>D20+J20+F20*L20+N20</x:f>
        <x:v>43</x:v>
      </x:c>
      <x:c r="N20" s="27" t="n">
        <x:f>0</x:f>
        <x:v>0</x:v>
      </x:c>
      <x:c r="Y20" s="62" t="str">
        <x:f>C20</x:f>
        <x:v>近防</x:v>
      </x:c>
      <x:c r="Z20" s="63" t="n">
        <x:f>D20</x:f>
        <x:v>6</x:v>
      </x:c>
      <x:c r="AA20" s="63" t="n">
        <x:f>M20</x:f>
        <x:v>43</x:v>
      </x:c>
    </x:row>
    <x:row r="21" ht="25" customHeight="1">
      <x:c r="A21" s="3" t="str">
        <x:v>王大谋</x:v>
      </x:c>
      <x:c r="B21" s="3" t="str">
        <x:v>damou</x:v>
      </x:c>
      <x:c r="C21" s="3" t="str">
        <x:v>远防</x:v>
      </x:c>
      <x:c r="D21" s="23" t="n">
        <x:v>2</x:v>
      </x:c>
      <x:c r="E21" s="23" t="n">
        <x:v>0</x:v>
      </x:c>
      <x:c r="F21" s="23" t="n">
        <x:v>0</x:v>
      </x:c>
      <x:c r="G21" s="23" t="n">
        <x:v>0</x:v>
      </x:c>
      <x:c r="H21" s="23" t="n">
        <x:v>0</x:v>
      </x:c>
      <x:c r="I21" s="23" t="n">
        <x:v>1</x:v>
      </x:c>
      <x:c r="J21" s="19" t="n">
        <x:f>IF(I21=1,G21,H21)</x:f>
        <x:v>0</x:v>
      </x:c>
      <x:c r="K21" s="19" t="n">
        <x:v>3</x:v>
      </x:c>
      <x:c r="L21" s="19" t="n">
        <x:f>K21+E21*0.5</x:f>
        <x:v>3</x:v>
      </x:c>
      <x:c r="M21" s="19" t="n">
        <x:f>D21+J21+F21*L21+N21</x:f>
        <x:v>2</x:v>
      </x:c>
      <x:c r="N21" s="27" t="n">
        <x:f>0</x:f>
        <x:v>0</x:v>
      </x:c>
      <x:c r="Y21" s="62"/>
      <x:c r="Z21" s="62"/>
      <x:c r="AA21" s="62"/>
    </x:row>
    <x:row r="22" ht="25" customHeight="1">
      <x:c r="A22" s="10" t="str">
        <x:v>午夜抹抹茶</x:v>
      </x:c>
      <x:c r="B22" s="10" t="str">
        <x:v>mocha</x:v>
      </x:c>
      <x:c r="C22" s="10" t="str">
        <x:v>生命</x:v>
      </x:c>
      <x:c r="D22" s="23" t="n">
        <x:v>53</x:v>
      </x:c>
      <x:c r="E22" s="23" t="n">
        <x:v>0</x:v>
      </x:c>
      <x:c r="F22" s="23" t="n">
        <x:v>8</x:v>
      </x:c>
      <x:c r="G22" s="23" t="n">
        <x:v>0</x:v>
      </x:c>
      <x:c r="H22" s="23" t="n">
        <x:v>0</x:v>
      </x:c>
      <x:c r="I22" s="23" t="n">
        <x:v>1</x:v>
      </x:c>
      <x:c r="J22" s="19" t="n">
        <x:f>IF(I22=1,G22,H22)</x:f>
        <x:v>0</x:v>
      </x:c>
      <x:c r="K22" s="19" t="n">
        <x:v>3</x:v>
      </x:c>
      <x:c r="L22" s="19" t="n">
        <x:f>K22+E22*0.5</x:f>
        <x:v>3</x:v>
      </x:c>
      <x:c r="M22" s="19" t="n">
        <x:f>D22+J22+F22*L22+N22</x:f>
        <x:v>77</x:v>
      </x:c>
      <x:c r="N22" s="27" t="n">
        <x:f>0</x:f>
        <x:v>0</x:v>
      </x:c>
      <x:c r="Y22" s="62" t="str">
        <x:v>属性</x:v>
      </x:c>
      <x:c r="Z22" s="62" t="str">
        <x:v>一级基础</x:v>
      </x:c>
      <x:c r="AA22" s="62" t="str">
        <x:v>11级均值</x:v>
      </x:c>
    </x:row>
    <x:row r="23" ht="25" customHeight="1">
      <x:c r="A23" s="3" t="str">
        <x:v>午夜抹抹茶</x:v>
      </x:c>
      <x:c r="B23" s="3" t="str">
        <x:v>mocha</x:v>
      </x:c>
      <x:c r="C23" s="3" t="str">
        <x:v>疲劳上限</x:v>
      </x:c>
      <x:c r="D23" s="23" t="n">
        <x:v>98</x:v>
      </x:c>
      <x:c r="E23" s="23" t="n">
        <x:v>1</x:v>
      </x:c>
      <x:c r="F23" s="23" t="n">
        <x:v>5</x:v>
      </x:c>
      <x:c r="G23" s="23" t="n">
        <x:v>4</x:v>
      </x:c>
      <x:c r="H23" s="23" t="n">
        <x:v>0</x:v>
      </x:c>
      <x:c r="I23" s="23" t="n">
        <x:v>1</x:v>
      </x:c>
      <x:c r="J23" s="19" t="n">
        <x:f>IF(I23=1,G23,H23)</x:f>
        <x:v>4</x:v>
      </x:c>
      <x:c r="K23" s="19" t="n">
        <x:v>3</x:v>
      </x:c>
      <x:c r="L23" s="19" t="n">
        <x:f>K23+E23*0.5</x:f>
        <x:v>3.5</x:v>
      </x:c>
      <x:c r="M23" s="19" t="n">
        <x:f>D23+J23+F23*L23+N23</x:f>
        <x:v>119.5</x:v>
      </x:c>
      <x:c r="N23" s="27" t="n">
        <x:f>'人物特质'!T8</x:f>
        <x:v>0</x:v>
      </x:c>
      <x:c r="Y23" s="62" t="str">
        <x:f>C22</x:f>
        <x:v>生命</x:v>
      </x:c>
      <x:c r="Z23" s="63" t="n">
        <x:f>D22</x:f>
        <x:v>53</x:v>
      </x:c>
      <x:c r="AA23" s="63" t="n">
        <x:f>M22</x:f>
        <x:v>77</x:v>
      </x:c>
    </x:row>
    <x:row r="24" ht="25" customHeight="1">
      <x:c r="A24" s="10" t="str">
        <x:v>午夜抹抹茶</x:v>
      </x:c>
      <x:c r="B24" s="10" t="str">
        <x:v>mocha</x:v>
      </x:c>
      <x:c r="C24" s="10" t="str">
        <x:v>决心</x:v>
      </x:c>
      <x:c r="D24" s="23" t="n">
        <x:v>43</x:v>
      </x:c>
      <x:c r="E24" s="23" t="n">
        <x:v>1</x:v>
      </x:c>
      <x:c r="F24" s="23" t="n">
        <x:v>5</x:v>
      </x:c>
      <x:c r="G24" s="23" t="n">
        <x:v>2</x:v>
      </x:c>
      <x:c r="H24" s="23" t="n">
        <x:v>3</x:v>
      </x:c>
      <x:c r="I24" s="23" t="n">
        <x:v>1</x:v>
      </x:c>
      <x:c r="J24" s="19" t="n">
        <x:f>IF(I24=1,G24,H24)</x:f>
        <x:v>2</x:v>
      </x:c>
      <x:c r="K24" s="19" t="n">
        <x:v>3</x:v>
      </x:c>
      <x:c r="L24" s="19" t="n">
        <x:f>K24+E24*0.5</x:f>
        <x:v>3.5</x:v>
      </x:c>
      <x:c r="M24" s="19" t="n">
        <x:f>D24+J24+F24*L24+N24</x:f>
        <x:v>62.5</x:v>
      </x:c>
      <x:c r="N24" s="27" t="n">
        <x:f>0</x:f>
        <x:v>0</x:v>
      </x:c>
      <x:c r="Y24" s="62" t="str">
        <x:f>C23</x:f>
        <x:v>疲劳上限</x:v>
      </x:c>
      <x:c r="Z24" s="63" t="n">
        <x:f>D23</x:f>
        <x:v>98</x:v>
      </x:c>
      <x:c r="AA24" s="63" t="n">
        <x:f>M23</x:f>
        <x:v>119.5</x:v>
      </x:c>
    </x:row>
    <x:row r="25" ht="25" customHeight="1">
      <x:c r="A25" s="3" t="str">
        <x:v>午夜抹抹茶</x:v>
      </x:c>
      <x:c r="B25" s="3" t="str">
        <x:v>mocha</x:v>
      </x:c>
      <x:c r="C25" s="3" t="str">
        <x:v>先攻</x:v>
      </x:c>
      <x:c r="D25" s="23" t="n">
        <x:v>100</x:v>
      </x:c>
      <x:c r="E25" s="23" t="n">
        <x:v>0</x:v>
      </x:c>
      <x:c r="F25" s="23" t="n">
        <x:v>0</x:v>
      </x:c>
      <x:c r="G25" s="23" t="n">
        <x:v>0</x:v>
      </x:c>
      <x:c r="H25" s="23" t="n">
        <x:v>0</x:v>
      </x:c>
      <x:c r="I25" s="23" t="n">
        <x:v>1</x:v>
      </x:c>
      <x:c r="J25" s="19" t="n">
        <x:f>IF(I25=1,G25,H25)</x:f>
        <x:v>0</x:v>
      </x:c>
      <x:c r="K25" s="19" t="n">
        <x:v>4</x:v>
      </x:c>
      <x:c r="L25" s="19" t="n">
        <x:f>K25+E25*0.5</x:f>
        <x:v>4</x:v>
      </x:c>
      <x:c r="M25" s="19" t="n">
        <x:f>D25+J25+F25*L25+N25</x:f>
        <x:v>100</x:v>
      </x:c>
      <x:c r="N25" s="27" t="n">
        <x:f>0</x:f>
        <x:v>0</x:v>
      </x:c>
      <x:c r="Y25" s="62" t="str">
        <x:f>C24</x:f>
        <x:v>决心</x:v>
      </x:c>
      <x:c r="Z25" s="63" t="n">
        <x:f>D24</x:f>
        <x:v>43</x:v>
      </x:c>
      <x:c r="AA25" s="63" t="n">
        <x:f>M24</x:f>
        <x:v>62.5</x:v>
      </x:c>
    </x:row>
    <x:row r="26" ht="25" customHeight="1">
      <x:c r="A26" s="10" t="str">
        <x:v>午夜抹抹茶</x:v>
      </x:c>
      <x:c r="B26" s="10" t="str">
        <x:v>mocha</x:v>
      </x:c>
      <x:c r="C26" s="10" t="str">
        <x:v>近攻</x:v>
      </x:c>
      <x:c r="D26" s="23" t="n">
        <x:v>50</x:v>
      </x:c>
      <x:c r="E26" s="23" t="n">
        <x:v>0</x:v>
      </x:c>
      <x:c r="F26" s="23" t="n">
        <x:v>0</x:v>
      </x:c>
      <x:c r="G26" s="23" t="n">
        <x:v>0</x:v>
      </x:c>
      <x:c r="H26" s="23" t="n">
        <x:v>0</x:v>
      </x:c>
      <x:c r="I26" s="23" t="n">
        <x:v>1</x:v>
      </x:c>
      <x:c r="J26" s="19" t="n">
        <x:f>IF(I26=1,G26,H26)</x:f>
        <x:v>0</x:v>
      </x:c>
      <x:c r="K26" s="19" t="n">
        <x:v>2</x:v>
      </x:c>
      <x:c r="L26" s="19" t="n">
        <x:f>K26+E26*0.5</x:f>
        <x:v>2</x:v>
      </x:c>
      <x:c r="M26" s="19" t="n">
        <x:f>D26+J26+F26*L26+N26</x:f>
        <x:v>50</x:v>
      </x:c>
      <x:c r="N26" s="27" t="n">
        <x:f>0</x:f>
        <x:v>0</x:v>
      </x:c>
      <x:c r="Y26" s="62" t="str">
        <x:f>C26</x:f>
        <x:v>近攻</x:v>
      </x:c>
      <x:c r="Z26" s="63" t="n">
        <x:f>D26</x:f>
        <x:v>50</x:v>
      </x:c>
      <x:c r="AA26" s="63" t="n">
        <x:f>M26</x:f>
        <x:v>50</x:v>
      </x:c>
    </x:row>
    <x:row r="27" ht="25" customHeight="1">
      <x:c r="A27" s="3" t="str">
        <x:v>午夜抹抹茶</x:v>
      </x:c>
      <x:c r="B27" s="3" t="str">
        <x:v>mocha</x:v>
      </x:c>
      <x:c r="C27" s="3" t="str">
        <x:v>远攻</x:v>
      </x:c>
      <x:c r="D27" s="23" t="n">
        <x:v>52</x:v>
      </x:c>
      <x:c r="E27" s="23" t="n">
        <x:v>2</x:v>
      </x:c>
      <x:c r="F27" s="23" t="n">
        <x:v>10</x:v>
      </x:c>
      <x:c r="G27" s="23" t="n">
        <x:v>0</x:v>
      </x:c>
      <x:c r="H27" s="23" t="n">
        <x:v>2</x:v>
      </x:c>
      <x:c r="I27" s="23" t="n">
        <x:v>1</x:v>
      </x:c>
      <x:c r="J27" s="19" t="n">
        <x:f>IF(I27=1,G27,H27)</x:f>
        <x:v>0</x:v>
      </x:c>
      <x:c r="K27" s="19" t="n">
        <x:v>3</x:v>
      </x:c>
      <x:c r="L27" s="19" t="n">
        <x:f>K27+E27*0.5</x:f>
        <x:v>4</x:v>
      </x:c>
      <x:c r="M27" s="19" t="n">
        <x:f>D27+J27+F27*L27+N27</x:f>
        <x:v>92</x:v>
      </x:c>
      <x:c r="N27" s="27" t="n">
        <x:f>0</x:f>
        <x:v>0</x:v>
      </x:c>
      <x:c r="Y27" s="62" t="str">
        <x:f>C27</x:f>
        <x:v>远攻</x:v>
      </x:c>
      <x:c r="Z27" s="63" t="n">
        <x:f>D27</x:f>
        <x:v>52</x:v>
      </x:c>
      <x:c r="AA27" s="63" t="n">
        <x:f>M27</x:f>
        <x:v>92</x:v>
      </x:c>
    </x:row>
    <x:row r="28" ht="25" customHeight="1">
      <x:c r="A28" s="10" t="str">
        <x:v>午夜抹抹茶</x:v>
      </x:c>
      <x:c r="B28" s="10" t="str">
        <x:v>mocha</x:v>
      </x:c>
      <x:c r="C28" s="10" t="str">
        <x:v>近防</x:v>
      </x:c>
      <x:c r="D28" s="23" t="n">
        <x:v>3</x:v>
      </x:c>
      <x:c r="E28" s="23" t="n">
        <x:v>0</x:v>
      </x:c>
      <x:c r="F28" s="23" t="n">
        <x:v>0</x:v>
      </x:c>
      <x:c r="G28" s="23" t="n">
        <x:v>0</x:v>
      </x:c>
      <x:c r="H28" s="23" t="n">
        <x:v>0</x:v>
      </x:c>
      <x:c r="I28" s="23" t="n">
        <x:v>1</x:v>
      </x:c>
      <x:c r="J28" s="19" t="n">
        <x:f>IF(I28=1,G28,H28)</x:f>
        <x:v>0</x:v>
      </x:c>
      <x:c r="K28" s="19" t="n">
        <x:v>2</x:v>
      </x:c>
      <x:c r="L28" s="19" t="n">
        <x:f>K28+E28*0.5</x:f>
        <x:v>2</x:v>
      </x:c>
      <x:c r="M28" s="19" t="n">
        <x:f>D28+J28+F28*L28+N28</x:f>
        <x:v>3</x:v>
      </x:c>
      <x:c r="N28" s="27" t="n">
        <x:f>0</x:f>
        <x:v>0</x:v>
      </x:c>
      <x:c r="Y28" s="62" t="str">
        <x:f>C28</x:f>
        <x:v>近防</x:v>
      </x:c>
      <x:c r="Z28" s="63" t="n">
        <x:f>D28</x:f>
        <x:v>3</x:v>
      </x:c>
      <x:c r="AA28" s="63" t="n">
        <x:f>M28</x:f>
        <x:v>3</x:v>
      </x:c>
    </x:row>
    <x:row r="29" ht="25" customHeight="1">
      <x:c r="A29" s="3" t="str">
        <x:v>午夜抹抹茶</x:v>
      </x:c>
      <x:c r="B29" s="3" t="str">
        <x:v>mocha</x:v>
      </x:c>
      <x:c r="C29" s="3" t="str">
        <x:v>远防</x:v>
      </x:c>
      <x:c r="D29" s="23" t="n">
        <x:v>5</x:v>
      </x:c>
      <x:c r="E29" s="23" t="n">
        <x:v>0</x:v>
      </x:c>
      <x:c r="F29" s="23" t="n">
        <x:v>2</x:v>
      </x:c>
      <x:c r="G29" s="23" t="n">
        <x:v>0</x:v>
      </x:c>
      <x:c r="H29" s="23" t="n">
        <x:v>0</x:v>
      </x:c>
      <x:c r="I29" s="23" t="n">
        <x:v>1</x:v>
      </x:c>
      <x:c r="J29" s="19" t="n">
        <x:f>IF(I29=1,G29,H29)</x:f>
        <x:v>0</x:v>
      </x:c>
      <x:c r="K29" s="19" t="n">
        <x:v>3</x:v>
      </x:c>
      <x:c r="L29" s="19" t="n">
        <x:f>K29+E29*0.5</x:f>
        <x:v>3</x:v>
      </x:c>
      <x:c r="M29" s="19" t="n">
        <x:f>D29+J29+F29*L29+N29</x:f>
        <x:v>11</x:v>
      </x:c>
      <x:c r="N29" s="27" t="n">
        <x:f>0</x:f>
        <x:v>0</x:v>
      </x:c>
      <x:c r="Y29" s="62"/>
      <x:c r="Z29" s="62"/>
      <x:c r="AA29" s="62"/>
    </x:row>
    <x:row r="30" ht="25" customHeight="1">
      <x:c r="A30" s="10" t="str">
        <x:v>小酒瓶</x:v>
      </x:c>
      <x:c r="B30" s="10" t="str">
        <x:v>bottle</x:v>
      </x:c>
      <x:c r="C30" s="10" t="str">
        <x:v>生命</x:v>
      </x:c>
      <x:c r="D30" s="23" t="n">
        <x:v>67</x:v>
      </x:c>
      <x:c r="E30" s="23" t="n">
        <x:v>0</x:v>
      </x:c>
      <x:c r="F30" s="23" t="n">
        <x:v>5</x:v>
      </x:c>
      <x:c r="G30" s="23" t="n">
        <x:v>0</x:v>
      </x:c>
      <x:c r="H30" s="23" t="n">
        <x:v>0</x:v>
      </x:c>
      <x:c r="I30" s="23" t="n">
        <x:v>1</x:v>
      </x:c>
      <x:c r="J30" s="19" t="n">
        <x:f>IF(I30=1,G30,H30)</x:f>
        <x:v>0</x:v>
      </x:c>
      <x:c r="K30" s="19" t="n">
        <x:v>3</x:v>
      </x:c>
      <x:c r="L30" s="19" t="n">
        <x:f>K30+E30*0.5</x:f>
        <x:v>3</x:v>
      </x:c>
      <x:c r="M30" s="19" t="n">
        <x:f>D30+J30+F30*L30+N30</x:f>
        <x:v>82</x:v>
      </x:c>
      <x:c r="N30" s="27" t="n">
        <x:f>0</x:f>
        <x:v>0</x:v>
      </x:c>
      <x:c r="Y30" s="62" t="str">
        <x:v>属性</x:v>
      </x:c>
      <x:c r="Z30" s="62" t="str">
        <x:v>一级基础</x:v>
      </x:c>
      <x:c r="AA30" s="62" t="str">
        <x:v>11级均值</x:v>
      </x:c>
    </x:row>
    <x:row r="31" ht="25" customHeight="1">
      <x:c r="A31" s="3" t="str">
        <x:v>小酒瓶</x:v>
      </x:c>
      <x:c r="B31" s="3" t="str">
        <x:v>bottle</x:v>
      </x:c>
      <x:c r="C31" s="3" t="str">
        <x:v>疲劳上限</x:v>
      </x:c>
      <x:c r="D31" s="23" t="n">
        <x:v>109</x:v>
      </x:c>
      <x:c r="E31" s="23" t="n">
        <x:v>3</x:v>
      </x:c>
      <x:c r="F31" s="23" t="n">
        <x:v>4</x:v>
      </x:c>
      <x:c r="G31" s="23" t="n">
        <x:v>0</x:v>
      </x:c>
      <x:c r="H31" s="23" t="n">
        <x:v>0</x:v>
      </x:c>
      <x:c r="I31" s="23" t="n">
        <x:v>1</x:v>
      </x:c>
      <x:c r="J31" s="19" t="n">
        <x:f>IF(I31=1,G31,H31)</x:f>
        <x:v>0</x:v>
      </x:c>
      <x:c r="K31" s="19" t="n">
        <x:v>3</x:v>
      </x:c>
      <x:c r="L31" s="19" t="n">
        <x:f>K31+E31*0.5</x:f>
        <x:v>4.5</x:v>
      </x:c>
      <x:c r="M31" s="19" t="n">
        <x:f>D31+J31+F31*L31+N31</x:f>
        <x:v>127</x:v>
      </x:c>
      <x:c r="N31" s="27" t="n">
        <x:f>'人物特质'!T9</x:f>
        <x:v>0</x:v>
      </x:c>
      <x:c r="Y31" s="62" t="str">
        <x:f>C30</x:f>
        <x:v>生命</x:v>
      </x:c>
      <x:c r="Z31" s="63" t="n">
        <x:f>D30</x:f>
        <x:v>67</x:v>
      </x:c>
      <x:c r="AA31" s="63" t="n">
        <x:f>M30</x:f>
        <x:v>82</x:v>
      </x:c>
    </x:row>
    <x:row r="32" ht="25" customHeight="1">
      <x:c r="A32" s="10" t="str">
        <x:v>小酒瓶</x:v>
      </x:c>
      <x:c r="B32" s="10" t="str">
        <x:v>bottle</x:v>
      </x:c>
      <x:c r="C32" s="10" t="str">
        <x:v>决心</x:v>
      </x:c>
      <x:c r="D32" s="23" t="n">
        <x:v>51</x:v>
      </x:c>
      <x:c r="E32" s="23" t="n">
        <x:v>0</x:v>
      </x:c>
      <x:c r="F32" s="23" t="n">
        <x:v>1</x:v>
      </x:c>
      <x:c r="G32" s="23" t="n">
        <x:v>0</x:v>
      </x:c>
      <x:c r="H32" s="23" t="n">
        <x:v>4</x:v>
      </x:c>
      <x:c r="I32" s="23" t="n">
        <x:v>1</x:v>
      </x:c>
      <x:c r="J32" s="19" t="n">
        <x:f>IF(I32=1,G32,H32)</x:f>
        <x:v>0</x:v>
      </x:c>
      <x:c r="K32" s="19" t="n">
        <x:v>3</x:v>
      </x:c>
      <x:c r="L32" s="19" t="n">
        <x:f>K32+E32*0.5</x:f>
        <x:v>3</x:v>
      </x:c>
      <x:c r="M32" s="19" t="n">
        <x:f>D32+J32+F32*L32+N32</x:f>
        <x:v>54</x:v>
      </x:c>
      <x:c r="N32" s="27" t="n">
        <x:f>0</x:f>
        <x:v>0</x:v>
      </x:c>
      <x:c r="Y32" s="62" t="str">
        <x:f>C31</x:f>
        <x:v>疲劳上限</x:v>
      </x:c>
      <x:c r="Z32" s="63" t="n">
        <x:f>D31</x:f>
        <x:v>109</x:v>
      </x:c>
      <x:c r="AA32" s="63" t="n">
        <x:f>M31</x:f>
        <x:v>127</x:v>
      </x:c>
    </x:row>
    <x:row r="33" ht="25" customHeight="1">
      <x:c r="A33" s="3" t="str">
        <x:v>小酒瓶</x:v>
      </x:c>
      <x:c r="B33" s="3" t="str">
        <x:v>bottle</x:v>
      </x:c>
      <x:c r="C33" s="3" t="str">
        <x:v>先攻</x:v>
      </x:c>
      <x:c r="D33" s="23" t="n">
        <x:v>86</x:v>
      </x:c>
      <x:c r="E33" s="23" t="n">
        <x:v>0</x:v>
      </x:c>
      <x:c r="F33" s="23" t="n">
        <x:v>0</x:v>
      </x:c>
      <x:c r="G33" s="23" t="n">
        <x:v>3</x:v>
      </x:c>
      <x:c r="H33" s="23" t="n">
        <x:v>0</x:v>
      </x:c>
      <x:c r="I33" s="23" t="n">
        <x:v>1</x:v>
      </x:c>
      <x:c r="J33" s="19" t="n">
        <x:f>IF(I33=1,G33,H33)</x:f>
        <x:v>3</x:v>
      </x:c>
      <x:c r="K33" s="19" t="n">
        <x:v>4</x:v>
      </x:c>
      <x:c r="L33" s="19" t="n">
        <x:f>K33+E33*0.5</x:f>
        <x:v>4</x:v>
      </x:c>
      <x:c r="M33" s="19" t="n">
        <x:f>D33+J33+F33*L33+N33</x:f>
        <x:v>89</x:v>
      </x:c>
      <x:c r="N33" s="27" t="n">
        <x:f>0</x:f>
        <x:v>0</x:v>
      </x:c>
      <x:c r="Y33" s="62" t="str">
        <x:f>C32</x:f>
        <x:v>决心</x:v>
      </x:c>
      <x:c r="Z33" s="63" t="n">
        <x:f>D32</x:f>
        <x:v>51</x:v>
      </x:c>
      <x:c r="AA33" s="63" t="n">
        <x:f>M32</x:f>
        <x:v>54</x:v>
      </x:c>
    </x:row>
    <x:row r="34" ht="25" customHeight="1">
      <x:c r="A34" s="10" t="str">
        <x:v>小酒瓶</x:v>
      </x:c>
      <x:c r="B34" s="10" t="str">
        <x:v>bottle</x:v>
      </x:c>
      <x:c r="C34" s="10" t="str">
        <x:v>近攻</x:v>
      </x:c>
      <x:c r="D34" s="23" t="n">
        <x:v>60</x:v>
      </x:c>
      <x:c r="E34" s="23" t="n">
        <x:v>3</x:v>
      </x:c>
      <x:c r="F34" s="23" t="n">
        <x:v>10</x:v>
      </x:c>
      <x:c r="G34" s="23" t="n">
        <x:v>3</x:v>
      </x:c>
      <x:c r="H34" s="23" t="n">
        <x:v>0</x:v>
      </x:c>
      <x:c r="I34" s="23" t="n">
        <x:v>1</x:v>
      </x:c>
      <x:c r="J34" s="19" t="n">
        <x:f>IF(I34=1,G34,H34)</x:f>
        <x:v>3</x:v>
      </x:c>
      <x:c r="K34" s="19" t="n">
        <x:v>2</x:v>
      </x:c>
      <x:c r="L34" s="19" t="n">
        <x:f>K34+E34*0.5</x:f>
        <x:v>3.5</x:v>
      </x:c>
      <x:c r="M34" s="19" t="n">
        <x:f>D34+J34+F34*L34+N34</x:f>
        <x:v>98</x:v>
      </x:c>
      <x:c r="N34" s="27" t="n">
        <x:f>0</x:f>
        <x:v>0</x:v>
      </x:c>
      <x:c r="Y34" s="62" t="str">
        <x:f>C34</x:f>
        <x:v>近攻</x:v>
      </x:c>
      <x:c r="Z34" s="63" t="n">
        <x:f>D34</x:f>
        <x:v>60</x:v>
      </x:c>
      <x:c r="AA34" s="63" t="n">
        <x:f>M34</x:f>
        <x:v>98</x:v>
      </x:c>
    </x:row>
    <x:row r="35" ht="25" customHeight="1">
      <x:c r="A35" s="3" t="str">
        <x:v>小酒瓶</x:v>
      </x:c>
      <x:c r="B35" s="3" t="str">
        <x:v>bottle</x:v>
      </x:c>
      <x:c r="C35" s="3" t="str">
        <x:v>远攻</x:v>
      </x:c>
      <x:c r="D35" s="23" t="n">
        <x:v>24</x:v>
      </x:c>
      <x:c r="E35" s="23" t="n">
        <x:v>0</x:v>
      </x:c>
      <x:c r="F35" s="23" t="n">
        <x:v>0</x:v>
      </x:c>
      <x:c r="G35" s="23" t="n">
        <x:v>0</x:v>
      </x:c>
      <x:c r="H35" s="23" t="n">
        <x:v>0</x:v>
      </x:c>
      <x:c r="I35" s="23" t="n">
        <x:v>1</x:v>
      </x:c>
      <x:c r="J35" s="19" t="n">
        <x:f>IF(I35=1,G35,H35)</x:f>
        <x:v>0</x:v>
      </x:c>
      <x:c r="K35" s="19" t="n">
        <x:v>3</x:v>
      </x:c>
      <x:c r="L35" s="19" t="n">
        <x:f>K35+E35*0.5</x:f>
        <x:v>3</x:v>
      </x:c>
      <x:c r="M35" s="19" t="n">
        <x:f>D35+J35+F35*L35+N35</x:f>
        <x:v>24</x:v>
      </x:c>
      <x:c r="N35" s="27" t="n">
        <x:f>0</x:f>
        <x:v>0</x:v>
      </x:c>
      <x:c r="Y35" s="62" t="str">
        <x:f>C35</x:f>
        <x:v>远攻</x:v>
      </x:c>
      <x:c r="Z35" s="63" t="n">
        <x:f>D35</x:f>
        <x:v>24</x:v>
      </x:c>
      <x:c r="AA35" s="63" t="n">
        <x:f>M35</x:f>
        <x:v>24</x:v>
      </x:c>
    </x:row>
    <x:row r="36" ht="25" customHeight="1">
      <x:c r="A36" s="10" t="str">
        <x:v>小酒瓶</x:v>
      </x:c>
      <x:c r="B36" s="10" t="str">
        <x:v>bottle</x:v>
      </x:c>
      <x:c r="C36" s="10" t="str">
        <x:v>近防</x:v>
      </x:c>
      <x:c r="D36" s="23" t="n">
        <x:v>3</x:v>
      </x:c>
      <x:c r="E36" s="23" t="n">
        <x:v>3</x:v>
      </x:c>
      <x:c r="F36" s="23" t="n">
        <x:v>10</x:v>
      </x:c>
      <x:c r="G36" s="23" t="n">
        <x:v>0</x:v>
      </x:c>
      <x:c r="H36" s="23" t="n">
        <x:v>2</x:v>
      </x:c>
      <x:c r="I36" s="23" t="n">
        <x:v>1</x:v>
      </x:c>
      <x:c r="J36" s="19" t="n">
        <x:f>IF(I36=1,G36,H36)</x:f>
        <x:v>0</x:v>
      </x:c>
      <x:c r="K36" s="19" t="n">
        <x:v>2</x:v>
      </x:c>
      <x:c r="L36" s="19" t="n">
        <x:f>K36+E36*0.5</x:f>
        <x:v>3.5</x:v>
      </x:c>
      <x:c r="M36" s="19" t="n">
        <x:f>D36+J36+F36*L36+N36</x:f>
        <x:v>38</x:v>
      </x:c>
      <x:c r="N36" s="27" t="n">
        <x:f>0</x:f>
        <x:v>0</x:v>
      </x:c>
      <x:c r="Y36" s="62" t="str">
        <x:f>C36</x:f>
        <x:v>近防</x:v>
      </x:c>
      <x:c r="Z36" s="63" t="n">
        <x:f>D36</x:f>
        <x:v>3</x:v>
      </x:c>
      <x:c r="AA36" s="63" t="n">
        <x:f>M36</x:f>
        <x:v>38</x:v>
      </x:c>
    </x:row>
    <x:row r="37" ht="25" customHeight="1">
      <x:c r="A37" s="3" t="str">
        <x:v>小酒瓶</x:v>
      </x:c>
      <x:c r="B37" s="3" t="str">
        <x:v>bottle</x:v>
      </x:c>
      <x:c r="C37" s="3" t="str">
        <x:v>远防</x:v>
      </x:c>
      <x:c r="D37" s="23" t="n">
        <x:v>2</x:v>
      </x:c>
      <x:c r="E37" s="23" t="n">
        <x:v>0</x:v>
      </x:c>
      <x:c r="F37" s="23" t="n">
        <x:v>0</x:v>
      </x:c>
      <x:c r="G37" s="23" t="n">
        <x:v>0</x:v>
      </x:c>
      <x:c r="H37" s="23" t="n">
        <x:v>0</x:v>
      </x:c>
      <x:c r="I37" s="23" t="n">
        <x:v>1</x:v>
      </x:c>
      <x:c r="J37" s="19" t="n">
        <x:f>IF(I37=1,G37,H37)</x:f>
        <x:v>0</x:v>
      </x:c>
      <x:c r="K37" s="19" t="n">
        <x:v>3</x:v>
      </x:c>
      <x:c r="L37" s="19" t="n">
        <x:f>K37+E37*0.5</x:f>
        <x:v>3</x:v>
      </x:c>
      <x:c r="M37" s="19" t="n">
        <x:f>D37+J37+F37*L37+N37</x:f>
        <x:v>2</x:v>
      </x:c>
      <x:c r="N37" s="27" t="n">
        <x:f>0</x:f>
        <x:v>0</x:v>
      </x:c>
      <x:c r="Y37" s="62"/>
      <x:c r="Z37" s="62"/>
      <x:c r="AA37" s="62"/>
    </x:row>
    <x:row r="38" ht="25" customHeight="1">
      <x:c r="A38" s="10" t="str">
        <x:v>白小帅子</x:v>
      </x:c>
      <x:c r="B38" s="10" t="str">
        <x:v>shuaizi</x:v>
      </x:c>
      <x:c r="C38" s="10" t="str">
        <x:v>生命</x:v>
      </x:c>
      <x:c r="D38" s="23" t="n">
        <x:v>62</x:v>
      </x:c>
      <x:c r="E38" s="23" t="n">
        <x:v>1</x:v>
      </x:c>
      <x:c r="F38" s="23" t="n">
        <x:v>8</x:v>
      </x:c>
      <x:c r="G38" s="23" t="n">
        <x:v>3</x:v>
      </x:c>
      <x:c r="H38" s="23" t="n">
        <x:v>0</x:v>
      </x:c>
      <x:c r="I38" s="23" t="n">
        <x:v>1</x:v>
      </x:c>
      <x:c r="J38" s="19" t="n">
        <x:f>IF(I38=1,G38,H38)</x:f>
        <x:v>3</x:v>
      </x:c>
      <x:c r="K38" s="19" t="n">
        <x:v>3</x:v>
      </x:c>
      <x:c r="L38" s="19" t="n">
        <x:f>K38+E38*0.5</x:f>
        <x:v>3.5</x:v>
      </x:c>
      <x:c r="M38" s="19" t="n">
        <x:f>D38+J38+F38*L38+N38</x:f>
        <x:v>93</x:v>
      </x:c>
      <x:c r="N38" s="27" t="n">
        <x:f>0</x:f>
        <x:v>0</x:v>
      </x:c>
      <x:c r="Y38" s="62" t="str">
        <x:v>属性</x:v>
      </x:c>
      <x:c r="Z38" s="62" t="str">
        <x:v>一级基础</x:v>
      </x:c>
      <x:c r="AA38" s="62" t="str">
        <x:v>11级均值</x:v>
      </x:c>
    </x:row>
    <x:row r="39" ht="25" customHeight="1">
      <x:c r="A39" s="3" t="str">
        <x:v>白小帅子</x:v>
      </x:c>
      <x:c r="B39" s="3" t="str">
        <x:v>shuaizi</x:v>
      </x:c>
      <x:c r="C39" s="3" t="str">
        <x:v>疲劳上限</x:v>
      </x:c>
      <x:c r="D39" s="23" t="n">
        <x:v>102</x:v>
      </x:c>
      <x:c r="E39" s="23" t="n">
        <x:v>0</x:v>
      </x:c>
      <x:c r="F39" s="23" t="n">
        <x:v>5</x:v>
      </x:c>
      <x:c r="G39" s="23" t="n">
        <x:v>0</x:v>
      </x:c>
      <x:c r="H39" s="23" t="n">
        <x:v>0</x:v>
      </x:c>
      <x:c r="I39" s="23" t="n">
        <x:v>1</x:v>
      </x:c>
      <x:c r="J39" s="19" t="n">
        <x:f>IF(I39=1,G39,H39)</x:f>
        <x:v>0</x:v>
      </x:c>
      <x:c r="K39" s="19" t="n">
        <x:v>3</x:v>
      </x:c>
      <x:c r="L39" s="19" t="n">
        <x:f>K39+E39*0.5</x:f>
        <x:v>3</x:v>
      </x:c>
      <x:c r="M39" s="19" t="n">
        <x:f>D39+J39+F39*L39+N39</x:f>
        <x:v>117</x:v>
      </x:c>
      <x:c r="N39" s="27" t="n">
        <x:f>'人物特质'!T10</x:f>
        <x:v>0</x:v>
      </x:c>
      <x:c r="Y39" s="62" t="str">
        <x:f>C38</x:f>
        <x:v>生命</x:v>
      </x:c>
      <x:c r="Z39" s="63" t="n">
        <x:f>D38</x:f>
        <x:v>62</x:v>
      </x:c>
      <x:c r="AA39" s="63" t="n">
        <x:f>M38</x:f>
        <x:v>93</x:v>
      </x:c>
    </x:row>
    <x:row r="40" ht="25" customHeight="1">
      <x:c r="A40" s="10" t="str">
        <x:v>白小帅子</x:v>
      </x:c>
      <x:c r="B40" s="10" t="str">
        <x:v>shuaizi</x:v>
      </x:c>
      <x:c r="C40" s="10" t="str">
        <x:v>决心</x:v>
      </x:c>
      <x:c r="D40" s="23" t="n">
        <x:v>45</x:v>
      </x:c>
      <x:c r="E40" s="23" t="n">
        <x:v>1</x:v>
      </x:c>
      <x:c r="F40" s="23" t="n">
        <x:v>7</x:v>
      </x:c>
      <x:c r="G40" s="23" t="n">
        <x:v>0</x:v>
      </x:c>
      <x:c r="H40" s="23" t="n">
        <x:v>4</x:v>
      </x:c>
      <x:c r="I40" s="23" t="n">
        <x:v>1</x:v>
      </x:c>
      <x:c r="J40" s="19" t="n">
        <x:f>IF(I40=1,G40,H40)</x:f>
        <x:v>0</x:v>
      </x:c>
      <x:c r="K40" s="19" t="n">
        <x:v>3</x:v>
      </x:c>
      <x:c r="L40" s="19" t="n">
        <x:f>K40+E40*0.5</x:f>
        <x:v>3.5</x:v>
      </x:c>
      <x:c r="M40" s="19" t="n">
        <x:f>D40+J40+F40*L40+N40</x:f>
        <x:v>69.5</x:v>
      </x:c>
      <x:c r="N40" s="27" t="n">
        <x:f>0</x:f>
        <x:v>0</x:v>
      </x:c>
      <x:c r="Y40" s="62" t="str">
        <x:f>C39</x:f>
        <x:v>疲劳上限</x:v>
      </x:c>
      <x:c r="Z40" s="63" t="n">
        <x:f>D39</x:f>
        <x:v>102</x:v>
      </x:c>
      <x:c r="AA40" s="63" t="n">
        <x:f>M39</x:f>
        <x:v>117</x:v>
      </x:c>
    </x:row>
    <x:row r="41" ht="25" customHeight="1">
      <x:c r="A41" s="3" t="str">
        <x:v>白小帅子</x:v>
      </x:c>
      <x:c r="B41" s="3" t="str">
        <x:v>shuaizi</x:v>
      </x:c>
      <x:c r="C41" s="3" t="str">
        <x:v>先攻</x:v>
      </x:c>
      <x:c r="D41" s="23" t="n">
        <x:v>96</x:v>
      </x:c>
      <x:c r="E41" s="23" t="n">
        <x:v>0</x:v>
      </x:c>
      <x:c r="F41" s="23" t="n">
        <x:v>0</x:v>
      </x:c>
      <x:c r="G41" s="23" t="n">
        <x:v>0</x:v>
      </x:c>
      <x:c r="H41" s="23" t="n">
        <x:v>4</x:v>
      </x:c>
      <x:c r="I41" s="23" t="n">
        <x:v>1</x:v>
      </x:c>
      <x:c r="J41" s="19" t="n">
        <x:f>IF(I41=1,G41,H41)</x:f>
        <x:v>0</x:v>
      </x:c>
      <x:c r="K41" s="19" t="n">
        <x:v>4</x:v>
      </x:c>
      <x:c r="L41" s="19" t="n">
        <x:f>K41+E41*0.5</x:f>
        <x:v>4</x:v>
      </x:c>
      <x:c r="M41" s="19" t="n">
        <x:f>D41+J41+F41*L41+N41</x:f>
        <x:v>96</x:v>
      </x:c>
      <x:c r="N41" s="27" t="n">
        <x:f>0</x:f>
        <x:v>0</x:v>
      </x:c>
      <x:c r="Y41" s="62" t="str">
        <x:f>C40</x:f>
        <x:v>决心</x:v>
      </x:c>
      <x:c r="Z41" s="63" t="n">
        <x:f>D40</x:f>
        <x:v>45</x:v>
      </x:c>
      <x:c r="AA41" s="63" t="n">
        <x:f>M40</x:f>
        <x:v>69.5</x:v>
      </x:c>
    </x:row>
    <x:row r="42" ht="25" customHeight="1">
      <x:c r="A42" s="10" t="str">
        <x:v>白小帅子</x:v>
      </x:c>
      <x:c r="B42" s="10" t="str">
        <x:v>shuaizi</x:v>
      </x:c>
      <x:c r="C42" s="10" t="str">
        <x:v>近攻</x:v>
      </x:c>
      <x:c r="D42" s="23" t="n">
        <x:v>54</x:v>
      </x:c>
      <x:c r="E42" s="23" t="n">
        <x:v>0</x:v>
      </x:c>
      <x:c r="F42" s="23" t="n">
        <x:v>0</x:v>
      </x:c>
      <x:c r="G42" s="23" t="n">
        <x:v>0</x:v>
      </x:c>
      <x:c r="H42" s="23" t="n">
        <x:v>0</x:v>
      </x:c>
      <x:c r="I42" s="23" t="n">
        <x:v>1</x:v>
      </x:c>
      <x:c r="J42" s="19" t="n">
        <x:f>IF(I42=1,G42,H42)</x:f>
        <x:v>0</x:v>
      </x:c>
      <x:c r="K42" s="19" t="n">
        <x:v>2</x:v>
      </x:c>
      <x:c r="L42" s="19" t="n">
        <x:f>K42+E42*0.5</x:f>
        <x:v>2</x:v>
      </x:c>
      <x:c r="M42" s="19" t="n">
        <x:f>D42+J42+F42*L42+N42</x:f>
        <x:v>54</x:v>
      </x:c>
      <x:c r="N42" s="27" t="n">
        <x:f>0</x:f>
        <x:v>0</x:v>
      </x:c>
      <x:c r="Y42" s="62" t="str">
        <x:f>C42</x:f>
        <x:v>近攻</x:v>
      </x:c>
      <x:c r="Z42" s="63" t="n">
        <x:f>D42</x:f>
        <x:v>54</x:v>
      </x:c>
      <x:c r="AA42" s="63" t="n">
        <x:f>M42</x:f>
        <x:v>54</x:v>
      </x:c>
    </x:row>
    <x:row r="43" ht="25" customHeight="1">
      <x:c r="A43" s="3" t="str">
        <x:v>白小帅子</x:v>
      </x:c>
      <x:c r="B43" s="3" t="str">
        <x:v>shuaizi</x:v>
      </x:c>
      <x:c r="C43" s="3" t="str">
        <x:v>远攻</x:v>
      </x:c>
      <x:c r="D43" s="23" t="n">
        <x:v>30</x:v>
      </x:c>
      <x:c r="E43" s="23" t="n">
        <x:v>0</x:v>
      </x:c>
      <x:c r="F43" s="23" t="n">
        <x:v>0</x:v>
      </x:c>
      <x:c r="G43" s="23" t="n">
        <x:v>0</x:v>
      </x:c>
      <x:c r="H43" s="23" t="n">
        <x:v>0</x:v>
      </x:c>
      <x:c r="I43" s="23" t="n">
        <x:v>1</x:v>
      </x:c>
      <x:c r="J43" s="19" t="n">
        <x:f>IF(I43=1,G43,H43)</x:f>
        <x:v>0</x:v>
      </x:c>
      <x:c r="K43" s="19" t="n">
        <x:v>3</x:v>
      </x:c>
      <x:c r="L43" s="19" t="n">
        <x:f>K43+E43*0.5</x:f>
        <x:v>3</x:v>
      </x:c>
      <x:c r="M43" s="19" t="n">
        <x:f>D43+J43+F43*L43+N43</x:f>
        <x:v>30</x:v>
      </x:c>
      <x:c r="N43" s="27" t="n">
        <x:f>0</x:f>
        <x:v>0</x:v>
      </x:c>
      <x:c r="Y43" s="62" t="str">
        <x:f>C43</x:f>
        <x:v>远攻</x:v>
      </x:c>
      <x:c r="Z43" s="63" t="n">
        <x:f>D43</x:f>
        <x:v>30</x:v>
      </x:c>
      <x:c r="AA43" s="63" t="n">
        <x:f>M43</x:f>
        <x:v>30</x:v>
      </x:c>
    </x:row>
    <x:row r="44" ht="25" customHeight="1">
      <x:c r="A44" s="10" t="str">
        <x:v>白小帅子</x:v>
      </x:c>
      <x:c r="B44" s="10" t="str">
        <x:v>shuaizi</x:v>
      </x:c>
      <x:c r="C44" s="10" t="str">
        <x:v>近防</x:v>
      </x:c>
      <x:c r="D44" s="23" t="n">
        <x:v>7</x:v>
      </x:c>
      <x:c r="E44" s="23" t="n">
        <x:v>2</x:v>
      </x:c>
      <x:c r="F44" s="23" t="n">
        <x:v>10</x:v>
      </x:c>
      <x:c r="G44" s="23" t="n">
        <x:v>3</x:v>
      </x:c>
      <x:c r="H44" s="23" t="n">
        <x:v>0</x:v>
      </x:c>
      <x:c r="I44" s="23" t="n">
        <x:v>1</x:v>
      </x:c>
      <x:c r="J44" s="19" t="n">
        <x:f>IF(I44=1,G44,H44)</x:f>
        <x:v>3</x:v>
      </x:c>
      <x:c r="K44" s="19" t="n">
        <x:v>2</x:v>
      </x:c>
      <x:c r="L44" s="19" t="n">
        <x:f>K44+E44*0.5</x:f>
        <x:v>3</x:v>
      </x:c>
      <x:c r="M44" s="19" t="n">
        <x:f>D44+J44+F44*L44+N44</x:f>
        <x:v>40</x:v>
      </x:c>
      <x:c r="N44" s="27" t="n">
        <x:f>0</x:f>
        <x:v>0</x:v>
      </x:c>
      <x:c r="Y44" s="62" t="str">
        <x:f>C44</x:f>
        <x:v>近防</x:v>
      </x:c>
      <x:c r="Z44" s="63" t="n">
        <x:f>D44</x:f>
        <x:v>7</x:v>
      </x:c>
      <x:c r="AA44" s="63" t="n">
        <x:f>M44</x:f>
        <x:v>40</x:v>
      </x:c>
    </x:row>
    <x:row r="45" ht="25" customHeight="1">
      <x:c r="A45" s="3" t="str">
        <x:v>白小帅子</x:v>
      </x:c>
      <x:c r="B45" s="3" t="str">
        <x:v>shuaizi</x:v>
      </x:c>
      <x:c r="C45" s="3" t="str">
        <x:v>远防</x:v>
      </x:c>
      <x:c r="D45" s="23" t="n">
        <x:v>3</x:v>
      </x:c>
      <x:c r="E45" s="23" t="n">
        <x:v>0</x:v>
      </x:c>
      <x:c r="F45" s="23" t="n">
        <x:v>0</x:v>
      </x:c>
      <x:c r="G45" s="23" t="n">
        <x:v>0</x:v>
      </x:c>
      <x:c r="H45" s="23" t="n">
        <x:v>0</x:v>
      </x:c>
      <x:c r="I45" s="23" t="n">
        <x:v>1</x:v>
      </x:c>
      <x:c r="J45" s="19" t="n">
        <x:f>IF(I45=1,G45,H45)</x:f>
        <x:v>0</x:v>
      </x:c>
      <x:c r="K45" s="19" t="n">
        <x:v>3</x:v>
      </x:c>
      <x:c r="L45" s="19" t="n">
        <x:f>K45+E45*0.5</x:f>
        <x:v>3</x:v>
      </x:c>
      <x:c r="M45" s="19" t="n">
        <x:f>D45+J45+F45*L45+N45</x:f>
        <x:v>3</x:v>
      </x:c>
      <x:c r="N45" s="27" t="n">
        <x:f>0</x:f>
        <x:v>0</x:v>
      </x:c>
      <x:c r="Y45" s="62"/>
      <x:c r="Z45" s="62"/>
      <x:c r="AA45" s="62"/>
    </x:row>
    <x:row r="46" ht="25" customHeight="1">
      <x:c r="A46" s="10" t="str">
        <x:v>李李超欧</x:v>
      </x:c>
      <x:c r="B46" s="10" t="str">
        <x:v>lili</x:v>
      </x:c>
      <x:c r="C46" s="10" t="str">
        <x:v>生命</x:v>
      </x:c>
      <x:c r="D46" s="23" t="n">
        <x:v>52</x:v>
      </x:c>
      <x:c r="E46" s="23" t="n">
        <x:v>0</x:v>
      </x:c>
      <x:c r="F46" s="23" t="n">
        <x:v>8</x:v>
      </x:c>
      <x:c r="G46" s="23" t="n">
        <x:v>0</x:v>
      </x:c>
      <x:c r="H46" s="23" t="n">
        <x:v>0</x:v>
      </x:c>
      <x:c r="I46" s="23" t="n">
        <x:v>1</x:v>
      </x:c>
      <x:c r="J46" s="19" t="n">
        <x:f>IF(I46=1,G46,H46)</x:f>
        <x:v>0</x:v>
      </x:c>
      <x:c r="K46" s="19" t="n">
        <x:v>3</x:v>
      </x:c>
      <x:c r="L46" s="19" t="n">
        <x:f>K46+E46*0.5</x:f>
        <x:v>3</x:v>
      </x:c>
      <x:c r="M46" s="19" t="n">
        <x:f>D46+J46+F46*L46+N46</x:f>
        <x:v>76</x:v>
      </x:c>
      <x:c r="N46" s="27" t="n">
        <x:f>0</x:f>
        <x:v>0</x:v>
      </x:c>
      <x:c r="Y46" s="62" t="str">
        <x:v>属性</x:v>
      </x:c>
      <x:c r="Z46" s="62" t="str">
        <x:v>一级基础</x:v>
      </x:c>
      <x:c r="AA46" s="62" t="str">
        <x:v>11级均值</x:v>
      </x:c>
    </x:row>
    <x:row r="47" ht="25" customHeight="1">
      <x:c r="A47" s="3" t="str">
        <x:v>李李超欧</x:v>
      </x:c>
      <x:c r="B47" s="3" t="str">
        <x:v>lili</x:v>
      </x:c>
      <x:c r="C47" s="3" t="str">
        <x:v>疲劳上限</x:v>
      </x:c>
      <x:c r="D47" s="23" t="n">
        <x:v>95</x:v>
      </x:c>
      <x:c r="E47" s="23" t="n">
        <x:v>0</x:v>
      </x:c>
      <x:c r="F47" s="23" t="n">
        <x:v>5</x:v>
      </x:c>
      <x:c r="G47" s="23" t="n">
        <x:v>0</x:v>
      </x:c>
      <x:c r="H47" s="23" t="n">
        <x:v>0</x:v>
      </x:c>
      <x:c r="I47" s="23" t="n">
        <x:v>1</x:v>
      </x:c>
      <x:c r="J47" s="19" t="n">
        <x:f>IF(I47=1,G47,H47)</x:f>
        <x:v>0</x:v>
      </x:c>
      <x:c r="K47" s="19" t="n">
        <x:v>3</x:v>
      </x:c>
      <x:c r="L47" s="19" t="n">
        <x:f>K47+E47*0.5</x:f>
        <x:v>3</x:v>
      </x:c>
      <x:c r="M47" s="19" t="n">
        <x:f>D47+J47+F47*L47+N47</x:f>
        <x:v>110</x:v>
      </x:c>
      <x:c r="N47" s="27" t="n">
        <x:f>'人物特质'!T11</x:f>
        <x:v>0</x:v>
      </x:c>
      <x:c r="Y47" s="62" t="str">
        <x:f>C46</x:f>
        <x:v>生命</x:v>
      </x:c>
      <x:c r="Z47" s="63" t="n">
        <x:f>D46</x:f>
        <x:v>52</x:v>
      </x:c>
      <x:c r="AA47" s="63" t="n">
        <x:f>M46</x:f>
        <x:v>76</x:v>
      </x:c>
    </x:row>
    <x:row r="48" ht="25" customHeight="1">
      <x:c r="A48" s="10" t="str">
        <x:v>李李超欧</x:v>
      </x:c>
      <x:c r="B48" s="10" t="str">
        <x:v>lili</x:v>
      </x:c>
      <x:c r="C48" s="10" t="str">
        <x:v>决心</x:v>
      </x:c>
      <x:c r="D48" s="23" t="n">
        <x:v>38</x:v>
      </x:c>
      <x:c r="E48" s="23" t="n">
        <x:v>1</x:v>
      </x:c>
      <x:c r="F48" s="23" t="n">
        <x:v>5</x:v>
      </x:c>
      <x:c r="G48" s="23" t="n">
        <x:v>0</x:v>
      </x:c>
      <x:c r="H48" s="23" t="n">
        <x:v>0</x:v>
      </x:c>
      <x:c r="I48" s="23" t="n">
        <x:v>1</x:v>
      </x:c>
      <x:c r="J48" s="19" t="n">
        <x:f>IF(I48=1,G48,H48)</x:f>
        <x:v>0</x:v>
      </x:c>
      <x:c r="K48" s="19" t="n">
        <x:v>3</x:v>
      </x:c>
      <x:c r="L48" s="19" t="n">
        <x:f>K48+E48*0.5</x:f>
        <x:v>3.5</x:v>
      </x:c>
      <x:c r="M48" s="19" t="n">
        <x:f>D48+J48+F48*L48+N48</x:f>
        <x:v>55.5</x:v>
      </x:c>
      <x:c r="N48" s="27" t="n">
        <x:f>0</x:f>
        <x:v>0</x:v>
      </x:c>
      <x:c r="Y48" s="62" t="str">
        <x:f>C47</x:f>
        <x:v>疲劳上限</x:v>
      </x:c>
      <x:c r="Z48" s="63" t="n">
        <x:f>D47</x:f>
        <x:v>95</x:v>
      </x:c>
      <x:c r="AA48" s="63" t="n">
        <x:f>M47</x:f>
        <x:v>110</x:v>
      </x:c>
    </x:row>
    <x:row r="49" ht="25" customHeight="1">
      <x:c r="A49" s="3" t="str">
        <x:v>李李超欧</x:v>
      </x:c>
      <x:c r="B49" s="3" t="str">
        <x:v>lili</x:v>
      </x:c>
      <x:c r="C49" s="3" t="str">
        <x:v>先攻</x:v>
      </x:c>
      <x:c r="D49" s="23" t="n">
        <x:v>116</x:v>
      </x:c>
      <x:c r="E49" s="23" t="n">
        <x:v>1</x:v>
      </x:c>
      <x:c r="F49" s="23" t="n">
        <x:v>0</x:v>
      </x:c>
      <x:c r="G49" s="23" t="n">
        <x:v>3</x:v>
      </x:c>
      <x:c r="H49" s="23" t="n">
        <x:v>0</x:v>
      </x:c>
      <x:c r="I49" s="23" t="n">
        <x:v>1</x:v>
      </x:c>
      <x:c r="J49" s="19" t="n">
        <x:f>IF(I49=1,G49,H49)</x:f>
        <x:v>3</x:v>
      </x:c>
      <x:c r="K49" s="19" t="n">
        <x:v>4</x:v>
      </x:c>
      <x:c r="L49" s="19" t="n">
        <x:f>K49+E49*0.5</x:f>
        <x:v>4.5</x:v>
      </x:c>
      <x:c r="M49" s="19" t="n">
        <x:f>D49+J49+F49*L49+N49</x:f>
        <x:v>119</x:v>
      </x:c>
      <x:c r="N49" s="27" t="n">
        <x:f>0</x:f>
        <x:v>0</x:v>
      </x:c>
      <x:c r="Y49" s="62" t="str">
        <x:f>C48</x:f>
        <x:v>决心</x:v>
      </x:c>
      <x:c r="Z49" s="63" t="n">
        <x:f>D48</x:f>
        <x:v>38</x:v>
      </x:c>
      <x:c r="AA49" s="63" t="n">
        <x:f>M48</x:f>
        <x:v>55.5</x:v>
      </x:c>
    </x:row>
    <x:row r="50" ht="25" customHeight="1">
      <x:c r="A50" s="10" t="str">
        <x:v>李李超欧</x:v>
      </x:c>
      <x:c r="B50" s="10" t="str">
        <x:v>lili</x:v>
      </x:c>
      <x:c r="C50" s="10" t="str">
        <x:v>近攻</x:v>
      </x:c>
      <x:c r="D50" s="23" t="n">
        <x:v>46</x:v>
      </x:c>
      <x:c r="E50" s="23" t="n">
        <x:v>0</x:v>
      </x:c>
      <x:c r="F50" s="23" t="n">
        <x:v>0</x:v>
      </x:c>
      <x:c r="G50" s="23" t="n">
        <x:v>0</x:v>
      </x:c>
      <x:c r="H50" s="23" t="n">
        <x:v>0</x:v>
      </x:c>
      <x:c r="I50" s="23" t="n">
        <x:v>1</x:v>
      </x:c>
      <x:c r="J50" s="19" t="n">
        <x:f>IF(I50=1,G50,H50)</x:f>
        <x:v>0</x:v>
      </x:c>
      <x:c r="K50" s="19" t="n">
        <x:v>2</x:v>
      </x:c>
      <x:c r="L50" s="19" t="n">
        <x:f>K50+E50*0.5</x:f>
        <x:v>2</x:v>
      </x:c>
      <x:c r="M50" s="19" t="n">
        <x:f>D50+J50+F50*L50+N50</x:f>
        <x:v>46</x:v>
      </x:c>
      <x:c r="N50" s="27" t="n">
        <x:f>0</x:f>
        <x:v>0</x:v>
      </x:c>
      <x:c r="Y50" s="62" t="str">
        <x:f>C50</x:f>
        <x:v>近攻</x:v>
      </x:c>
      <x:c r="Z50" s="63" t="n">
        <x:f>D50</x:f>
        <x:v>46</x:v>
      </x:c>
      <x:c r="AA50" s="63" t="n">
        <x:f>M50</x:f>
        <x:v>46</x:v>
      </x:c>
    </x:row>
    <x:row r="51" ht="25" customHeight="1">
      <x:c r="A51" s="3" t="str">
        <x:v>李李超欧</x:v>
      </x:c>
      <x:c r="B51" s="3" t="str">
        <x:v>lili</x:v>
      </x:c>
      <x:c r="C51" s="3" t="str">
        <x:v>远攻</x:v>
      </x:c>
      <x:c r="D51" s="23" t="n">
        <x:v>53</x:v>
      </x:c>
      <x:c r="E51" s="23" t="n">
        <x:v>2</x:v>
      </x:c>
      <x:c r="F51" s="23" t="n">
        <x:v>10</x:v>
      </x:c>
      <x:c r="G51" s="23" t="n">
        <x:v>3</x:v>
      </x:c>
      <x:c r="H51" s="23" t="n">
        <x:v>0</x:v>
      </x:c>
      <x:c r="I51" s="23" t="n">
        <x:v>1</x:v>
      </x:c>
      <x:c r="J51" s="19" t="n">
        <x:f>IF(I51=1,G51,H51)</x:f>
        <x:v>3</x:v>
      </x:c>
      <x:c r="K51" s="19" t="n">
        <x:v>3</x:v>
      </x:c>
      <x:c r="L51" s="19" t="n">
        <x:f>K51+E51*0.5</x:f>
        <x:v>4</x:v>
      </x:c>
      <x:c r="M51" s="19" t="n">
        <x:f>D51+J51+F51*L51+N51</x:f>
        <x:v>96</x:v>
      </x:c>
      <x:c r="N51" s="27" t="n">
        <x:f>0</x:f>
        <x:v>0</x:v>
      </x:c>
      <x:c r="Y51" s="62" t="str">
        <x:f>C51</x:f>
        <x:v>远攻</x:v>
      </x:c>
      <x:c r="Z51" s="63" t="n">
        <x:f>D51</x:f>
        <x:v>53</x:v>
      </x:c>
      <x:c r="AA51" s="63" t="n">
        <x:f>M51</x:f>
        <x:v>96</x:v>
      </x:c>
    </x:row>
    <x:row r="52" ht="25" customHeight="1">
      <x:c r="A52" s="10" t="str">
        <x:v>李李超欧</x:v>
      </x:c>
      <x:c r="B52" s="10" t="str">
        <x:v>lili</x:v>
      </x:c>
      <x:c r="C52" s="10" t="str">
        <x:v>近防</x:v>
      </x:c>
      <x:c r="D52" s="23" t="n">
        <x:v>1</x:v>
      </x:c>
      <x:c r="E52" s="23" t="n">
        <x:v>0</x:v>
      </x:c>
      <x:c r="F52" s="23" t="n">
        <x:v>0</x:v>
      </x:c>
      <x:c r="G52" s="23" t="n">
        <x:v>0</x:v>
      </x:c>
      <x:c r="H52" s="23" t="n">
        <x:v>2</x:v>
      </x:c>
      <x:c r="I52" s="23" t="n">
        <x:v>1</x:v>
      </x:c>
      <x:c r="J52" s="19" t="n">
        <x:f>IF(I52=1,G52,H52)</x:f>
        <x:v>0</x:v>
      </x:c>
      <x:c r="K52" s="19" t="n">
        <x:v>2</x:v>
      </x:c>
      <x:c r="L52" s="19" t="n">
        <x:f>K52+E52*0.5</x:f>
        <x:v>2</x:v>
      </x:c>
      <x:c r="M52" s="19" t="n">
        <x:f>D52+J52+F52*L52+N52</x:f>
        <x:v>1</x:v>
      </x:c>
      <x:c r="N52" s="27" t="n">
        <x:f>0</x:f>
        <x:v>0</x:v>
      </x:c>
      <x:c r="Y52" s="62" t="str">
        <x:f>C52</x:f>
        <x:v>近防</x:v>
      </x:c>
      <x:c r="Z52" s="63" t="n">
        <x:f>D52</x:f>
        <x:v>1</x:v>
      </x:c>
      <x:c r="AA52" s="63" t="n">
        <x:f>M52</x:f>
        <x:v>1</x:v>
      </x:c>
    </x:row>
    <x:row r="53" ht="25" customHeight="1">
      <x:c r="A53" s="3" t="str">
        <x:v>李李超欧</x:v>
      </x:c>
      <x:c r="B53" s="3" t="str">
        <x:v>lili</x:v>
      </x:c>
      <x:c r="C53" s="3" t="str">
        <x:v>远防</x:v>
      </x:c>
      <x:c r="D53" s="23" t="n">
        <x:v>5</x:v>
      </x:c>
      <x:c r="E53" s="23" t="n">
        <x:v>0</x:v>
      </x:c>
      <x:c r="F53" s="23" t="n">
        <x:v>2</x:v>
      </x:c>
      <x:c r="G53" s="23" t="n">
        <x:v>0</x:v>
      </x:c>
      <x:c r="H53" s="23" t="n">
        <x:v>3</x:v>
      </x:c>
      <x:c r="I53" s="23" t="n">
        <x:v>1</x:v>
      </x:c>
      <x:c r="J53" s="19" t="n">
        <x:f>IF(I53=1,G53,H53)</x:f>
        <x:v>0</x:v>
      </x:c>
      <x:c r="K53" s="19" t="n">
        <x:v>3</x:v>
      </x:c>
      <x:c r="L53" s="19" t="n">
        <x:f>K53+E53*0.5</x:f>
        <x:v>3</x:v>
      </x:c>
      <x:c r="M53" s="19" t="n">
        <x:f>D53+J53+F53*L53+N53</x:f>
        <x:v>11</x:v>
      </x:c>
      <x:c r="N53" s="27" t="n">
        <x:f>0</x:f>
        <x:v>0</x:v>
      </x:c>
      <x:c r="Y53" s="62"/>
      <x:c r="Z53" s="62"/>
      <x:c r="AA53" s="62"/>
    </x:row>
    <x:row r="54" ht="25" customHeight="1">
      <x:c r="A54" s="10" t="str">
        <x:v>小月牙</x:v>
      </x:c>
      <x:c r="B54" s="10" t="str">
        <x:v>xiaoyueya</x:v>
      </x:c>
      <x:c r="C54" s="10" t="str">
        <x:v>生命</x:v>
      </x:c>
      <x:c r="D54" s="23" t="n">
        <x:v>54</x:v>
      </x:c>
      <x:c r="E54" s="23" t="n">
        <x:v>1</x:v>
      </x:c>
      <x:c r="F54" s="23" t="n">
        <x:v>7</x:v>
      </x:c>
      <x:c r="G54" s="23" t="n">
        <x:v>0</x:v>
      </x:c>
      <x:c r="H54" s="23" t="n">
        <x:v>0</x:v>
      </x:c>
      <x:c r="I54" s="23" t="n">
        <x:v>1</x:v>
      </x:c>
      <x:c r="J54" s="19" t="n">
        <x:f>IF(I54=1,G54,H54)</x:f>
        <x:v>0</x:v>
      </x:c>
      <x:c r="K54" s="19" t="n">
        <x:v>3</x:v>
      </x:c>
      <x:c r="L54" s="19" t="n">
        <x:f>K54+E54*0.5</x:f>
        <x:v>3.5</x:v>
      </x:c>
      <x:c r="M54" s="19" t="n">
        <x:f>D54+J54+F54*L54+N54</x:f>
        <x:v>78.5</x:v>
      </x:c>
      <x:c r="N54" s="27" t="n">
        <x:f>0</x:f>
        <x:v>0</x:v>
      </x:c>
      <x:c r="Y54" s="62" t="str">
        <x:v>属性</x:v>
      </x:c>
      <x:c r="Z54" s="62" t="str">
        <x:v>一级基础</x:v>
      </x:c>
      <x:c r="AA54" s="62" t="str">
        <x:v>11级均值</x:v>
      </x:c>
    </x:row>
    <x:row r="55" ht="25" customHeight="1">
      <x:c r="A55" s="3" t="str">
        <x:v>小月牙</x:v>
      </x:c>
      <x:c r="B55" s="3" t="str">
        <x:v>xiaoyueya</x:v>
      </x:c>
      <x:c r="C55" s="3" t="str">
        <x:v>疲劳上限</x:v>
      </x:c>
      <x:c r="D55" s="23" t="n">
        <x:v>99</x:v>
      </x:c>
      <x:c r="E55" s="23" t="n">
        <x:v>0</x:v>
      </x:c>
      <x:c r="F55" s="23" t="n">
        <x:v>3</x:v>
      </x:c>
      <x:c r="G55" s="23" t="n">
        <x:v>0</x:v>
      </x:c>
      <x:c r="H55" s="23" t="n">
        <x:v>5</x:v>
      </x:c>
      <x:c r="I55" s="23" t="n">
        <x:v>1</x:v>
      </x:c>
      <x:c r="J55" s="19" t="n">
        <x:f>IF(I55=1,G55,H55)</x:f>
        <x:v>0</x:v>
      </x:c>
      <x:c r="K55" s="19" t="n">
        <x:v>3</x:v>
      </x:c>
      <x:c r="L55" s="19" t="n">
        <x:f>K55+E55*0.5</x:f>
        <x:v>3</x:v>
      </x:c>
      <x:c r="M55" s="19" t="n">
        <x:f>D55+J55+F55*L55+N55</x:f>
        <x:v>108</x:v>
      </x:c>
      <x:c r="N55" s="27" t="n">
        <x:f>'人物特质'!T12</x:f>
        <x:v>0</x:v>
      </x:c>
      <x:c r="Y55" s="62" t="str">
        <x:f>C54</x:f>
        <x:v>生命</x:v>
      </x:c>
      <x:c r="Z55" s="63" t="n">
        <x:f>D54</x:f>
        <x:v>54</x:v>
      </x:c>
      <x:c r="AA55" s="63" t="n">
        <x:f>M54</x:f>
        <x:v>78.5</x:v>
      </x:c>
    </x:row>
    <x:row r="56" ht="25" customHeight="1">
      <x:c r="A56" s="10" t="str">
        <x:v>小月牙</x:v>
      </x:c>
      <x:c r="B56" s="10" t="str">
        <x:v>xiaoyueya</x:v>
      </x:c>
      <x:c r="C56" s="10" t="str">
        <x:v>决心</x:v>
      </x:c>
      <x:c r="D56" s="23" t="n">
        <x:v>36</x:v>
      </x:c>
      <x:c r="E56" s="23" t="n">
        <x:v>0</x:v>
      </x:c>
      <x:c r="F56" s="23" t="n">
        <x:v>4</x:v>
      </x:c>
      <x:c r="G56" s="23" t="n">
        <x:v>0</x:v>
      </x:c>
      <x:c r="H56" s="23" t="n">
        <x:v>0</x:v>
      </x:c>
      <x:c r="I56" s="23" t="n">
        <x:v>1</x:v>
      </x:c>
      <x:c r="J56" s="19" t="n">
        <x:f>IF(I56=1,G56,H56)</x:f>
        <x:v>0</x:v>
      </x:c>
      <x:c r="K56" s="19" t="n">
        <x:v>3</x:v>
      </x:c>
      <x:c r="L56" s="19" t="n">
        <x:f>K56+E56*0.5</x:f>
        <x:v>3</x:v>
      </x:c>
      <x:c r="M56" s="19" t="n">
        <x:f>D56+J56+F56*L56+N56</x:f>
        <x:v>48</x:v>
      </x:c>
      <x:c r="N56" s="27" t="n">
        <x:f>0</x:f>
        <x:v>0</x:v>
      </x:c>
      <x:c r="Y56" s="62" t="str">
        <x:f>C55</x:f>
        <x:v>疲劳上限</x:v>
      </x:c>
      <x:c r="Z56" s="63" t="n">
        <x:f>D55</x:f>
        <x:v>99</x:v>
      </x:c>
      <x:c r="AA56" s="63" t="n">
        <x:f>M55</x:f>
        <x:v>108</x:v>
      </x:c>
    </x:row>
    <x:row r="57" ht="25" customHeight="1">
      <x:c r="A57" s="3" t="str">
        <x:v>小月牙</x:v>
      </x:c>
      <x:c r="B57" s="3" t="str">
        <x:v>xiaoyueya</x:v>
      </x:c>
      <x:c r="C57" s="3" t="str">
        <x:v>先攻</x:v>
      </x:c>
      <x:c r="D57" s="23" t="n">
        <x:v>115</x:v>
      </x:c>
      <x:c r="E57" s="23" t="n">
        <x:v>2</x:v>
      </x:c>
      <x:c r="F57" s="23" t="n">
        <x:v>0</x:v>
      </x:c>
      <x:c r="G57" s="23" t="n">
        <x:v>4</x:v>
      </x:c>
      <x:c r="H57" s="23" t="n">
        <x:v>0</x:v>
      </x:c>
      <x:c r="I57" s="23" t="n">
        <x:v>1</x:v>
      </x:c>
      <x:c r="J57" s="19" t="n">
        <x:f>IF(I57=1,G57,H57)</x:f>
        <x:v>4</x:v>
      </x:c>
      <x:c r="K57" s="19" t="n">
        <x:v>4</x:v>
      </x:c>
      <x:c r="L57" s="19" t="n">
        <x:f>K57+E57*0.5</x:f>
        <x:v>5</x:v>
      </x:c>
      <x:c r="M57" s="19" t="n">
        <x:f>D57+J57+F57*L57+N57</x:f>
        <x:v>119</x:v>
      </x:c>
      <x:c r="N57" s="27" t="n">
        <x:f>0</x:f>
        <x:v>0</x:v>
      </x:c>
      <x:c r="Y57" s="62" t="str">
        <x:f>C56</x:f>
        <x:v>决心</x:v>
      </x:c>
      <x:c r="Z57" s="63" t="n">
        <x:f>D56</x:f>
        <x:v>36</x:v>
      </x:c>
      <x:c r="AA57" s="63" t="n">
        <x:f>M56</x:f>
        <x:v>48</x:v>
      </x:c>
    </x:row>
    <x:row r="58" ht="25" customHeight="1">
      <x:c r="A58" s="10" t="str">
        <x:v>小月牙</x:v>
      </x:c>
      <x:c r="B58" s="10" t="str">
        <x:v>xiaoyueya</x:v>
      </x:c>
      <x:c r="C58" s="10" t="str">
        <x:v>近攻</x:v>
      </x:c>
      <x:c r="D58" s="23" t="n">
        <x:v>49</x:v>
      </x:c>
      <x:c r="E58" s="23" t="n">
        <x:v>0</x:v>
      </x:c>
      <x:c r="F58" s="23" t="n">
        <x:v>0</x:v>
      </x:c>
      <x:c r="G58" s="23" t="n">
        <x:v>0</x:v>
      </x:c>
      <x:c r="H58" s="23" t="n">
        <x:v>2</x:v>
      </x:c>
      <x:c r="I58" s="23" t="n">
        <x:v>1</x:v>
      </x:c>
      <x:c r="J58" s="19" t="n">
        <x:f>IF(I58=1,G58,H58)</x:f>
        <x:v>0</x:v>
      </x:c>
      <x:c r="K58" s="19" t="n">
        <x:v>2</x:v>
      </x:c>
      <x:c r="L58" s="19" t="n">
        <x:f>K58+E58*0.5</x:f>
        <x:v>2</x:v>
      </x:c>
      <x:c r="M58" s="19" t="n">
        <x:f>D58+J58+F58*L58+N58</x:f>
        <x:v>49</x:v>
      </x:c>
      <x:c r="N58" s="27" t="n">
        <x:f>0</x:f>
        <x:v>0</x:v>
      </x:c>
      <x:c r="Y58" s="62" t="str">
        <x:f>C58</x:f>
        <x:v>近攻</x:v>
      </x:c>
      <x:c r="Z58" s="63" t="n">
        <x:f>D58</x:f>
        <x:v>49</x:v>
      </x:c>
      <x:c r="AA58" s="63" t="n">
        <x:f>M58</x:f>
        <x:v>49</x:v>
      </x:c>
    </x:row>
    <x:row r="59" ht="25" customHeight="1">
      <x:c r="A59" s="3" t="str">
        <x:v>小月牙</x:v>
      </x:c>
      <x:c r="B59" s="3" t="str">
        <x:v>xiaoyueya</x:v>
      </x:c>
      <x:c r="C59" s="3" t="str">
        <x:v>远攻</x:v>
      </x:c>
      <x:c r="D59" s="23" t="n">
        <x:v>51</x:v>
      </x:c>
      <x:c r="E59" s="23" t="n">
        <x:v>2</x:v>
      </x:c>
      <x:c r="F59" s="23" t="n">
        <x:v>10</x:v>
      </x:c>
      <x:c r="G59" s="23" t="n">
        <x:v>2</x:v>
      </x:c>
      <x:c r="H59" s="23" t="n">
        <x:v>0</x:v>
      </x:c>
      <x:c r="I59" s="23" t="n">
        <x:v>1</x:v>
      </x:c>
      <x:c r="J59" s="19" t="n">
        <x:f>IF(I59=1,G59,H59)</x:f>
        <x:v>2</x:v>
      </x:c>
      <x:c r="K59" s="19" t="n">
        <x:v>3</x:v>
      </x:c>
      <x:c r="L59" s="19" t="n">
        <x:f>K59+E59*0.5</x:f>
        <x:v>4</x:v>
      </x:c>
      <x:c r="M59" s="19" t="n">
        <x:f>D59+J59+F59*L59+N59</x:f>
        <x:v>93</x:v>
      </x:c>
      <x:c r="N59" s="27" t="n">
        <x:f>0</x:f>
        <x:v>0</x:v>
      </x:c>
      <x:c r="Y59" s="62" t="str">
        <x:f>C59</x:f>
        <x:v>远攻</x:v>
      </x:c>
      <x:c r="Z59" s="63" t="n">
        <x:f>D59</x:f>
        <x:v>51</x:v>
      </x:c>
      <x:c r="AA59" s="63" t="n">
        <x:f>M59</x:f>
        <x:v>93</x:v>
      </x:c>
    </x:row>
    <x:row r="60" ht="25" customHeight="1">
      <x:c r="A60" s="10" t="str">
        <x:v>小月牙</x:v>
      </x:c>
      <x:c r="B60" s="10" t="str">
        <x:v>xiaoyueya</x:v>
      </x:c>
      <x:c r="C60" s="10" t="str">
        <x:v>近防</x:v>
      </x:c>
      <x:c r="D60" s="23" t="n">
        <x:v>3</x:v>
      </x:c>
      <x:c r="E60" s="23" t="n">
        <x:v>0</x:v>
      </x:c>
      <x:c r="F60" s="23" t="n">
        <x:v>6</x:v>
      </x:c>
      <x:c r="G60" s="23" t="n">
        <x:v>0</x:v>
      </x:c>
      <x:c r="H60" s="23" t="n">
        <x:v>0</x:v>
      </x:c>
      <x:c r="I60" s="23" t="n">
        <x:v>1</x:v>
      </x:c>
      <x:c r="J60" s="19" t="n">
        <x:f>IF(I60=1,G60,H60)</x:f>
        <x:v>0</x:v>
      </x:c>
      <x:c r="K60" s="19" t="n">
        <x:v>2</x:v>
      </x:c>
      <x:c r="L60" s="19" t="n">
        <x:f>K60+E60*0.5</x:f>
        <x:v>2</x:v>
      </x:c>
      <x:c r="M60" s="19" t="n">
        <x:f>D60+J60+F60*L60+N60</x:f>
        <x:v>15</x:v>
      </x:c>
      <x:c r="N60" s="27" t="n">
        <x:f>0</x:f>
        <x:v>0</x:v>
      </x:c>
      <x:c r="Y60" s="62" t="str">
        <x:f>C60</x:f>
        <x:v>近防</x:v>
      </x:c>
      <x:c r="Z60" s="63" t="n">
        <x:f>D60</x:f>
        <x:v>3</x:v>
      </x:c>
      <x:c r="AA60" s="63" t="n">
        <x:f>M60</x:f>
        <x:v>15</x:v>
      </x:c>
    </x:row>
    <x:row r="61" ht="25" customHeight="1">
      <x:c r="A61" s="3" t="str">
        <x:v>小月牙</x:v>
      </x:c>
      <x:c r="B61" s="3" t="str">
        <x:v>xiaoyueya</x:v>
      </x:c>
      <x:c r="C61" s="3" t="str">
        <x:v>远防</x:v>
      </x:c>
      <x:c r="D61" s="23" t="n">
        <x:v>5</x:v>
      </x:c>
      <x:c r="E61" s="23" t="n">
        <x:v>0</x:v>
      </x:c>
      <x:c r="F61" s="23" t="n">
        <x:v>0</x:v>
      </x:c>
      <x:c r="G61" s="23" t="n">
        <x:v>0</x:v>
      </x:c>
      <x:c r="H61" s="23" t="n">
        <x:v>0</x:v>
      </x:c>
      <x:c r="I61" s="23" t="n">
        <x:v>1</x:v>
      </x:c>
      <x:c r="J61" s="19" t="n">
        <x:f>IF(I61=1,G61,H61)</x:f>
        <x:v>0</x:v>
      </x:c>
      <x:c r="K61" s="19" t="n">
        <x:v>3</x:v>
      </x:c>
      <x:c r="L61" s="19" t="n">
        <x:f>K61+E61*0.5</x:f>
        <x:v>3</x:v>
      </x:c>
      <x:c r="M61" s="19" t="n">
        <x:f>D61+J61+F61*L61+N61</x:f>
        <x:v>5</x:v>
      </x:c>
      <x:c r="N61" s="27" t="n">
        <x:f>0</x:f>
        <x:v>0</x:v>
      </x:c>
      <x:c r="Y61" s="62"/>
      <x:c r="Z61" s="62"/>
      <x:c r="AA61" s="62"/>
    </x:row>
    <x:row r="62" ht="25" customHeight="1">
      <x:c r="A62" s="10" t="str">
        <x:v>余初九</x:v>
      </x:c>
      <x:c r="B62" s="10" t="str">
        <x:v>yuchujiu</x:v>
      </x:c>
      <x:c r="C62" s="10" t="str">
        <x:v>生命</x:v>
      </x:c>
      <x:c r="D62" s="23" t="n">
        <x:v>61</x:v>
      </x:c>
      <x:c r="E62" s="23" t="n">
        <x:v>0</x:v>
      </x:c>
      <x:c r="F62" s="23" t="n">
        <x:v>7</x:v>
      </x:c>
      <x:c r="G62" s="23" t="n">
        <x:v>0</x:v>
      </x:c>
      <x:c r="H62" s="23" t="n">
        <x:v>0</x:v>
      </x:c>
      <x:c r="I62" s="23" t="n">
        <x:v>1</x:v>
      </x:c>
      <x:c r="J62" s="19" t="n">
        <x:f>IF(I62=1,G62,H62)</x:f>
        <x:v>0</x:v>
      </x:c>
      <x:c r="K62" s="19" t="n">
        <x:v>3</x:v>
      </x:c>
      <x:c r="L62" s="19" t="n">
        <x:f>K62+E62*0.5</x:f>
        <x:v>3</x:v>
      </x:c>
      <x:c r="M62" s="19" t="n">
        <x:f>D62+J62+F62*L62+N62</x:f>
        <x:v>82</x:v>
      </x:c>
      <x:c r="N62" s="27" t="n">
        <x:f>0</x:f>
        <x:v>0</x:v>
      </x:c>
      <x:c r="Y62" s="62" t="str">
        <x:v>属性</x:v>
      </x:c>
      <x:c r="Z62" s="62" t="str">
        <x:v>一级基础</x:v>
      </x:c>
      <x:c r="AA62" s="62" t="str">
        <x:v>11级均值</x:v>
      </x:c>
    </x:row>
    <x:row r="63" ht="25" customHeight="1">
      <x:c r="A63" s="3" t="str">
        <x:v>余初九</x:v>
      </x:c>
      <x:c r="B63" s="3" t="str">
        <x:v>yuchujiu</x:v>
      </x:c>
      <x:c r="C63" s="3" t="str">
        <x:v>疲劳上限</x:v>
      </x:c>
      <x:c r="D63" s="23" t="n">
        <x:v>99</x:v>
      </x:c>
      <x:c r="E63" s="23" t="n">
        <x:v>0</x:v>
      </x:c>
      <x:c r="F63" s="23" t="n">
        <x:v>0</x:v>
      </x:c>
      <x:c r="G63" s="23" t="n">
        <x:v>0</x:v>
      </x:c>
      <x:c r="H63" s="23" t="n">
        <x:v>0</x:v>
      </x:c>
      <x:c r="I63" s="23" t="n">
        <x:v>1</x:v>
      </x:c>
      <x:c r="J63" s="19" t="n">
        <x:f>IF(I63=1,G63,H63)</x:f>
        <x:v>0</x:v>
      </x:c>
      <x:c r="K63" s="19" t="n">
        <x:v>3</x:v>
      </x:c>
      <x:c r="L63" s="19" t="n">
        <x:f>K63+E63*0.5</x:f>
        <x:v>3</x:v>
      </x:c>
      <x:c r="M63" s="19" t="n">
        <x:f>D63+J63+F63*L63+N63</x:f>
        <x:v>99</x:v>
      </x:c>
      <x:c r="N63" s="27" t="n">
        <x:f>'人物特质'!T13</x:f>
        <x:v>0</x:v>
      </x:c>
      <x:c r="Y63" s="62" t="str">
        <x:f>C62</x:f>
        <x:v>生命</x:v>
      </x:c>
      <x:c r="Z63" s="63" t="n">
        <x:f>D62</x:f>
        <x:v>61</x:v>
      </x:c>
      <x:c r="AA63" s="63" t="n">
        <x:f>M62</x:f>
        <x:v>82</x:v>
      </x:c>
    </x:row>
    <x:row r="64" ht="25" customHeight="1">
      <x:c r="A64" s="10" t="str">
        <x:v>余初九</x:v>
      </x:c>
      <x:c r="B64" s="10" t="str">
        <x:v>yuchujiu</x:v>
      </x:c>
      <x:c r="C64" s="10" t="str">
        <x:v>决心</x:v>
      </x:c>
      <x:c r="D64" s="23" t="n">
        <x:v>45</x:v>
      </x:c>
      <x:c r="E64" s="23" t="n">
        <x:v>0</x:v>
      </x:c>
      <x:c r="F64" s="23" t="n">
        <x:v>3</x:v>
      </x:c>
      <x:c r="G64" s="23" t="n">
        <x:v>4</x:v>
      </x:c>
      <x:c r="H64" s="23" t="n">
        <x:v>0</x:v>
      </x:c>
      <x:c r="I64" s="23" t="n">
        <x:v>1</x:v>
      </x:c>
      <x:c r="J64" s="19" t="n">
        <x:f>IF(I64=1,G64,H64)</x:f>
        <x:v>4</x:v>
      </x:c>
      <x:c r="K64" s="19" t="n">
        <x:v>3</x:v>
      </x:c>
      <x:c r="L64" s="19" t="n">
        <x:f>K64+E64*0.5</x:f>
        <x:v>3</x:v>
      </x:c>
      <x:c r="M64" s="19" t="n">
        <x:f>D64+J64+F64*L64+N64</x:f>
        <x:v>58</x:v>
      </x:c>
      <x:c r="N64" s="27" t="n">
        <x:f>0</x:f>
        <x:v>0</x:v>
      </x:c>
      <x:c r="Y64" s="62" t="str">
        <x:f>C63</x:f>
        <x:v>疲劳上限</x:v>
      </x:c>
      <x:c r="Z64" s="63" t="n">
        <x:f>D63</x:f>
        <x:v>99</x:v>
      </x:c>
      <x:c r="AA64" s="63" t="n">
        <x:f>M63</x:f>
        <x:v>99</x:v>
      </x:c>
    </x:row>
    <x:row r="65" ht="25" customHeight="1">
      <x:c r="A65" s="3" t="str">
        <x:v>余初九</x:v>
      </x:c>
      <x:c r="B65" s="3" t="str">
        <x:v>yuchujiu</x:v>
      </x:c>
      <x:c r="C65" s="3" t="str">
        <x:v>先攻</x:v>
      </x:c>
      <x:c r="D65" s="23" t="n">
        <x:v>117</x:v>
      </x:c>
      <x:c r="E65" s="23" t="n">
        <x:v>2</x:v>
      </x:c>
      <x:c r="F65" s="23" t="n">
        <x:v>0</x:v>
      </x:c>
      <x:c r="G65" s="23" t="n">
        <x:v>0</x:v>
      </x:c>
      <x:c r="H65" s="23" t="n">
        <x:v>4</x:v>
      </x:c>
      <x:c r="I65" s="23" t="n">
        <x:v>1</x:v>
      </x:c>
      <x:c r="J65" s="19" t="n">
        <x:f>IF(I65=1,G65,H65)</x:f>
        <x:v>0</x:v>
      </x:c>
      <x:c r="K65" s="19" t="n">
        <x:v>4</x:v>
      </x:c>
      <x:c r="L65" s="19" t="n">
        <x:f>K65+E65*0.5</x:f>
        <x:v>5</x:v>
      </x:c>
      <x:c r="M65" s="19" t="n">
        <x:f>D65+J65+F65*L65+N65</x:f>
        <x:v>117</x:v>
      </x:c>
      <x:c r="N65" s="27" t="n">
        <x:f>0</x:f>
        <x:v>0</x:v>
      </x:c>
      <x:c r="Y65" s="62" t="str">
        <x:f>C64</x:f>
        <x:v>决心</x:v>
      </x:c>
      <x:c r="Z65" s="63" t="n">
        <x:f>D64</x:f>
        <x:v>45</x:v>
      </x:c>
      <x:c r="AA65" s="63" t="n">
        <x:f>M64</x:f>
        <x:v>58</x:v>
      </x:c>
    </x:row>
    <x:row r="66" ht="25" customHeight="1">
      <x:c r="A66" s="10" t="str">
        <x:v>余初九</x:v>
      </x:c>
      <x:c r="B66" s="10" t="str">
        <x:v>yuchujiu</x:v>
      </x:c>
      <x:c r="C66" s="10" t="str">
        <x:v>近攻</x:v>
      </x:c>
      <x:c r="D66" s="23" t="n">
        <x:v>55</x:v>
      </x:c>
      <x:c r="E66" s="23" t="n">
        <x:v>2</x:v>
      </x:c>
      <x:c r="F66" s="23" t="n">
        <x:v>10</x:v>
      </x:c>
      <x:c r="G66" s="23" t="n">
        <x:v>0</x:v>
      </x:c>
      <x:c r="H66" s="23" t="n">
        <x:v>0</x:v>
      </x:c>
      <x:c r="I66" s="23" t="n">
        <x:v>1</x:v>
      </x:c>
      <x:c r="J66" s="19" t="n">
        <x:f>IF(I66=1,G66,H66)</x:f>
        <x:v>0</x:v>
      </x:c>
      <x:c r="K66" s="19" t="n">
        <x:v>2</x:v>
      </x:c>
      <x:c r="L66" s="19" t="n">
        <x:f>K66+E66*0.5</x:f>
        <x:v>3</x:v>
      </x:c>
      <x:c r="M66" s="19" t="n">
        <x:f>D66+J66+F66*L66+N66</x:f>
        <x:v>85</x:v>
      </x:c>
      <x:c r="N66" s="27" t="n">
        <x:f>0</x:f>
        <x:v>0</x:v>
      </x:c>
      <x:c r="Y66" s="62" t="str">
        <x:f>C66</x:f>
        <x:v>近攻</x:v>
      </x:c>
      <x:c r="Z66" s="63" t="n">
        <x:f>D66</x:f>
        <x:v>55</x:v>
      </x:c>
      <x:c r="AA66" s="63" t="n">
        <x:f>M66</x:f>
        <x:v>85</x:v>
      </x:c>
    </x:row>
    <x:row r="67" ht="25" customHeight="1">
      <x:c r="A67" s="3" t="str">
        <x:v>余初九</x:v>
      </x:c>
      <x:c r="B67" s="3" t="str">
        <x:v>yuchujiu</x:v>
      </x:c>
      <x:c r="C67" s="3" t="str">
        <x:v>远攻</x:v>
      </x:c>
      <x:c r="D67" s="23" t="n">
        <x:v>31</x:v>
      </x:c>
      <x:c r="E67" s="23" t="n">
        <x:v>0</x:v>
      </x:c>
      <x:c r="F67" s="23" t="n">
        <x:v>0</x:v>
      </x:c>
      <x:c r="G67" s="23" t="n">
        <x:v>0</x:v>
      </x:c>
      <x:c r="H67" s="23" t="n">
        <x:v>2</x:v>
      </x:c>
      <x:c r="I67" s="23" t="n">
        <x:v>1</x:v>
      </x:c>
      <x:c r="J67" s="19" t="n">
        <x:f>IF(I67=1,G67,H67)</x:f>
        <x:v>0</x:v>
      </x:c>
      <x:c r="K67" s="19" t="n">
        <x:v>3</x:v>
      </x:c>
      <x:c r="L67" s="19" t="n">
        <x:f>K67+E67*0.5</x:f>
        <x:v>3</x:v>
      </x:c>
      <x:c r="M67" s="19" t="n">
        <x:f>D67+J67+F67*L67+N67</x:f>
        <x:v>31</x:v>
      </x:c>
      <x:c r="N67" s="27" t="n">
        <x:f>0</x:f>
        <x:v>0</x:v>
      </x:c>
      <x:c r="Y67" s="62" t="str">
        <x:f>C67</x:f>
        <x:v>远攻</x:v>
      </x:c>
      <x:c r="Z67" s="63" t="n">
        <x:f>D67</x:f>
        <x:v>31</x:v>
      </x:c>
      <x:c r="AA67" s="63" t="n">
        <x:f>M67</x:f>
        <x:v>31</x:v>
      </x:c>
    </x:row>
    <x:row r="68" ht="25" customHeight="1">
      <x:c r="A68" s="10" t="str">
        <x:v>余初九</x:v>
      </x:c>
      <x:c r="B68" s="10" t="str">
        <x:v>yuchujiu</x:v>
      </x:c>
      <x:c r="C68" s="10" t="str">
        <x:v>近防</x:v>
      </x:c>
      <x:c r="D68" s="23" t="n">
        <x:v>5</x:v>
      </x:c>
      <x:c r="E68" s="23" t="n">
        <x:v>1</x:v>
      </x:c>
      <x:c r="F68" s="23" t="n">
        <x:v>10</x:v>
      </x:c>
      <x:c r="G68" s="23" t="n">
        <x:v>2</x:v>
      </x:c>
      <x:c r="H68" s="23" t="n">
        <x:v>0</x:v>
      </x:c>
      <x:c r="I68" s="23" t="n">
        <x:v>1</x:v>
      </x:c>
      <x:c r="J68" s="19" t="n">
        <x:f>IF(I68=1,G68,H68)</x:f>
        <x:v>2</x:v>
      </x:c>
      <x:c r="K68" s="19" t="n">
        <x:v>2</x:v>
      </x:c>
      <x:c r="L68" s="19" t="n">
        <x:f>K68+E68*0.5</x:f>
        <x:v>2.5</x:v>
      </x:c>
      <x:c r="M68" s="19" t="n">
        <x:f>D68+J68+F68*L68+N68</x:f>
        <x:v>32</x:v>
      </x:c>
      <x:c r="N68" s="27" t="n">
        <x:f>0</x:f>
        <x:v>0</x:v>
      </x:c>
      <x:c r="Y68" s="62" t="str">
        <x:f>C68</x:f>
        <x:v>近防</x:v>
      </x:c>
      <x:c r="Z68" s="63" t="n">
        <x:f>D68</x:f>
        <x:v>5</x:v>
      </x:c>
      <x:c r="AA68" s="63" t="n">
        <x:f>M68</x:f>
        <x:v>32</x:v>
      </x:c>
    </x:row>
    <x:row r="69" ht="25" customHeight="1">
      <x:c r="A69" s="3" t="str">
        <x:v>余初九</x:v>
      </x:c>
      <x:c r="B69" s="3" t="str">
        <x:v>yuchujiu</x:v>
      </x:c>
      <x:c r="C69" s="3" t="str">
        <x:v>远防</x:v>
      </x:c>
      <x:c r="D69" s="23" t="n">
        <x:v>5</x:v>
      </x:c>
      <x:c r="E69" s="23" t="n">
        <x:v>0</x:v>
      </x:c>
      <x:c r="F69" s="23" t="n">
        <x:v>0</x:v>
      </x:c>
      <x:c r="G69" s="23" t="n">
        <x:v>0</x:v>
      </x:c>
      <x:c r="H69" s="23" t="n">
        <x:v>0</x:v>
      </x:c>
      <x:c r="I69" s="23" t="n">
        <x:v>1</x:v>
      </x:c>
      <x:c r="J69" s="19" t="n">
        <x:f>IF(I69=1,G69,H69)</x:f>
        <x:v>0</x:v>
      </x:c>
      <x:c r="K69" s="19" t="n">
        <x:v>3</x:v>
      </x:c>
      <x:c r="L69" s="19" t="n">
        <x:f>K69+E69*0.5</x:f>
        <x:v>3</x:v>
      </x:c>
      <x:c r="M69" s="19" t="n">
        <x:f>D69+J69+F69*L69+N69</x:f>
        <x:v>5</x:v>
      </x:c>
      <x:c r="N69" s="27" t="n">
        <x:f>0</x:f>
        <x:v>0</x:v>
      </x:c>
      <x:c r="Y69" s="62"/>
      <x:c r="Z69" s="62"/>
      <x:c r="AA69" s="62"/>
    </x:row>
    <x:row r="70" ht="25" customHeight="1">
      <x:c r="A70" s="10" t="str">
        <x:v>小鱼贝壳</x:v>
      </x:c>
      <x:c r="B70" s="10" t="str">
        <x:v>xiaoyubeike</x:v>
      </x:c>
      <x:c r="C70" s="10" t="str">
        <x:v>生命</x:v>
      </x:c>
      <x:c r="D70" s="23" t="n">
        <x:v>65</x:v>
      </x:c>
      <x:c r="E70" s="23" t="n">
        <x:v>2</x:v>
      </x:c>
      <x:c r="F70" s="23" t="n">
        <x:v>5</x:v>
      </x:c>
      <x:c r="G70" s="23" t="n">
        <x:v>3</x:v>
      </x:c>
      <x:c r="H70" s="23" t="n">
        <x:v>3</x:v>
      </x:c>
      <x:c r="I70" s="23" t="n">
        <x:v>1</x:v>
      </x:c>
      <x:c r="J70" s="19" t="n">
        <x:f>IF(I70=1,G70,H70)</x:f>
        <x:v>3</x:v>
      </x:c>
      <x:c r="K70" s="19" t="n">
        <x:v>3</x:v>
      </x:c>
      <x:c r="L70" s="19" t="n">
        <x:f>K70+E70*0.5</x:f>
        <x:v>4</x:v>
      </x:c>
      <x:c r="M70" s="19" t="n">
        <x:f>D70+J70+F70*L70+N70</x:f>
        <x:v>88</x:v>
      </x:c>
      <x:c r="N70" s="27" t="n">
        <x:f>0</x:f>
        <x:v>0</x:v>
      </x:c>
      <x:c r="Y70" s="62" t="str">
        <x:v>属性</x:v>
      </x:c>
      <x:c r="Z70" s="62" t="str">
        <x:v>一级基础</x:v>
      </x:c>
      <x:c r="AA70" s="62" t="str">
        <x:v>11级均值</x:v>
      </x:c>
    </x:row>
    <x:row r="71" ht="25" customHeight="1">
      <x:c r="A71" s="3" t="str">
        <x:v>小鱼贝壳</x:v>
      </x:c>
      <x:c r="B71" s="3" t="str">
        <x:v>xiaoyubeike</x:v>
      </x:c>
      <x:c r="C71" s="3" t="str">
        <x:v>疲劳上限</x:v>
      </x:c>
      <x:c r="D71" s="23" t="n">
        <x:v>108</x:v>
      </x:c>
      <x:c r="E71" s="23" t="n">
        <x:v>0</x:v>
      </x:c>
      <x:c r="F71" s="23" t="n">
        <x:v>3</x:v>
      </x:c>
      <x:c r="G71" s="23" t="n">
        <x:v>5</x:v>
      </x:c>
      <x:c r="H71" s="23" t="n">
        <x:v>0</x:v>
      </x:c>
      <x:c r="I71" s="23" t="n">
        <x:v>1</x:v>
      </x:c>
      <x:c r="J71" s="19" t="n">
        <x:f>IF(I71=1,G71,H71)</x:f>
        <x:v>5</x:v>
      </x:c>
      <x:c r="K71" s="19" t="n">
        <x:v>3</x:v>
      </x:c>
      <x:c r="L71" s="19" t="n">
        <x:f>K71+E71*0.5</x:f>
        <x:v>3</x:v>
      </x:c>
      <x:c r="M71" s="19" t="n">
        <x:f>D71+J71+F71*L71+N71</x:f>
        <x:v>122</x:v>
      </x:c>
      <x:c r="N71" s="27" t="n">
        <x:f>'人物特质'!T14</x:f>
        <x:v>0</x:v>
      </x:c>
      <x:c r="Y71" s="62" t="str">
        <x:f>C70</x:f>
        <x:v>生命</x:v>
      </x:c>
      <x:c r="Z71" s="63" t="n">
        <x:f>D70</x:f>
        <x:v>65</x:v>
      </x:c>
      <x:c r="AA71" s="63" t="n">
        <x:f>M70</x:f>
        <x:v>88</x:v>
      </x:c>
    </x:row>
    <x:row r="72" ht="25" customHeight="1">
      <x:c r="A72" s="10" t="str">
        <x:v>小鱼贝壳</x:v>
      </x:c>
      <x:c r="B72" s="10" t="str">
        <x:v>xiaoyubeike</x:v>
      </x:c>
      <x:c r="C72" s="10" t="str">
        <x:v>决心</x:v>
      </x:c>
      <x:c r="D72" s="23" t="n">
        <x:v>48</x:v>
      </x:c>
      <x:c r="E72" s="23" t="n">
        <x:v>0</x:v>
      </x:c>
      <x:c r="F72" s="23" t="n">
        <x:v>2</x:v>
      </x:c>
      <x:c r="G72" s="23" t="n">
        <x:v>0</x:v>
      </x:c>
      <x:c r="H72" s="23" t="n">
        <x:v>0</x:v>
      </x:c>
      <x:c r="I72" s="23" t="n">
        <x:v>1</x:v>
      </x:c>
      <x:c r="J72" s="19" t="n">
        <x:f>IF(I72=1,G72,H72)</x:f>
        <x:v>0</x:v>
      </x:c>
      <x:c r="K72" s="19" t="n">
        <x:v>3</x:v>
      </x:c>
      <x:c r="L72" s="19" t="n">
        <x:f>K72+E72*0.5</x:f>
        <x:v>3</x:v>
      </x:c>
      <x:c r="M72" s="19" t="n">
        <x:f>D72+J72+F72*L72+N72</x:f>
        <x:v>54</x:v>
      </x:c>
      <x:c r="N72" s="27" t="n">
        <x:f>0</x:f>
        <x:v>0</x:v>
      </x:c>
      <x:c r="Y72" s="62" t="str">
        <x:f>C71</x:f>
        <x:v>疲劳上限</x:v>
      </x:c>
      <x:c r="Z72" s="63" t="n">
        <x:f>D71</x:f>
        <x:v>108</x:v>
      </x:c>
      <x:c r="AA72" s="63" t="n">
        <x:f>M71</x:f>
        <x:v>122</x:v>
      </x:c>
    </x:row>
    <x:row r="73" ht="25" customHeight="1">
      <x:c r="A73" s="3" t="str">
        <x:v>小鱼贝壳</x:v>
      </x:c>
      <x:c r="B73" s="3" t="str">
        <x:v>xiaoyubeike</x:v>
      </x:c>
      <x:c r="C73" s="3" t="str">
        <x:v>先攻</x:v>
      </x:c>
      <x:c r="D73" s="23" t="n">
        <x:v>77</x:v>
      </x:c>
      <x:c r="E73" s="23" t="n">
        <x:v>0</x:v>
      </x:c>
      <x:c r="F73" s="23" t="n">
        <x:v>0</x:v>
      </x:c>
      <x:c r="G73" s="23" t="n">
        <x:v>0</x:v>
      </x:c>
      <x:c r="H73" s="23" t="n">
        <x:v>0</x:v>
      </x:c>
      <x:c r="I73" s="23" t="n">
        <x:v>1</x:v>
      </x:c>
      <x:c r="J73" s="19" t="n">
        <x:f>IF(I73=1,G73,H73)</x:f>
        <x:v>0</x:v>
      </x:c>
      <x:c r="K73" s="19" t="n">
        <x:v>4</x:v>
      </x:c>
      <x:c r="L73" s="19" t="n">
        <x:f>K73+E73*0.5</x:f>
        <x:v>4</x:v>
      </x:c>
      <x:c r="M73" s="19" t="n">
        <x:f>D73+J73+F73*L73+N73</x:f>
        <x:v>77</x:v>
      </x:c>
      <x:c r="N73" s="27" t="n">
        <x:f>0</x:f>
        <x:v>0</x:v>
      </x:c>
      <x:c r="Y73" s="62" t="str">
        <x:f>C72</x:f>
        <x:v>决心</x:v>
      </x:c>
      <x:c r="Z73" s="63" t="n">
        <x:f>D72</x:f>
        <x:v>48</x:v>
      </x:c>
      <x:c r="AA73" s="63" t="n">
        <x:f>M72</x:f>
        <x:v>54</x:v>
      </x:c>
    </x:row>
    <x:row r="74" ht="25" customHeight="1">
      <x:c r="A74" s="10" t="str">
        <x:v>小鱼贝壳</x:v>
      </x:c>
      <x:c r="B74" s="10" t="str">
        <x:v>xiaoyubeike</x:v>
      </x:c>
      <x:c r="C74" s="10" t="str">
        <x:v>近攻</x:v>
      </x:c>
      <x:c r="D74" s="23" t="n">
        <x:v>55</x:v>
      </x:c>
      <x:c r="E74" s="23" t="n">
        <x:v>2</x:v>
      </x:c>
      <x:c r="F74" s="23" t="n">
        <x:v>10</x:v>
      </x:c>
      <x:c r="G74" s="23" t="n">
        <x:v>0</x:v>
      </x:c>
      <x:c r="H74" s="23" t="n">
        <x:v>3</x:v>
      </x:c>
      <x:c r="I74" s="23" t="n">
        <x:v>1</x:v>
      </x:c>
      <x:c r="J74" s="19" t="n">
        <x:f>IF(I74=1,G74,H74)</x:f>
        <x:v>0</x:v>
      </x:c>
      <x:c r="K74" s="19" t="n">
        <x:v>2</x:v>
      </x:c>
      <x:c r="L74" s="19" t="n">
        <x:f>K74+E74*0.5</x:f>
        <x:v>3</x:v>
      </x:c>
      <x:c r="M74" s="19" t="n">
        <x:f>D74+J74+F74*L74+N74</x:f>
        <x:v>85</x:v>
      </x:c>
      <x:c r="N74" s="27" t="n">
        <x:f>0</x:f>
        <x:v>0</x:v>
      </x:c>
      <x:c r="Y74" s="62" t="str">
        <x:f>C74</x:f>
        <x:v>近攻</x:v>
      </x:c>
      <x:c r="Z74" s="63" t="n">
        <x:f>D74</x:f>
        <x:v>55</x:v>
      </x:c>
      <x:c r="AA74" s="63" t="n">
        <x:f>M74</x:f>
        <x:v>85</x:v>
      </x:c>
    </x:row>
    <x:row r="75" ht="25" customHeight="1">
      <x:c r="A75" s="3" t="str">
        <x:v>小鱼贝壳</x:v>
      </x:c>
      <x:c r="B75" s="3" t="str">
        <x:v>xiaoyubeike</x:v>
      </x:c>
      <x:c r="C75" s="3" t="str">
        <x:v>远攻</x:v>
      </x:c>
      <x:c r="D75" s="23" t="n">
        <x:v>30</x:v>
      </x:c>
      <x:c r="E75" s="23" t="n">
        <x:v>0</x:v>
      </x:c>
      <x:c r="F75" s="23" t="n">
        <x:v>0</x:v>
      </x:c>
      <x:c r="G75" s="23" t="n">
        <x:v>0</x:v>
      </x:c>
      <x:c r="H75" s="23" t="n">
        <x:v>0</x:v>
      </x:c>
      <x:c r="I75" s="23" t="n">
        <x:v>1</x:v>
      </x:c>
      <x:c r="J75" s="19" t="n">
        <x:f>IF(I75=1,G75,H75)</x:f>
        <x:v>0</x:v>
      </x:c>
      <x:c r="K75" s="19" t="n">
        <x:v>3</x:v>
      </x:c>
      <x:c r="L75" s="19" t="n">
        <x:f>K75+E75*0.5</x:f>
        <x:v>3</x:v>
      </x:c>
      <x:c r="M75" s="19" t="n">
        <x:f>D75+J75+F75*L75+N75</x:f>
        <x:v>30</x:v>
      </x:c>
      <x:c r="N75" s="27" t="n">
        <x:f>0</x:f>
        <x:v>0</x:v>
      </x:c>
      <x:c r="Y75" s="62" t="str">
        <x:f>C75</x:f>
        <x:v>远攻</x:v>
      </x:c>
      <x:c r="Z75" s="63" t="n">
        <x:f>D75</x:f>
        <x:v>30</x:v>
      </x:c>
      <x:c r="AA75" s="63" t="n">
        <x:f>M75</x:f>
        <x:v>30</x:v>
      </x:c>
    </x:row>
    <x:row r="76" ht="25" customHeight="1">
      <x:c r="A76" s="10" t="str">
        <x:v>小鱼贝壳</x:v>
      </x:c>
      <x:c r="B76" s="10" t="str">
        <x:v>xiaoyubeike</x:v>
      </x:c>
      <x:c r="C76" s="10" t="str">
        <x:v>近防</x:v>
      </x:c>
      <x:c r="D76" s="23" t="n">
        <x:v>5</x:v>
      </x:c>
      <x:c r="E76" s="23" t="n">
        <x:v>1</x:v>
      </x:c>
      <x:c r="F76" s="23" t="n">
        <x:v>10</x:v>
      </x:c>
      <x:c r="G76" s="23" t="n">
        <x:v>0</x:v>
      </x:c>
      <x:c r="H76" s="23" t="n">
        <x:v>0</x:v>
      </x:c>
      <x:c r="I76" s="23" t="n">
        <x:v>1</x:v>
      </x:c>
      <x:c r="J76" s="19" t="n">
        <x:f>IF(I76=1,G76,H76)</x:f>
        <x:v>0</x:v>
      </x:c>
      <x:c r="K76" s="19" t="n">
        <x:v>2</x:v>
      </x:c>
      <x:c r="L76" s="19" t="n">
        <x:f>K76+E76*0.5</x:f>
        <x:v>2.5</x:v>
      </x:c>
      <x:c r="M76" s="19" t="n">
        <x:f>D76+J76+F76*L76+N76</x:f>
        <x:v>30</x:v>
      </x:c>
      <x:c r="N76" s="27" t="n">
        <x:f>0</x:f>
        <x:v>0</x:v>
      </x:c>
      <x:c r="Y76" s="62" t="str">
        <x:f>C76</x:f>
        <x:v>近防</x:v>
      </x:c>
      <x:c r="Z76" s="63" t="n">
        <x:f>D76</x:f>
        <x:v>5</x:v>
      </x:c>
      <x:c r="AA76" s="63" t="n">
        <x:f>M76</x:f>
        <x:v>30</x:v>
      </x:c>
    </x:row>
    <x:row r="77" ht="25" customHeight="1">
      <x:c r="A77" s="3" t="str">
        <x:v>小鱼贝壳</x:v>
      </x:c>
      <x:c r="B77" s="3" t="str">
        <x:v>xiaoyubeike</x:v>
      </x:c>
      <x:c r="C77" s="3" t="str">
        <x:v>远防</x:v>
      </x:c>
      <x:c r="D77" s="23" t="n">
        <x:v>0</x:v>
      </x:c>
      <x:c r="E77" s="23" t="n">
        <x:v>0</x:v>
      </x:c>
      <x:c r="F77" s="23" t="n">
        <x:v>0</x:v>
      </x:c>
      <x:c r="G77" s="23" t="n">
        <x:v>0</x:v>
      </x:c>
      <x:c r="H77" s="23" t="n">
        <x:v>0</x:v>
      </x:c>
      <x:c r="I77" s="23" t="n">
        <x:v>1</x:v>
      </x:c>
      <x:c r="J77" s="19" t="n">
        <x:f>IF(I77=1,G77,H77)</x:f>
        <x:v>0</x:v>
      </x:c>
      <x:c r="K77" s="19" t="n">
        <x:v>3</x:v>
      </x:c>
      <x:c r="L77" s="19" t="n">
        <x:f>K77+E77*0.5</x:f>
        <x:v>3</x:v>
      </x:c>
      <x:c r="M77" s="19" t="n">
        <x:f>D77+J77+F77*L77+N77</x:f>
        <x:v>0</x:v>
      </x:c>
      <x:c r="N77" s="27" t="n">
        <x:f>0</x:f>
        <x:v>0</x:v>
      </x:c>
      <x:c r="Y77" s="62"/>
      <x:c r="Z77" s="62"/>
      <x:c r="AA77" s="62"/>
    </x:row>
    <x:row r="78" ht="25" customHeight="1">
      <x:c r="A78" s="10" t="str">
        <x:v>王怼怼</x:v>
      </x:c>
      <x:c r="B78" s="10" t="str">
        <x:v>wangduidui</x:v>
      </x:c>
      <x:c r="C78" s="10" t="str">
        <x:v>生命</x:v>
      </x:c>
      <x:c r="D78" s="23" t="n">
        <x:v>55</x:v>
      </x:c>
      <x:c r="E78" s="23" t="n">
        <x:v>1</x:v>
      </x:c>
      <x:c r="F78" s="23" t="n">
        <x:v>8</x:v>
      </x:c>
      <x:c r="G78" s="23" t="n">
        <x:v>0</x:v>
      </x:c>
      <x:c r="H78" s="23" t="n">
        <x:v>0</x:v>
      </x:c>
      <x:c r="I78" s="23" t="n">
        <x:v>1</x:v>
      </x:c>
      <x:c r="J78" s="19" t="n">
        <x:f>IF(I78=1,G78,H78)</x:f>
        <x:v>0</x:v>
      </x:c>
      <x:c r="K78" s="19" t="n">
        <x:v>3</x:v>
      </x:c>
      <x:c r="L78" s="19" t="n">
        <x:f>K78+E78*0.5</x:f>
        <x:v>3.5</x:v>
      </x:c>
      <x:c r="M78" s="19" t="n">
        <x:f>D78+J78+F78*L78+N78</x:f>
        <x:v>83</x:v>
      </x:c>
      <x:c r="N78" s="27" t="n">
        <x:f>0</x:f>
        <x:v>0</x:v>
      </x:c>
      <x:c r="Y78" s="62" t="str">
        <x:v>属性</x:v>
      </x:c>
      <x:c r="Z78" s="62" t="str">
        <x:v>一级基础</x:v>
      </x:c>
      <x:c r="AA78" s="62" t="str">
        <x:v>11级均值</x:v>
      </x:c>
    </x:row>
    <x:row r="79" ht="25" customHeight="1">
      <x:c r="A79" s="3" t="str">
        <x:v>王怼怼</x:v>
      </x:c>
      <x:c r="B79" s="3" t="str">
        <x:v>wangduidui</x:v>
      </x:c>
      <x:c r="C79" s="3" t="str">
        <x:v>疲劳上限</x:v>
      </x:c>
      <x:c r="D79" s="23" t="n">
        <x:v>98</x:v>
      </x:c>
      <x:c r="E79" s="23" t="n">
        <x:v>0</x:v>
      </x:c>
      <x:c r="F79" s="23" t="n">
        <x:v>6</x:v>
      </x:c>
      <x:c r="G79" s="23" t="n">
        <x:v>0</x:v>
      </x:c>
      <x:c r="H79" s="23" t="n">
        <x:v>0</x:v>
      </x:c>
      <x:c r="I79" s="23" t="n">
        <x:v>1</x:v>
      </x:c>
      <x:c r="J79" s="19" t="n">
        <x:f>IF(I79=1,G79,H79)</x:f>
        <x:v>0</x:v>
      </x:c>
      <x:c r="K79" s="19" t="n">
        <x:v>3</x:v>
      </x:c>
      <x:c r="L79" s="19" t="n">
        <x:f>K79+E79*0.5</x:f>
        <x:v>3</x:v>
      </x:c>
      <x:c r="M79" s="19" t="n">
        <x:f>D79+J79+F79*L79+N79</x:f>
        <x:v>116</x:v>
      </x:c>
      <x:c r="N79" s="27" t="n">
        <x:f>'人物特质'!T15</x:f>
        <x:v>0</x:v>
      </x:c>
      <x:c r="Y79" s="62" t="str">
        <x:f>C78</x:f>
        <x:v>生命</x:v>
      </x:c>
      <x:c r="Z79" s="63" t="n">
        <x:f>D78</x:f>
        <x:v>55</x:v>
      </x:c>
      <x:c r="AA79" s="63" t="n">
        <x:f>M78</x:f>
        <x:v>83</x:v>
      </x:c>
    </x:row>
    <x:row r="80" ht="25" customHeight="1">
      <x:c r="A80" s="10" t="str">
        <x:v>王怼怼</x:v>
      </x:c>
      <x:c r="B80" s="10" t="str">
        <x:v>wangduidui</x:v>
      </x:c>
      <x:c r="C80" s="10" t="str">
        <x:v>决心</x:v>
      </x:c>
      <x:c r="D80" s="23" t="n">
        <x:v>55</x:v>
      </x:c>
      <x:c r="E80" s="23" t="n">
        <x:v>2</x:v>
      </x:c>
      <x:c r="F80" s="23" t="n">
        <x:v>10</x:v>
      </x:c>
      <x:c r="G80" s="23" t="n">
        <x:v>5</x:v>
      </x:c>
      <x:c r="H80" s="23" t="n">
        <x:v>0</x:v>
      </x:c>
      <x:c r="I80" s="23" t="n">
        <x:v>1</x:v>
      </x:c>
      <x:c r="J80" s="19" t="n">
        <x:f>IF(I80=1,G80,H80)</x:f>
        <x:v>5</x:v>
      </x:c>
      <x:c r="K80" s="19" t="n">
        <x:v>3</x:v>
      </x:c>
      <x:c r="L80" s="19" t="n">
        <x:f>K80+E80*0.5</x:f>
        <x:v>4</x:v>
      </x:c>
      <x:c r="M80" s="19" t="n">
        <x:f>D80+J80+F80*L80+N80</x:f>
        <x:v>100</x:v>
      </x:c>
      <x:c r="N80" s="27" t="n">
        <x:f>0</x:f>
        <x:v>0</x:v>
      </x:c>
      <x:c r="Y80" s="62" t="str">
        <x:f>C79</x:f>
        <x:v>疲劳上限</x:v>
      </x:c>
      <x:c r="Z80" s="63" t="n">
        <x:f>D79</x:f>
        <x:v>98</x:v>
      </x:c>
      <x:c r="AA80" s="63" t="n">
        <x:f>M79</x:f>
        <x:v>116</x:v>
      </x:c>
    </x:row>
    <x:row r="81" ht="25" customHeight="1">
      <x:c r="A81" s="3" t="str">
        <x:v>王怼怼</x:v>
      </x:c>
      <x:c r="B81" s="3" t="str">
        <x:v>wangduidui</x:v>
      </x:c>
      <x:c r="C81" s="3" t="str">
        <x:v>先攻</x:v>
      </x:c>
      <x:c r="D81" s="23" t="n">
        <x:v>106</x:v>
      </x:c>
      <x:c r="E81" s="23" t="n">
        <x:v>1</x:v>
      </x:c>
      <x:c r="F81" s="23" t="n">
        <x:v>0</x:v>
      </x:c>
      <x:c r="G81" s="23" t="n">
        <x:v>0</x:v>
      </x:c>
      <x:c r="H81" s="23" t="n">
        <x:v>0</x:v>
      </x:c>
      <x:c r="I81" s="23" t="n">
        <x:v>1</x:v>
      </x:c>
      <x:c r="J81" s="19" t="n">
        <x:f>IF(I81=1,G81,H81)</x:f>
        <x:v>0</x:v>
      </x:c>
      <x:c r="K81" s="19" t="n">
        <x:v>4</x:v>
      </x:c>
      <x:c r="L81" s="19" t="n">
        <x:f>K81+E81*0.5</x:f>
        <x:v>4.5</x:v>
      </x:c>
      <x:c r="M81" s="19" t="n">
        <x:f>D81+J81+F81*L81+N81</x:f>
        <x:v>106</x:v>
      </x:c>
      <x:c r="N81" s="27" t="n">
        <x:f>0</x:f>
        <x:v>0</x:v>
      </x:c>
      <x:c r="Y81" s="62" t="str">
        <x:f>C80</x:f>
        <x:v>决心</x:v>
      </x:c>
      <x:c r="Z81" s="63" t="n">
        <x:f>D80</x:f>
        <x:v>55</x:v>
      </x:c>
      <x:c r="AA81" s="63" t="n">
        <x:f>M80</x:f>
        <x:v>100</x:v>
      </x:c>
    </x:row>
    <x:row r="82" ht="25" customHeight="1">
      <x:c r="A82" s="10" t="str">
        <x:v>王怼怼</x:v>
      </x:c>
      <x:c r="B82" s="10" t="str">
        <x:v>wangduidui</x:v>
      </x:c>
      <x:c r="C82" s="10" t="str">
        <x:v>近攻</x:v>
      </x:c>
      <x:c r="D82" s="23" t="n">
        <x:v>52</x:v>
      </x:c>
      <x:c r="E82" s="23" t="n">
        <x:v>0</x:v>
      </x:c>
      <x:c r="F82" s="23" t="n">
        <x:v>6</x:v>
      </x:c>
      <x:c r="G82" s="23" t="n">
        <x:v>0</x:v>
      </x:c>
      <x:c r="H82" s="23" t="n">
        <x:v>0</x:v>
      </x:c>
      <x:c r="I82" s="23" t="n">
        <x:v>1</x:v>
      </x:c>
      <x:c r="J82" s="19" t="n">
        <x:f>IF(I82=1,G82,H82)</x:f>
        <x:v>0</x:v>
      </x:c>
      <x:c r="K82" s="19" t="n">
        <x:v>2</x:v>
      </x:c>
      <x:c r="L82" s="19" t="n">
        <x:f>K82+E82*0.5</x:f>
        <x:v>2</x:v>
      </x:c>
      <x:c r="M82" s="19" t="n">
        <x:f>D82+J82+F82*L82+N82</x:f>
        <x:v>64</x:v>
      </x:c>
      <x:c r="N82" s="27" t="n">
        <x:f>0</x:f>
        <x:v>0</x:v>
      </x:c>
      <x:c r="Y82" s="62" t="str">
        <x:f>C82</x:f>
        <x:v>近攻</x:v>
      </x:c>
      <x:c r="Z82" s="63" t="n">
        <x:f>D82</x:f>
        <x:v>52</x:v>
      </x:c>
      <x:c r="AA82" s="63" t="n">
        <x:f>M82</x:f>
        <x:v>64</x:v>
      </x:c>
    </x:row>
    <x:row r="83" ht="25" customHeight="1">
      <x:c r="A83" s="3" t="str">
        <x:v>王怼怼</x:v>
      </x:c>
      <x:c r="B83" s="3" t="str">
        <x:v>wangduidui</x:v>
      </x:c>
      <x:c r="C83" s="3" t="str">
        <x:v>远攻</x:v>
      </x:c>
      <x:c r="D83" s="23" t="n">
        <x:v>35</x:v>
      </x:c>
      <x:c r="E83" s="23" t="n">
        <x:v>0</x:v>
      </x:c>
      <x:c r="F83" s="23" t="n">
        <x:v>0</x:v>
      </x:c>
      <x:c r="G83" s="23" t="n">
        <x:v>0</x:v>
      </x:c>
      <x:c r="H83" s="23" t="n">
        <x:v>0</x:v>
      </x:c>
      <x:c r="I83" s="23" t="n">
        <x:v>1</x:v>
      </x:c>
      <x:c r="J83" s="19" t="n">
        <x:f>IF(I83=1,G83,H83)</x:f>
        <x:v>0</x:v>
      </x:c>
      <x:c r="K83" s="19" t="n">
        <x:v>3</x:v>
      </x:c>
      <x:c r="L83" s="19" t="n">
        <x:f>K83+E83*0.5</x:f>
        <x:v>3</x:v>
      </x:c>
      <x:c r="M83" s="19" t="n">
        <x:f>D83+J83+F83*L83+N83</x:f>
        <x:v>35</x:v>
      </x:c>
      <x:c r="N83" s="27" t="n">
        <x:f>0</x:f>
        <x:v>0</x:v>
      </x:c>
      <x:c r="Y83" s="62" t="str">
        <x:f>C83</x:f>
        <x:v>远攻</x:v>
      </x:c>
      <x:c r="Z83" s="63" t="n">
        <x:f>D83</x:f>
        <x:v>35</x:v>
      </x:c>
      <x:c r="AA83" s="63" t="n">
        <x:f>M83</x:f>
        <x:v>35</x:v>
      </x:c>
    </x:row>
    <x:row r="84" ht="25" customHeight="1">
      <x:c r="A84" s="10" t="str">
        <x:v>王怼怼</x:v>
      </x:c>
      <x:c r="B84" s="10" t="str">
        <x:v>wangduidui</x:v>
      </x:c>
      <x:c r="C84" s="10" t="str">
        <x:v>近防</x:v>
      </x:c>
      <x:c r="D84" s="23" t="n">
        <x:v>4</x:v>
      </x:c>
      <x:c r="E84" s="23" t="n">
        <x:v>0</x:v>
      </x:c>
      <x:c r="F84" s="23" t="n">
        <x:v>0</x:v>
      </x:c>
      <x:c r="G84" s="23" t="n">
        <x:v>0</x:v>
      </x:c>
      <x:c r="H84" s="23" t="n">
        <x:v>2</x:v>
      </x:c>
      <x:c r="I84" s="23" t="n">
        <x:v>1</x:v>
      </x:c>
      <x:c r="J84" s="19" t="n">
        <x:f>IF(I84=1,G84,H84)</x:f>
        <x:v>0</x:v>
      </x:c>
      <x:c r="K84" s="19" t="n">
        <x:v>2</x:v>
      </x:c>
      <x:c r="L84" s="19" t="n">
        <x:f>K84+E84*0.5</x:f>
        <x:v>2</x:v>
      </x:c>
      <x:c r="M84" s="19" t="n">
        <x:f>D84+J84+F84*L84+N84</x:f>
        <x:v>4</x:v>
      </x:c>
      <x:c r="N84" s="27" t="n">
        <x:f>0</x:f>
        <x:v>0</x:v>
      </x:c>
      <x:c r="Y84" s="62" t="str">
        <x:f>C84</x:f>
        <x:v>近防</x:v>
      </x:c>
      <x:c r="Z84" s="63" t="n">
        <x:f>D84</x:f>
        <x:v>4</x:v>
      </x:c>
      <x:c r="AA84" s="63" t="n">
        <x:f>M84</x:f>
        <x:v>4</x:v>
      </x:c>
    </x:row>
    <x:row r="85" ht="25" customHeight="1">
      <x:c r="A85" s="3" t="str">
        <x:v>王怼怼</x:v>
      </x:c>
      <x:c r="B85" s="3" t="str">
        <x:v>wangduidui</x:v>
      </x:c>
      <x:c r="C85" s="3" t="str">
        <x:v>远防</x:v>
      </x:c>
      <x:c r="D85" s="23" t="n">
        <x:v>3</x:v>
      </x:c>
      <x:c r="E85" s="23" t="n">
        <x:v>0</x:v>
      </x:c>
      <x:c r="F85" s="23" t="n">
        <x:v>0</x:v>
      </x:c>
      <x:c r="G85" s="23" t="n">
        <x:v>0</x:v>
      </x:c>
      <x:c r="H85" s="23" t="n">
        <x:v>2</x:v>
      </x:c>
      <x:c r="I85" s="23" t="n">
        <x:v>1</x:v>
      </x:c>
      <x:c r="J85" s="19" t="n">
        <x:f>IF(I85=1,G85,H85)</x:f>
        <x:v>0</x:v>
      </x:c>
      <x:c r="K85" s="19" t="n">
        <x:v>3</x:v>
      </x:c>
      <x:c r="L85" s="19" t="n">
        <x:f>K85+E85*0.5</x:f>
        <x:v>3</x:v>
      </x:c>
      <x:c r="M85" s="19" t="n">
        <x:f>D85+J85+F85*L85+N85</x:f>
        <x:v>3</x:v>
      </x:c>
      <x:c r="N85" s="27" t="n">
        <x:f>0</x:f>
        <x:v>0</x:v>
      </x:c>
      <x:c r="Y85" s="62"/>
      <x:c r="Z85" s="62"/>
      <x:c r="AA85" s="62"/>
    </x:row>
    <x:row r="86" ht="25" customHeight="1">
      <x:c r="A86" s="10" t="str">
        <x:v>老蔡</x:v>
      </x:c>
      <x:c r="B86" s="10" t="str">
        <x:v>laocai</x:v>
      </x:c>
      <x:c r="C86" s="10" t="str">
        <x:v>生命</x:v>
      </x:c>
      <x:c r="D86" s="23" t="n">
        <x:v>59</x:v>
      </x:c>
      <x:c r="E86" s="23" t="n">
        <x:v>1</x:v>
      </x:c>
      <x:c r="F86" s="23" t="n">
        <x:v>8</x:v>
      </x:c>
      <x:c r="G86" s="23" t="n">
        <x:v>0</x:v>
      </x:c>
      <x:c r="H86" s="23" t="n">
        <x:v>0</x:v>
      </x:c>
      <x:c r="I86" s="23" t="n">
        <x:v>1</x:v>
      </x:c>
      <x:c r="J86" s="19" t="n">
        <x:f>IF(I86=1,G86,H86)</x:f>
        <x:v>0</x:v>
      </x:c>
      <x:c r="K86" s="19" t="n">
        <x:v>3</x:v>
      </x:c>
      <x:c r="L86" s="19" t="n">
        <x:f>K86+E86*0.5</x:f>
        <x:v>3.5</x:v>
      </x:c>
      <x:c r="M86" s="19" t="n">
        <x:f>D86+J86+F86*L86+N86</x:f>
        <x:v>87</x:v>
      </x:c>
      <x:c r="N86" s="27" t="n">
        <x:f>0</x:f>
        <x:v>0</x:v>
      </x:c>
      <x:c r="Y86" s="62" t="str">
        <x:v>属性</x:v>
      </x:c>
      <x:c r="Z86" s="62" t="str">
        <x:v>一级基础</x:v>
      </x:c>
      <x:c r="AA86" s="62" t="str">
        <x:v>11级均值</x:v>
      </x:c>
    </x:row>
    <x:row r="87" ht="25" customHeight="1">
      <x:c r="A87" s="3" t="str">
        <x:v>老蔡</x:v>
      </x:c>
      <x:c r="B87" s="3" t="str">
        <x:v>laocai</x:v>
      </x:c>
      <x:c r="C87" s="3" t="str">
        <x:v>疲劳上限</x:v>
      </x:c>
      <x:c r="D87" s="23" t="n">
        <x:v>104</x:v>
      </x:c>
      <x:c r="E87" s="23" t="n">
        <x:v>0</x:v>
      </x:c>
      <x:c r="F87" s="23" t="n">
        <x:v>5</x:v>
      </x:c>
      <x:c r="G87" s="23" t="n">
        <x:v>0</x:v>
      </x:c>
      <x:c r="H87" s="23" t="n">
        <x:v>0</x:v>
      </x:c>
      <x:c r="I87" s="23" t="n">
        <x:v>1</x:v>
      </x:c>
      <x:c r="J87" s="19" t="n">
        <x:f>IF(I87=1,G87,H87)</x:f>
        <x:v>0</x:v>
      </x:c>
      <x:c r="K87" s="19" t="n">
        <x:v>3</x:v>
      </x:c>
      <x:c r="L87" s="19" t="n">
        <x:f>K87+E87*0.5</x:f>
        <x:v>3</x:v>
      </x:c>
      <x:c r="M87" s="19" t="n">
        <x:f>D87+J87+F87*L87+N87</x:f>
        <x:v>119</x:v>
      </x:c>
      <x:c r="N87" s="27" t="n">
        <x:f>'人物特质'!T16</x:f>
        <x:v>0</x:v>
      </x:c>
      <x:c r="Y87" s="62" t="str">
        <x:f>C86</x:f>
        <x:v>生命</x:v>
      </x:c>
      <x:c r="Z87" s="63" t="n">
        <x:f>D86</x:f>
        <x:v>59</x:v>
      </x:c>
      <x:c r="AA87" s="63" t="n">
        <x:f>M86</x:f>
        <x:v>87</x:v>
      </x:c>
    </x:row>
    <x:row r="88" ht="25" customHeight="1">
      <x:c r="A88" s="10" t="str">
        <x:v>老蔡</x:v>
      </x:c>
      <x:c r="B88" s="10" t="str">
        <x:v>laocai</x:v>
      </x:c>
      <x:c r="C88" s="10" t="str">
        <x:v>决心</x:v>
      </x:c>
      <x:c r="D88" s="23" t="n">
        <x:v>51</x:v>
      </x:c>
      <x:c r="E88" s="23" t="n">
        <x:v>2</x:v>
      </x:c>
      <x:c r="F88" s="23" t="n">
        <x:v>7</x:v>
      </x:c>
      <x:c r="G88" s="23" t="n">
        <x:v>3</x:v>
      </x:c>
      <x:c r="H88" s="23" t="n">
        <x:v>0</x:v>
      </x:c>
      <x:c r="I88" s="23" t="n">
        <x:v>1</x:v>
      </x:c>
      <x:c r="J88" s="19" t="n">
        <x:f>IF(I88=1,G88,H88)</x:f>
        <x:v>3</x:v>
      </x:c>
      <x:c r="K88" s="19" t="n">
        <x:v>3</x:v>
      </x:c>
      <x:c r="L88" s="19" t="n">
        <x:f>K88+E88*0.5</x:f>
        <x:v>4</x:v>
      </x:c>
      <x:c r="M88" s="19" t="n">
        <x:f>D88+J88+F88*L88+N88</x:f>
        <x:v>82</x:v>
      </x:c>
      <x:c r="N88" s="27" t="n">
        <x:f>0</x:f>
        <x:v>0</x:v>
      </x:c>
      <x:c r="Y88" s="62" t="str">
        <x:f>C87</x:f>
        <x:v>疲劳上限</x:v>
      </x:c>
      <x:c r="Z88" s="63" t="n">
        <x:f>D87</x:f>
        <x:v>104</x:v>
      </x:c>
      <x:c r="AA88" s="63" t="n">
        <x:f>M87</x:f>
        <x:v>119</x:v>
      </x:c>
    </x:row>
    <x:row r="89" ht="25" customHeight="1">
      <x:c r="A89" s="3" t="str">
        <x:v>老蔡</x:v>
      </x:c>
      <x:c r="B89" s="3" t="str">
        <x:v>laocai</x:v>
      </x:c>
      <x:c r="C89" s="3" t="str">
        <x:v>先攻</x:v>
      </x:c>
      <x:c r="D89" s="23" t="n">
        <x:v>92</x:v>
      </x:c>
      <x:c r="E89" s="23" t="n">
        <x:v>0</x:v>
      </x:c>
      <x:c r="F89" s="23" t="n">
        <x:v>0</x:v>
      </x:c>
      <x:c r="G89" s="23" t="n">
        <x:v>0</x:v>
      </x:c>
      <x:c r="H89" s="23" t="n">
        <x:v>5</x:v>
      </x:c>
      <x:c r="I89" s="23" t="n">
        <x:v>1</x:v>
      </x:c>
      <x:c r="J89" s="19" t="n">
        <x:f>IF(I89=1,G89,H89)</x:f>
        <x:v>0</x:v>
      </x:c>
      <x:c r="K89" s="19" t="n">
        <x:v>4</x:v>
      </x:c>
      <x:c r="L89" s="19" t="n">
        <x:f>K89+E89*0.5</x:f>
        <x:v>4</x:v>
      </x:c>
      <x:c r="M89" s="19" t="n">
        <x:f>D89+J89+F89*L89+N89</x:f>
        <x:v>92</x:v>
      </x:c>
      <x:c r="N89" s="27" t="n">
        <x:f>0</x:f>
        <x:v>0</x:v>
      </x:c>
      <x:c r="Y89" s="62" t="str">
        <x:f>C88</x:f>
        <x:v>决心</x:v>
      </x:c>
      <x:c r="Z89" s="63" t="n">
        <x:f>D88</x:f>
        <x:v>51</x:v>
      </x:c>
      <x:c r="AA89" s="63" t="n">
        <x:f>M88</x:f>
        <x:v>82</x:v>
      </x:c>
    </x:row>
    <x:row r="90" ht="25" customHeight="1">
      <x:c r="A90" s="10" t="str">
        <x:v>老蔡</x:v>
      </x:c>
      <x:c r="B90" s="10" t="str">
        <x:v>laocai</x:v>
      </x:c>
      <x:c r="C90" s="10" t="str">
        <x:v>近攻</x:v>
      </x:c>
      <x:c r="D90" s="23" t="n">
        <x:v>58</x:v>
      </x:c>
      <x:c r="E90" s="23" t="n">
        <x:v>0</x:v>
      </x:c>
      <x:c r="F90" s="23" t="n">
        <x:v>0</x:v>
      </x:c>
      <x:c r="G90" s="23" t="n">
        <x:v>0</x:v>
      </x:c>
      <x:c r="H90" s="23" t="n">
        <x:v>0</x:v>
      </x:c>
      <x:c r="I90" s="23" t="n">
        <x:v>1</x:v>
      </x:c>
      <x:c r="J90" s="19" t="n">
        <x:f>IF(I90=1,G90,H90)</x:f>
        <x:v>0</x:v>
      </x:c>
      <x:c r="K90" s="19" t="n">
        <x:v>2</x:v>
      </x:c>
      <x:c r="L90" s="19" t="n">
        <x:f>K90+E90*0.5</x:f>
        <x:v>2</x:v>
      </x:c>
      <x:c r="M90" s="19" t="n">
        <x:f>D90+J90+F90*L90+N90</x:f>
        <x:v>58</x:v>
      </x:c>
      <x:c r="N90" s="27" t="n">
        <x:f>0</x:f>
        <x:v>0</x:v>
      </x:c>
      <x:c r="Y90" s="62" t="str">
        <x:f>C90</x:f>
        <x:v>近攻</x:v>
      </x:c>
      <x:c r="Z90" s="63" t="n">
        <x:f>D90</x:f>
        <x:v>58</x:v>
      </x:c>
      <x:c r="AA90" s="63" t="n">
        <x:f>M90</x:f>
        <x:v>58</x:v>
      </x:c>
    </x:row>
    <x:row r="91" ht="25" customHeight="1">
      <x:c r="A91" s="3" t="str">
        <x:v>老蔡</x:v>
      </x:c>
      <x:c r="B91" s="3" t="str">
        <x:v>laocai</x:v>
      </x:c>
      <x:c r="C91" s="3" t="str">
        <x:v>远攻</x:v>
      </x:c>
      <x:c r="D91" s="23" t="n">
        <x:v>32</x:v>
      </x:c>
      <x:c r="E91" s="23" t="n">
        <x:v>0</x:v>
      </x:c>
      <x:c r="F91" s="23" t="n">
        <x:v>0</x:v>
      </x:c>
      <x:c r="G91" s="23" t="n">
        <x:v>0</x:v>
      </x:c>
      <x:c r="H91" s="23" t="n">
        <x:v>0</x:v>
      </x:c>
      <x:c r="I91" s="23" t="n">
        <x:v>1</x:v>
      </x:c>
      <x:c r="J91" s="19" t="n">
        <x:f>IF(I91=1,G91,H91)</x:f>
        <x:v>0</x:v>
      </x:c>
      <x:c r="K91" s="19" t="n">
        <x:v>3</x:v>
      </x:c>
      <x:c r="L91" s="19" t="n">
        <x:f>K91+E91*0.5</x:f>
        <x:v>3</x:v>
      </x:c>
      <x:c r="M91" s="19" t="n">
        <x:f>D91+J91+F91*L91+N91</x:f>
        <x:v>32</x:v>
      </x:c>
      <x:c r="N91" s="27" t="n">
        <x:f>0</x:f>
        <x:v>0</x:v>
      </x:c>
      <x:c r="Y91" s="62" t="str">
        <x:f>C91</x:f>
        <x:v>远攻</x:v>
      </x:c>
      <x:c r="Z91" s="63" t="n">
        <x:f>D91</x:f>
        <x:v>32</x:v>
      </x:c>
      <x:c r="AA91" s="63" t="n">
        <x:f>M91</x:f>
        <x:v>32</x:v>
      </x:c>
    </x:row>
    <x:row r="92" ht="25" customHeight="1">
      <x:c r="A92" s="10" t="str">
        <x:v>老蔡</x:v>
      </x:c>
      <x:c r="B92" s="10" t="str">
        <x:v>laocai</x:v>
      </x:c>
      <x:c r="C92" s="10" t="str">
        <x:v>近防</x:v>
      </x:c>
      <x:c r="D92" s="23" t="n">
        <x:v>7</x:v>
      </x:c>
      <x:c r="E92" s="23" t="n">
        <x:v>3</x:v>
      </x:c>
      <x:c r="F92" s="23" t="n">
        <x:v>10</x:v>
      </x:c>
      <x:c r="G92" s="23" t="n">
        <x:v>2</x:v>
      </x:c>
      <x:c r="H92" s="23" t="n">
        <x:v>0</x:v>
      </x:c>
      <x:c r="I92" s="23" t="n">
        <x:v>1</x:v>
      </x:c>
      <x:c r="J92" s="19" t="n">
        <x:f>IF(I92=1,G92,H92)</x:f>
        <x:v>2</x:v>
      </x:c>
      <x:c r="K92" s="19" t="n">
        <x:v>2</x:v>
      </x:c>
      <x:c r="L92" s="19" t="n">
        <x:f>K92+E92*0.5</x:f>
        <x:v>3.5</x:v>
      </x:c>
      <x:c r="M92" s="19" t="n">
        <x:f>D92+J92+F92*L92+N92</x:f>
        <x:v>44</x:v>
      </x:c>
      <x:c r="N92" s="27" t="n">
        <x:f>0</x:f>
        <x:v>0</x:v>
      </x:c>
      <x:c r="Y92" s="62" t="str">
        <x:f>C92</x:f>
        <x:v>近防</x:v>
      </x:c>
      <x:c r="Z92" s="63" t="n">
        <x:f>D92</x:f>
        <x:v>7</x:v>
      </x:c>
      <x:c r="AA92" s="63" t="n">
        <x:f>M92</x:f>
        <x:v>44</x:v>
      </x:c>
    </x:row>
    <x:row r="93" ht="25" customHeight="1">
      <x:c r="A93" s="3" t="str">
        <x:v>老蔡</x:v>
      </x:c>
      <x:c r="B93" s="3" t="str">
        <x:v>laocai</x:v>
      </x:c>
      <x:c r="C93" s="3" t="str">
        <x:v>远防</x:v>
      </x:c>
      <x:c r="D93" s="23" t="n">
        <x:v>3</x:v>
      </x:c>
      <x:c r="E93" s="23" t="n">
        <x:v>0</x:v>
      </x:c>
      <x:c r="F93" s="23" t="n">
        <x:v>0</x:v>
      </x:c>
      <x:c r="G93" s="23" t="n">
        <x:v>0</x:v>
      </x:c>
      <x:c r="H93" s="23" t="n">
        <x:v>2</x:v>
      </x:c>
      <x:c r="I93" s="23" t="n">
        <x:v>1</x:v>
      </x:c>
      <x:c r="J93" s="19" t="n">
        <x:f>IF(I93=1,G93,H93)</x:f>
        <x:v>0</x:v>
      </x:c>
      <x:c r="K93" s="19" t="n">
        <x:v>3</x:v>
      </x:c>
      <x:c r="L93" s="19" t="n">
        <x:f>K93+E93*0.5</x:f>
        <x:v>3</x:v>
      </x:c>
      <x:c r="M93" s="19" t="n">
        <x:f>D93+J93+F93*L93+N93</x:f>
        <x:v>3</x:v>
      </x:c>
      <x:c r="N93" s="27" t="n">
        <x:f>0</x:f>
        <x:v>0</x:v>
      </x:c>
      <x:c r="Y93" s="62"/>
      <x:c r="Z93" s="62"/>
      <x:c r="AA93" s="62"/>
    </x:row>
    <x:row r="94" ht="25" customHeight="1">
      <x:c r="A94" s="10" t="str">
        <x:v>眼子</x:v>
      </x:c>
      <x:c r="B94" s="10" t="str">
        <x:v>yanzi</x:v>
      </x:c>
      <x:c r="C94" s="10" t="str">
        <x:v>生命</x:v>
      </x:c>
      <x:c r="D94" s="23" t="n">
        <x:v>60</x:v>
      </x:c>
      <x:c r="E94" s="23" t="n">
        <x:v>0</x:v>
      </x:c>
      <x:c r="F94" s="23" t="n">
        <x:v>6</x:v>
      </x:c>
      <x:c r="G94" s="23" t="n">
        <x:v>0</x:v>
      </x:c>
      <x:c r="H94" s="23" t="n">
        <x:v>0</x:v>
      </x:c>
      <x:c r="I94" s="23" t="n">
        <x:v>1</x:v>
      </x:c>
      <x:c r="J94" s="19" t="n">
        <x:f>IF(I94=1,G94,H94)</x:f>
        <x:v>0</x:v>
      </x:c>
      <x:c r="K94" s="19" t="n">
        <x:v>3</x:v>
      </x:c>
      <x:c r="L94" s="19" t="n">
        <x:f>K94+E94*0.5</x:f>
        <x:v>3</x:v>
      </x:c>
      <x:c r="M94" s="19" t="n">
        <x:f>D94+J94+F94*L94+N94</x:f>
        <x:v>78</x:v>
      </x:c>
      <x:c r="N94" s="27" t="n">
        <x:f>0</x:f>
        <x:v>0</x:v>
      </x:c>
      <x:c r="Y94" s="62" t="str">
        <x:v>属性</x:v>
      </x:c>
      <x:c r="Z94" s="62" t="str">
        <x:v>一级基础</x:v>
      </x:c>
      <x:c r="AA94" s="62" t="str">
        <x:v>11级均值</x:v>
      </x:c>
    </x:row>
    <x:row r="95" ht="25" customHeight="1">
      <x:c r="A95" s="3" t="str">
        <x:v>眼子</x:v>
      </x:c>
      <x:c r="B95" s="3" t="str">
        <x:v>yanzi</x:v>
      </x:c>
      <x:c r="C95" s="3" t="str">
        <x:v>疲劳上限</x:v>
      </x:c>
      <x:c r="D95" s="23" t="n">
        <x:v>110</x:v>
      </x:c>
      <x:c r="E95" s="23" t="n">
        <x:v>0</x:v>
      </x:c>
      <x:c r="F95" s="23" t="n">
        <x:v>0</x:v>
      </x:c>
      <x:c r="G95" s="23" t="n">
        <x:v>0</x:v>
      </x:c>
      <x:c r="H95" s="23" t="n">
        <x:v>0</x:v>
      </x:c>
      <x:c r="I95" s="23" t="n">
        <x:v>1</x:v>
      </x:c>
      <x:c r="J95" s="19" t="n">
        <x:f>IF(I95=1,G95,H95)</x:f>
        <x:v>0</x:v>
      </x:c>
      <x:c r="K95" s="19" t="n">
        <x:v>3</x:v>
      </x:c>
      <x:c r="L95" s="19" t="n">
        <x:f>K95+E95*0.5</x:f>
        <x:v>3</x:v>
      </x:c>
      <x:c r="M95" s="19" t="n">
        <x:f>D95+J95+F95*L95+N95</x:f>
        <x:v>110</x:v>
      </x:c>
      <x:c r="N95" s="27" t="n">
        <x:f>'人物特质'!T17</x:f>
        <x:v>0</x:v>
      </x:c>
      <x:c r="Y95" s="62" t="str">
        <x:f>C94</x:f>
        <x:v>生命</x:v>
      </x:c>
      <x:c r="Z95" s="63" t="n">
        <x:f>D94</x:f>
        <x:v>60</x:v>
      </x:c>
      <x:c r="AA95" s="63" t="n">
        <x:f>M94</x:f>
        <x:v>78</x:v>
      </x:c>
    </x:row>
    <x:row r="96" ht="25" customHeight="1">
      <x:c r="A96" s="10" t="str">
        <x:v>眼子</x:v>
      </x:c>
      <x:c r="B96" s="10" t="str">
        <x:v>yanzi</x:v>
      </x:c>
      <x:c r="C96" s="10" t="str">
        <x:v>决心</x:v>
      </x:c>
      <x:c r="D96" s="23" t="n">
        <x:v>48</x:v>
      </x:c>
      <x:c r="E96" s="23" t="n">
        <x:v>0</x:v>
      </x:c>
      <x:c r="F96" s="23" t="n">
        <x:v>2</x:v>
      </x:c>
      <x:c r="G96" s="23" t="n">
        <x:v>2</x:v>
      </x:c>
      <x:c r="H96" s="23" t="n">
        <x:v>0</x:v>
      </x:c>
      <x:c r="I96" s="23" t="n">
        <x:v>1</x:v>
      </x:c>
      <x:c r="J96" s="19" t="n">
        <x:f>IF(I96=1,G96,H96)</x:f>
        <x:v>2</x:v>
      </x:c>
      <x:c r="K96" s="19" t="n">
        <x:v>3</x:v>
      </x:c>
      <x:c r="L96" s="19" t="n">
        <x:f>K96+E96*0.5</x:f>
        <x:v>3</x:v>
      </x:c>
      <x:c r="M96" s="19" t="n">
        <x:f>D96+J96+F96*L96+N96</x:f>
        <x:v>56</x:v>
      </x:c>
      <x:c r="N96" s="27" t="n">
        <x:f>0</x:f>
        <x:v>0</x:v>
      </x:c>
      <x:c r="Y96" s="62" t="str">
        <x:f>C95</x:f>
        <x:v>疲劳上限</x:v>
      </x:c>
      <x:c r="Z96" s="63" t="n">
        <x:f>D95</x:f>
        <x:v>110</x:v>
      </x:c>
      <x:c r="AA96" s="63" t="n">
        <x:f>M95</x:f>
        <x:v>110</x:v>
      </x:c>
    </x:row>
    <x:row r="97" ht="25" customHeight="1">
      <x:c r="A97" s="3" t="str">
        <x:v>眼子</x:v>
      </x:c>
      <x:c r="B97" s="3" t="str">
        <x:v>yanzi</x:v>
      </x:c>
      <x:c r="C97" s="3" t="str">
        <x:v>先攻</x:v>
      </x:c>
      <x:c r="D97" s="23" t="n">
        <x:v>90</x:v>
      </x:c>
      <x:c r="E97" s="23" t="n">
        <x:v>0</x:v>
      </x:c>
      <x:c r="F97" s="23" t="n">
        <x:v>0</x:v>
      </x:c>
      <x:c r="G97" s="23" t="n">
        <x:v>0</x:v>
      </x:c>
      <x:c r="H97" s="23" t="n">
        <x:v>3</x:v>
      </x:c>
      <x:c r="I97" s="23" t="n">
        <x:v>1</x:v>
      </x:c>
      <x:c r="J97" s="19" t="n">
        <x:f>IF(I97=1,G97,H97)</x:f>
        <x:v>0</x:v>
      </x:c>
      <x:c r="K97" s="19" t="n">
        <x:v>4</x:v>
      </x:c>
      <x:c r="L97" s="19" t="n">
        <x:f>K97+E97*0.5</x:f>
        <x:v>4</x:v>
      </x:c>
      <x:c r="M97" s="19" t="n">
        <x:f>D97+J97+F97*L97+N97</x:f>
        <x:v>90</x:v>
      </x:c>
      <x:c r="N97" s="27" t="n">
        <x:f>0</x:f>
        <x:v>0</x:v>
      </x:c>
      <x:c r="Y97" s="62" t="str">
        <x:f>C96</x:f>
        <x:v>决心</x:v>
      </x:c>
      <x:c r="Z97" s="63" t="n">
        <x:f>D96</x:f>
        <x:v>48</x:v>
      </x:c>
      <x:c r="AA97" s="63" t="n">
        <x:f>M96</x:f>
        <x:v>56</x:v>
      </x:c>
    </x:row>
    <x:row r="98" ht="25" customHeight="1">
      <x:c r="A98" s="10" t="str">
        <x:v>眼子</x:v>
      </x:c>
      <x:c r="B98" s="10" t="str">
        <x:v>yanzi</x:v>
      </x:c>
      <x:c r="C98" s="10" t="str">
        <x:v>近攻</x:v>
      </x:c>
      <x:c r="D98" s="23" t="n">
        <x:v>55</x:v>
      </x:c>
      <x:c r="E98" s="23" t="n">
        <x:v>2</x:v>
      </x:c>
      <x:c r="F98" s="23" t="n">
        <x:v>10</x:v>
      </x:c>
      <x:c r="G98" s="23" t="n">
        <x:v>0</x:v>
      </x:c>
      <x:c r="H98" s="23" t="n">
        <x:v>0</x:v>
      </x:c>
      <x:c r="I98" s="23" t="n">
        <x:v>1</x:v>
      </x:c>
      <x:c r="J98" s="19" t="n">
        <x:f>IF(I98=1,G98,H98)</x:f>
        <x:v>0</x:v>
      </x:c>
      <x:c r="K98" s="19" t="n">
        <x:v>2</x:v>
      </x:c>
      <x:c r="L98" s="19" t="n">
        <x:f>K98+E98*0.5</x:f>
        <x:v>3</x:v>
      </x:c>
      <x:c r="M98" s="19" t="n">
        <x:f>D98+J98+F98*L98+N98</x:f>
        <x:v>85</x:v>
      </x:c>
      <x:c r="N98" s="27" t="n">
        <x:f>0</x:f>
        <x:v>0</x:v>
      </x:c>
      <x:c r="Y98" s="62" t="str">
        <x:f>C98</x:f>
        <x:v>近攻</x:v>
      </x:c>
      <x:c r="Z98" s="63" t="n">
        <x:f>D98</x:f>
        <x:v>55</x:v>
      </x:c>
      <x:c r="AA98" s="63" t="n">
        <x:f>M98</x:f>
        <x:v>85</x:v>
      </x:c>
    </x:row>
    <x:row r="99" ht="25" customHeight="1">
      <x:c r="A99" s="3" t="str">
        <x:v>眼子</x:v>
      </x:c>
      <x:c r="B99" s="3" t="str">
        <x:v>yanzi</x:v>
      </x:c>
      <x:c r="C99" s="3" t="str">
        <x:v>远攻</x:v>
      </x:c>
      <x:c r="D99" s="23" t="n">
        <x:v>50</x:v>
      </x:c>
      <x:c r="E99" s="23" t="n">
        <x:v>2</x:v>
      </x:c>
      <x:c r="F99" s="23" t="n">
        <x:v>10</x:v>
      </x:c>
      <x:c r="G99" s="23" t="n">
        <x:v>0</x:v>
      </x:c>
      <x:c r="H99" s="23" t="n">
        <x:v>0</x:v>
      </x:c>
      <x:c r="I99" s="23" t="n">
        <x:v>1</x:v>
      </x:c>
      <x:c r="J99" s="19" t="n">
        <x:f>IF(I99=1,G99,H99)</x:f>
        <x:v>0</x:v>
      </x:c>
      <x:c r="K99" s="19" t="n">
        <x:v>3</x:v>
      </x:c>
      <x:c r="L99" s="19" t="n">
        <x:f>K99+E99*0.5</x:f>
        <x:v>4</x:v>
      </x:c>
      <x:c r="M99" s="19" t="n">
        <x:f>D99+J99+F99*L99+N99</x:f>
        <x:v>90</x:v>
      </x:c>
      <x:c r="N99" s="27" t="n">
        <x:f>0</x:f>
        <x:v>0</x:v>
      </x:c>
      <x:c r="Y99" s="62" t="str">
        <x:f>C99</x:f>
        <x:v>远攻</x:v>
      </x:c>
      <x:c r="Z99" s="63" t="n">
        <x:f>D99</x:f>
        <x:v>50</x:v>
      </x:c>
      <x:c r="AA99" s="63" t="n">
        <x:f>M99</x:f>
        <x:v>90</x:v>
      </x:c>
    </x:row>
    <x:row r="100" ht="25" customHeight="1">
      <x:c r="A100" s="10" t="str">
        <x:v>眼子</x:v>
      </x:c>
      <x:c r="B100" s="10" t="str">
        <x:v>yanzi</x:v>
      </x:c>
      <x:c r="C100" s="10" t="str">
        <x:v>近防</x:v>
      </x:c>
      <x:c r="D100" s="23" t="n">
        <x:v>6</x:v>
      </x:c>
      <x:c r="E100" s="23" t="n">
        <x:v>0</x:v>
      </x:c>
      <x:c r="F100" s="23" t="n">
        <x:v>2</x:v>
      </x:c>
      <x:c r="G100" s="23" t="n">
        <x:v>2</x:v>
      </x:c>
      <x:c r="H100" s="23" t="n">
        <x:v>0</x:v>
      </x:c>
      <x:c r="I100" s="23" t="n">
        <x:v>1</x:v>
      </x:c>
      <x:c r="J100" s="19" t="n">
        <x:f>IF(I100=1,G100,H100)</x:f>
        <x:v>2</x:v>
      </x:c>
      <x:c r="K100" s="19" t="n">
        <x:v>2</x:v>
      </x:c>
      <x:c r="L100" s="19" t="n">
        <x:f>K100+E100*0.5</x:f>
        <x:v>2</x:v>
      </x:c>
      <x:c r="M100" s="19" t="n">
        <x:f>D100+J100+F100*L100+N100</x:f>
        <x:v>12</x:v>
      </x:c>
      <x:c r="N100" s="27" t="n">
        <x:f>0</x:f>
        <x:v>0</x:v>
      </x:c>
      <x:c r="Y100" s="62" t="str">
        <x:f>C100</x:f>
        <x:v>近防</x:v>
      </x:c>
      <x:c r="Z100" s="63" t="n">
        <x:f>D100</x:f>
        <x:v>6</x:v>
      </x:c>
      <x:c r="AA100" s="63" t="n">
        <x:f>M100</x:f>
        <x:v>12</x:v>
      </x:c>
    </x:row>
    <x:row r="101" ht="25" customHeight="1">
      <x:c r="A101" s="3" t="str">
        <x:v>眼子</x:v>
      </x:c>
      <x:c r="B101" s="3" t="str">
        <x:v>yanzi</x:v>
      </x:c>
      <x:c r="C101" s="3" t="str">
        <x:v>远防</x:v>
      </x:c>
      <x:c r="D101" s="23" t="n">
        <x:v>4</x:v>
      </x:c>
      <x:c r="E101" s="23" t="n">
        <x:v>0</x:v>
      </x:c>
      <x:c r="F101" s="23" t="n">
        <x:v>0</x:v>
      </x:c>
      <x:c r="G101" s="23" t="n">
        <x:v>0</x:v>
      </x:c>
      <x:c r="H101" s="23" t="n">
        <x:v>2</x:v>
      </x:c>
      <x:c r="I101" s="23" t="n">
        <x:v>1</x:v>
      </x:c>
      <x:c r="J101" s="19" t="n">
        <x:f>IF(I101=1,G101,H101)</x:f>
        <x:v>0</x:v>
      </x:c>
      <x:c r="K101" s="19" t="n">
        <x:v>3</x:v>
      </x:c>
      <x:c r="L101" s="19" t="n">
        <x:f>K101+E101*0.5</x:f>
        <x:v>3</x:v>
      </x:c>
      <x:c r="M101" s="19" t="n">
        <x:f>D101+J101+F101*L101+N101</x:f>
        <x:v>4</x:v>
      </x:c>
      <x:c r="N101" s="27" t="n">
        <x:f>0</x:f>
        <x:v>0</x:v>
      </x:c>
      <x:c r="Y101" s="62"/>
      <x:c r="Z101" s="62"/>
      <x:c r="AA101" s="62"/>
    </x:row>
    <x:row r="102" ht="25" customHeight="1">
      <x:c r="A102" s="10" t="str">
        <x:v>小虎</x:v>
      </x:c>
      <x:c r="B102" s="10" t="str">
        <x:v>tiantong</x:v>
      </x:c>
      <x:c r="C102" s="10" t="str">
        <x:v>生命</x:v>
      </x:c>
      <x:c r="D102" s="23" t="n">
        <x:v>54</x:v>
      </x:c>
      <x:c r="E102" s="23" t="n">
        <x:v>0</x:v>
      </x:c>
      <x:c r="F102" s="23" t="n">
        <x:v>8</x:v>
      </x:c>
      <x:c r="G102" s="23" t="n">
        <x:v>0</x:v>
      </x:c>
      <x:c r="H102" s="23" t="n">
        <x:v>0</x:v>
      </x:c>
      <x:c r="I102" s="23" t="n">
        <x:v>1</x:v>
      </x:c>
      <x:c r="J102" s="19" t="n">
        <x:f>IF(I102=1,G102,H102)</x:f>
        <x:v>0</x:v>
      </x:c>
      <x:c r="K102" s="19" t="n">
        <x:v>3</x:v>
      </x:c>
      <x:c r="L102" s="19" t="n">
        <x:f>K102+E102*0.5</x:f>
        <x:v>3</x:v>
      </x:c>
      <x:c r="M102" s="19" t="n">
        <x:f>D102+J102+F102*L102+N102</x:f>
        <x:v>78</x:v>
      </x:c>
      <x:c r="N102" s="27" t="n">
        <x:f>0</x:f>
        <x:v>0</x:v>
      </x:c>
      <x:c r="Y102" s="62" t="str">
        <x:v>属性</x:v>
      </x:c>
      <x:c r="Z102" s="62" t="str">
        <x:v>一级基础</x:v>
      </x:c>
      <x:c r="AA102" s="62" t="str">
        <x:v>11级均值</x:v>
      </x:c>
    </x:row>
    <x:row r="103" ht="25" customHeight="1">
      <x:c r="A103" s="3" t="str">
        <x:v>小虎</x:v>
      </x:c>
      <x:c r="B103" s="3" t="str">
        <x:v>tiantong</x:v>
      </x:c>
      <x:c r="C103" s="3" t="str">
        <x:v>疲劳上限</x:v>
      </x:c>
      <x:c r="D103" s="23" t="n">
        <x:v>98</x:v>
      </x:c>
      <x:c r="E103" s="23" t="n">
        <x:v>0</x:v>
      </x:c>
      <x:c r="F103" s="23" t="n">
        <x:v>5</x:v>
      </x:c>
      <x:c r="G103" s="23" t="n">
        <x:v>0</x:v>
      </x:c>
      <x:c r="H103" s="23" t="n">
        <x:v>0</x:v>
      </x:c>
      <x:c r="I103" s="23" t="n">
        <x:v>1</x:v>
      </x:c>
      <x:c r="J103" s="19" t="n">
        <x:f>IF(I103=1,G103,H103)</x:f>
        <x:v>0</x:v>
      </x:c>
      <x:c r="K103" s="19" t="n">
        <x:v>3</x:v>
      </x:c>
      <x:c r="L103" s="19" t="n">
        <x:f>K103+E103*0.5</x:f>
        <x:v>3</x:v>
      </x:c>
      <x:c r="M103" s="19" t="n">
        <x:f>D103+J103+F103*L103+N103</x:f>
        <x:v>113</x:v>
      </x:c>
      <x:c r="N103" s="27" t="n">
        <x:f>'人物特质'!T18</x:f>
        <x:v>0</x:v>
      </x:c>
      <x:c r="Y103" s="62" t="str">
        <x:f>C102</x:f>
        <x:v>生命</x:v>
      </x:c>
      <x:c r="Z103" s="63" t="n">
        <x:f>D102</x:f>
        <x:v>54</x:v>
      </x:c>
      <x:c r="AA103" s="63" t="n">
        <x:f>M102</x:f>
        <x:v>78</x:v>
      </x:c>
    </x:row>
    <x:row r="104" ht="25" customHeight="1">
      <x:c r="A104" s="10" t="str">
        <x:v>小虎</x:v>
      </x:c>
      <x:c r="B104" s="10" t="str">
        <x:v>tiantong</x:v>
      </x:c>
      <x:c r="C104" s="10" t="str">
        <x:v>决心</x:v>
      </x:c>
      <x:c r="D104" s="23" t="n">
        <x:v>44</x:v>
      </x:c>
      <x:c r="E104" s="23" t="n">
        <x:v>1</x:v>
      </x:c>
      <x:c r="F104" s="23" t="n">
        <x:v>5</x:v>
      </x:c>
      <x:c r="G104" s="23" t="n">
        <x:v>2</x:v>
      </x:c>
      <x:c r="H104" s="23" t="n">
        <x:v>0</x:v>
      </x:c>
      <x:c r="I104" s="23" t="n">
        <x:v>1</x:v>
      </x:c>
      <x:c r="J104" s="19" t="n">
        <x:f>IF(I104=1,G104,H104)</x:f>
        <x:v>2</x:v>
      </x:c>
      <x:c r="K104" s="19" t="n">
        <x:v>3</x:v>
      </x:c>
      <x:c r="L104" s="19" t="n">
        <x:f>K104+E104*0.5</x:f>
        <x:v>3.5</x:v>
      </x:c>
      <x:c r="M104" s="19" t="n">
        <x:f>D104+J104+F104*L104+N104</x:f>
        <x:v>63.5</x:v>
      </x:c>
      <x:c r="N104" s="27" t="n">
        <x:f>0</x:f>
        <x:v>0</x:v>
      </x:c>
      <x:c r="Y104" s="62" t="str">
        <x:f>C103</x:f>
        <x:v>疲劳上限</x:v>
      </x:c>
      <x:c r="Z104" s="63" t="n">
        <x:f>D103</x:f>
        <x:v>98</x:v>
      </x:c>
      <x:c r="AA104" s="63" t="n">
        <x:f>M103</x:f>
        <x:v>113</x:v>
      </x:c>
    </x:row>
    <x:row r="105" ht="25" customHeight="1">
      <x:c r="A105" s="3" t="str">
        <x:v>小虎</x:v>
      </x:c>
      <x:c r="B105" s="3" t="str">
        <x:v>tiantong</x:v>
      </x:c>
      <x:c r="C105" s="3" t="str">
        <x:v>先攻</x:v>
      </x:c>
      <x:c r="D105" s="23" t="n">
        <x:v>107</x:v>
      </x:c>
      <x:c r="E105" s="23" t="n">
        <x:v>1</x:v>
      </x:c>
      <x:c r="F105" s="23" t="n">
        <x:v>0</x:v>
      </x:c>
      <x:c r="G105" s="23" t="n">
        <x:v>0</x:v>
      </x:c>
      <x:c r="H105" s="23" t="n">
        <x:v>3</x:v>
      </x:c>
      <x:c r="I105" s="23" t="n">
        <x:v>1</x:v>
      </x:c>
      <x:c r="J105" s="19" t="n">
        <x:f>IF(I105=1,G105,H105)</x:f>
        <x:v>0</x:v>
      </x:c>
      <x:c r="K105" s="19" t="n">
        <x:v>4</x:v>
      </x:c>
      <x:c r="L105" s="19" t="n">
        <x:f>K105+E105*0.5</x:f>
        <x:v>4.5</x:v>
      </x:c>
      <x:c r="M105" s="19" t="n">
        <x:f>D105+J105+F105*L105+N105</x:f>
        <x:v>107</x:v>
      </x:c>
      <x:c r="N105" s="27" t="n">
        <x:f>0</x:f>
        <x:v>0</x:v>
      </x:c>
      <x:c r="Y105" s="62" t="str">
        <x:f>C104</x:f>
        <x:v>决心</x:v>
      </x:c>
      <x:c r="Z105" s="63" t="n">
        <x:f>D104</x:f>
        <x:v>44</x:v>
      </x:c>
      <x:c r="AA105" s="63" t="n">
        <x:f>M104</x:f>
        <x:v>63.5</x:v>
      </x:c>
    </x:row>
    <x:row r="106" ht="25" customHeight="1">
      <x:c r="A106" s="10" t="str">
        <x:v>小虎</x:v>
      </x:c>
      <x:c r="B106" s="10" t="str">
        <x:v>tiantong</x:v>
      </x:c>
      <x:c r="C106" s="10" t="str">
        <x:v>近攻</x:v>
      </x:c>
      <x:c r="D106" s="23" t="n">
        <x:v>47</x:v>
      </x:c>
      <x:c r="E106" s="23" t="n">
        <x:v>0</x:v>
      </x:c>
      <x:c r="F106" s="23" t="n">
        <x:v>0</x:v>
      </x:c>
      <x:c r="G106" s="23" t="n">
        <x:v>0</x:v>
      </x:c>
      <x:c r="H106" s="23" t="n">
        <x:v>0</x:v>
      </x:c>
      <x:c r="I106" s="23" t="n">
        <x:v>1</x:v>
      </x:c>
      <x:c r="J106" s="19" t="n">
        <x:f>IF(I106=1,G106,H106)</x:f>
        <x:v>0</x:v>
      </x:c>
      <x:c r="K106" s="19" t="n">
        <x:v>2</x:v>
      </x:c>
      <x:c r="L106" s="19" t="n">
        <x:f>K106+E106*0.5</x:f>
        <x:v>2</x:v>
      </x:c>
      <x:c r="M106" s="19" t="n">
        <x:f>D106+J106+F106*L106+N106</x:f>
        <x:v>47</x:v>
      </x:c>
      <x:c r="N106" s="27" t="n">
        <x:f>0</x:f>
        <x:v>0</x:v>
      </x:c>
      <x:c r="Y106" s="62" t="str">
        <x:f>C106</x:f>
        <x:v>近攻</x:v>
      </x:c>
      <x:c r="Z106" s="63" t="n">
        <x:f>D106</x:f>
        <x:v>47</x:v>
      </x:c>
      <x:c r="AA106" s="63" t="n">
        <x:f>M106</x:f>
        <x:v>47</x:v>
      </x:c>
    </x:row>
    <x:row r="107" ht="25" customHeight="1">
      <x:c r="A107" s="3" t="str">
        <x:v>小虎</x:v>
      </x:c>
      <x:c r="B107" s="3" t="str">
        <x:v>tiantong</x:v>
      </x:c>
      <x:c r="C107" s="3" t="str">
        <x:v>远攻</x:v>
      </x:c>
      <x:c r="D107" s="23" t="n">
        <x:v>55</x:v>
      </x:c>
      <x:c r="E107" s="23" t="n">
        <x:v>2</x:v>
      </x:c>
      <x:c r="F107" s="23" t="n">
        <x:v>10</x:v>
      </x:c>
      <x:c r="G107" s="23" t="n">
        <x:v>3</x:v>
      </x:c>
      <x:c r="H107" s="23" t="n">
        <x:v>0</x:v>
      </x:c>
      <x:c r="I107" s="23" t="n">
        <x:v>1</x:v>
      </x:c>
      <x:c r="J107" s="19" t="n">
        <x:f>IF(I107=1,G107,H107)</x:f>
        <x:v>3</x:v>
      </x:c>
      <x:c r="K107" s="19" t="n">
        <x:v>3</x:v>
      </x:c>
      <x:c r="L107" s="19" t="n">
        <x:f>K107+E107*0.5</x:f>
        <x:v>4</x:v>
      </x:c>
      <x:c r="M107" s="19" t="n">
        <x:f>D107+J107+F107*L107+N107</x:f>
        <x:v>98</x:v>
      </x:c>
      <x:c r="N107" s="27" t="n">
        <x:f>0</x:f>
        <x:v>0</x:v>
      </x:c>
      <x:c r="Y107" s="62" t="str">
        <x:f>C107</x:f>
        <x:v>远攻</x:v>
      </x:c>
      <x:c r="Z107" s="63" t="n">
        <x:f>D107</x:f>
        <x:v>55</x:v>
      </x:c>
      <x:c r="AA107" s="63" t="n">
        <x:f>M107</x:f>
        <x:v>98</x:v>
      </x:c>
    </x:row>
    <x:row r="108" ht="25" customHeight="1">
      <x:c r="A108" s="10" t="str">
        <x:v>小虎</x:v>
      </x:c>
      <x:c r="B108" s="10" t="str">
        <x:v>tiantong</x:v>
      </x:c>
      <x:c r="C108" s="10" t="str">
        <x:v>近防</x:v>
      </x:c>
      <x:c r="D108" s="23" t="n">
        <x:v>2</x:v>
      </x:c>
      <x:c r="E108" s="23" t="n">
        <x:v>0</x:v>
      </x:c>
      <x:c r="F108" s="23" t="n">
        <x:v>0</x:v>
      </x:c>
      <x:c r="G108" s="23" t="n">
        <x:v>0</x:v>
      </x:c>
      <x:c r="H108" s="23" t="n">
        <x:v>0</x:v>
      </x:c>
      <x:c r="I108" s="23" t="n">
        <x:v>1</x:v>
      </x:c>
      <x:c r="J108" s="19" t="n">
        <x:f>IF(I108=1,G108,H108)</x:f>
        <x:v>0</x:v>
      </x:c>
      <x:c r="K108" s="19" t="n">
        <x:v>2</x:v>
      </x:c>
      <x:c r="L108" s="19" t="n">
        <x:f>K108+E108*0.5</x:f>
        <x:v>2</x:v>
      </x:c>
      <x:c r="M108" s="19" t="n">
        <x:f>D108+J108+F108*L108+N108</x:f>
        <x:v>2</x:v>
      </x:c>
      <x:c r="N108" s="27" t="n">
        <x:f>0</x:f>
        <x:v>0</x:v>
      </x:c>
      <x:c r="Y108" s="62" t="str">
        <x:f>C108</x:f>
        <x:v>近防</x:v>
      </x:c>
      <x:c r="Z108" s="63" t="n">
        <x:f>D108</x:f>
        <x:v>2</x:v>
      </x:c>
      <x:c r="AA108" s="63" t="n">
        <x:f>M108</x:f>
        <x:v>2</x:v>
      </x:c>
    </x:row>
    <x:row r="109" ht="25" customHeight="1">
      <x:c r="A109" s="3" t="str">
        <x:v>小虎</x:v>
      </x:c>
      <x:c r="B109" s="3" t="str">
        <x:v>tiantong</x:v>
      </x:c>
      <x:c r="C109" s="3" t="str">
        <x:v>远防</x:v>
      </x:c>
      <x:c r="D109" s="23" t="n">
        <x:v>5</x:v>
      </x:c>
      <x:c r="E109" s="23" t="n">
        <x:v>0</x:v>
      </x:c>
      <x:c r="F109" s="23" t="n">
        <x:v>2</x:v>
      </x:c>
      <x:c r="G109" s="23" t="n">
        <x:v>0</x:v>
      </x:c>
      <x:c r="H109" s="23" t="n">
        <x:v>3</x:v>
      </x:c>
      <x:c r="I109" s="23" t="n">
        <x:v>1</x:v>
      </x:c>
      <x:c r="J109" s="19" t="n">
        <x:f>IF(I109=1,G109,H109)</x:f>
        <x:v>0</x:v>
      </x:c>
      <x:c r="K109" s="19" t="n">
        <x:v>3</x:v>
      </x:c>
      <x:c r="L109" s="19" t="n">
        <x:f>K109+E109*0.5</x:f>
        <x:v>3</x:v>
      </x:c>
      <x:c r="M109" s="19" t="n">
        <x:f>D109+J109+F109*L109+N109</x:f>
        <x:v>11</x:v>
      </x:c>
      <x:c r="N109" s="27" t="n">
        <x:f>0</x:f>
        <x:v>0</x:v>
      </x:c>
      <x:c r="Y109" s="62"/>
      <x:c r="Z109" s="62"/>
      <x:c r="AA109" s="62"/>
    </x:row>
    <x:row r="110" ht="25" customHeight="1">
      <x:c r="A110" s="10" t="str">
        <x:v>小宁</x:v>
      </x:c>
      <x:c r="B110" s="10" t="str">
        <x:v>xiaoning</x:v>
      </x:c>
      <x:c r="C110" s="10" t="str">
        <x:v>生命</x:v>
      </x:c>
      <x:c r="D110" s="23" t="n">
        <x:v>52</x:v>
      </x:c>
      <x:c r="E110" s="23" t="n">
        <x:v>1</x:v>
      </x:c>
      <x:c r="F110" s="23" t="n">
        <x:v>8</x:v>
      </x:c>
      <x:c r="G110" s="23" t="n">
        <x:v>0</x:v>
      </x:c>
      <x:c r="H110" s="23" t="n">
        <x:v>0</x:v>
      </x:c>
      <x:c r="I110" s="23" t="n">
        <x:v>1</x:v>
      </x:c>
      <x:c r="J110" s="19" t="n">
        <x:f>IF(I110=1,G110,H110)</x:f>
        <x:v>0</x:v>
      </x:c>
      <x:c r="K110" s="19" t="n">
        <x:v>3</x:v>
      </x:c>
      <x:c r="L110" s="19" t="n">
        <x:f>K110+E110*0.5</x:f>
        <x:v>3.5</x:v>
      </x:c>
      <x:c r="M110" s="19" t="n">
        <x:f>D110+J110+F110*L110+N110</x:f>
        <x:v>80</x:v>
      </x:c>
      <x:c r="N110" s="27" t="n">
        <x:f>0</x:f>
        <x:v>0</x:v>
      </x:c>
      <x:c r="Y110" s="62" t="str">
        <x:v>属性</x:v>
      </x:c>
      <x:c r="Z110" s="62" t="str">
        <x:v>一级基础</x:v>
      </x:c>
      <x:c r="AA110" s="62" t="str">
        <x:v>11级均值</x:v>
      </x:c>
    </x:row>
    <x:row r="111" ht="25" customHeight="1">
      <x:c r="A111" s="3" t="str">
        <x:v>小宁</x:v>
      </x:c>
      <x:c r="B111" s="3" t="str">
        <x:v>xiaoning</x:v>
      </x:c>
      <x:c r="C111" s="3" t="str">
        <x:v>疲劳上限</x:v>
      </x:c>
      <x:c r="D111" s="23" t="n">
        <x:v>95</x:v>
      </x:c>
      <x:c r="E111" s="23" t="n">
        <x:v>0</x:v>
      </x:c>
      <x:c r="F111" s="23" t="n">
        <x:v>5</x:v>
      </x:c>
      <x:c r="G111" s="23" t="n">
        <x:v>0</x:v>
      </x:c>
      <x:c r="H111" s="23" t="n">
        <x:v>4</x:v>
      </x:c>
      <x:c r="I111" s="23" t="n">
        <x:v>1</x:v>
      </x:c>
      <x:c r="J111" s="19" t="n">
        <x:f>IF(I111=1,G111,H111)</x:f>
        <x:v>0</x:v>
      </x:c>
      <x:c r="K111" s="19" t="n">
        <x:v>3</x:v>
      </x:c>
      <x:c r="L111" s="19" t="n">
        <x:f>K111+E111*0.5</x:f>
        <x:v>3</x:v>
      </x:c>
      <x:c r="M111" s="19" t="n">
        <x:f>D111+J111+F111*L111+N111</x:f>
        <x:v>110</x:v>
      </x:c>
      <x:c r="N111" s="27" t="n">
        <x:f>'人物特质'!T19</x:f>
        <x:v>0</x:v>
      </x:c>
      <x:c r="Y111" s="62" t="str">
        <x:f>C110</x:f>
        <x:v>生命</x:v>
      </x:c>
      <x:c r="Z111" s="63" t="n">
        <x:f>D110</x:f>
        <x:v>52</x:v>
      </x:c>
      <x:c r="AA111" s="63" t="n">
        <x:f>M110</x:f>
        <x:v>80</x:v>
      </x:c>
    </x:row>
    <x:row r="112" ht="25" customHeight="1">
      <x:c r="A112" s="10" t="str">
        <x:v>小宁</x:v>
      </x:c>
      <x:c r="B112" s="10" t="str">
        <x:v>xiaoning</x:v>
      </x:c>
      <x:c r="C112" s="10" t="str">
        <x:v>决心</x:v>
      </x:c>
      <x:c r="D112" s="23" t="n">
        <x:v>40</x:v>
      </x:c>
      <x:c r="E112" s="23" t="n">
        <x:v>0</x:v>
      </x:c>
      <x:c r="F112" s="23" t="n">
        <x:v>5</x:v>
      </x:c>
      <x:c r="G112" s="23" t="n">
        <x:v>0</x:v>
      </x:c>
      <x:c r="H112" s="23" t="n">
        <x:v>0</x:v>
      </x:c>
      <x:c r="I112" s="23" t="n">
        <x:v>1</x:v>
      </x:c>
      <x:c r="J112" s="19" t="n">
        <x:f>IF(I112=1,G112,H112)</x:f>
        <x:v>0</x:v>
      </x:c>
      <x:c r="K112" s="19" t="n">
        <x:v>3</x:v>
      </x:c>
      <x:c r="L112" s="19" t="n">
        <x:f>K112+E112*0.5</x:f>
        <x:v>3</x:v>
      </x:c>
      <x:c r="M112" s="19" t="n">
        <x:f>D112+J112+F112*L112+N112</x:f>
        <x:v>55</x:v>
      </x:c>
      <x:c r="N112" s="27" t="n">
        <x:f>0</x:f>
        <x:v>0</x:v>
      </x:c>
      <x:c r="Y112" s="62" t="str">
        <x:f>C111</x:f>
        <x:v>疲劳上限</x:v>
      </x:c>
      <x:c r="Z112" s="63" t="n">
        <x:f>D111</x:f>
        <x:v>95</x:v>
      </x:c>
      <x:c r="AA112" s="63" t="n">
        <x:f>M111</x:f>
        <x:v>110</x:v>
      </x:c>
    </x:row>
    <x:row r="113" ht="25" customHeight="1">
      <x:c r="A113" s="3" t="str">
        <x:v>小宁</x:v>
      </x:c>
      <x:c r="B113" s="3" t="str">
        <x:v>xiaoning</x:v>
      </x:c>
      <x:c r="C113" s="3" t="str">
        <x:v>先攻</x:v>
      </x:c>
      <x:c r="D113" s="23" t="n">
        <x:v>101</x:v>
      </x:c>
      <x:c r="E113" s="23" t="n">
        <x:v>0</x:v>
      </x:c>
      <x:c r="F113" s="23" t="n">
        <x:v>0</x:v>
      </x:c>
      <x:c r="G113" s="23" t="n">
        <x:v>3</x:v>
      </x:c>
      <x:c r="H113" s="23" t="n">
        <x:v>0</x:v>
      </x:c>
      <x:c r="I113" s="23" t="n">
        <x:v>1</x:v>
      </x:c>
      <x:c r="J113" s="19" t="n">
        <x:f>IF(I113=1,G113,H113)</x:f>
        <x:v>3</x:v>
      </x:c>
      <x:c r="K113" s="19" t="n">
        <x:v>4</x:v>
      </x:c>
      <x:c r="L113" s="19" t="n">
        <x:f>K113+E113*0.5</x:f>
        <x:v>4</x:v>
      </x:c>
      <x:c r="M113" s="19" t="n">
        <x:f>D113+J113+F113*L113+N113</x:f>
        <x:v>104</x:v>
      </x:c>
      <x:c r="N113" s="27" t="n">
        <x:f>0</x:f>
        <x:v>0</x:v>
      </x:c>
      <x:c r="Y113" s="62" t="str">
        <x:f>C112</x:f>
        <x:v>决心</x:v>
      </x:c>
      <x:c r="Z113" s="63" t="n">
        <x:f>D112</x:f>
        <x:v>40</x:v>
      </x:c>
      <x:c r="AA113" s="63" t="n">
        <x:f>M112</x:f>
        <x:v>55</x:v>
      </x:c>
    </x:row>
    <x:row r="114" ht="25" customHeight="1">
      <x:c r="A114" s="10" t="str">
        <x:v>小宁</x:v>
      </x:c>
      <x:c r="B114" s="10" t="str">
        <x:v>xiaoning</x:v>
      </x:c>
      <x:c r="C114" s="10" t="str">
        <x:v>近攻</x:v>
      </x:c>
      <x:c r="D114" s="23" t="n">
        <x:v>45</x:v>
      </x:c>
      <x:c r="E114" s="23" t="n">
        <x:v>0</x:v>
      </x:c>
      <x:c r="F114" s="23" t="n">
        <x:v>0</x:v>
      </x:c>
      <x:c r="G114" s="23" t="n">
        <x:v>0</x:v>
      </x:c>
      <x:c r="H114" s="23" t="n">
        <x:v>0</x:v>
      </x:c>
      <x:c r="I114" s="23" t="n">
        <x:v>1</x:v>
      </x:c>
      <x:c r="J114" s="19" t="n">
        <x:f>IF(I114=1,G114,H114)</x:f>
        <x:v>0</x:v>
      </x:c>
      <x:c r="K114" s="19" t="n">
        <x:v>2</x:v>
      </x:c>
      <x:c r="L114" s="19" t="n">
        <x:f>K114+E114*0.5</x:f>
        <x:v>2</x:v>
      </x:c>
      <x:c r="M114" s="19" t="n">
        <x:f>D114+J114+F114*L114+N114</x:f>
        <x:v>45</x:v>
      </x:c>
      <x:c r="N114" s="27" t="n">
        <x:f>0</x:f>
        <x:v>0</x:v>
      </x:c>
      <x:c r="Y114" s="62" t="str">
        <x:f>C114</x:f>
        <x:v>近攻</x:v>
      </x:c>
      <x:c r="Z114" s="63" t="n">
        <x:f>D114</x:f>
        <x:v>45</x:v>
      </x:c>
      <x:c r="AA114" s="63" t="n">
        <x:f>M114</x:f>
        <x:v>45</x:v>
      </x:c>
    </x:row>
    <x:row r="115" ht="25" customHeight="1">
      <x:c r="A115" s="3" t="str">
        <x:v>小宁</x:v>
      </x:c>
      <x:c r="B115" s="3" t="str">
        <x:v>xiaoning</x:v>
      </x:c>
      <x:c r="C115" s="3" t="str">
        <x:v>远攻</x:v>
      </x:c>
      <x:c r="D115" s="23" t="n">
        <x:v>56</x:v>
      </x:c>
      <x:c r="E115" s="23" t="n">
        <x:v>2</x:v>
      </x:c>
      <x:c r="F115" s="23" t="n">
        <x:v>10</x:v>
      </x:c>
      <x:c r="G115" s="23" t="n">
        <x:v>3</x:v>
      </x:c>
      <x:c r="H115" s="23" t="n">
        <x:v>0</x:v>
      </x:c>
      <x:c r="I115" s="23" t="n">
        <x:v>1</x:v>
      </x:c>
      <x:c r="J115" s="19" t="n">
        <x:f>IF(I115=1,G115,H115)</x:f>
        <x:v>3</x:v>
      </x:c>
      <x:c r="K115" s="19" t="n">
        <x:v>3</x:v>
      </x:c>
      <x:c r="L115" s="19" t="n">
        <x:f>K115+E115*0.5</x:f>
        <x:v>4</x:v>
      </x:c>
      <x:c r="M115" s="19" t="n">
        <x:f>D115+J115+F115*L115+N115</x:f>
        <x:v>99</x:v>
      </x:c>
      <x:c r="N115" s="27" t="n">
        <x:f>0</x:f>
        <x:v>0</x:v>
      </x:c>
      <x:c r="Y115" s="62" t="str">
        <x:f>C115</x:f>
        <x:v>远攻</x:v>
      </x:c>
      <x:c r="Z115" s="63" t="n">
        <x:f>D115</x:f>
        <x:v>56</x:v>
      </x:c>
      <x:c r="AA115" s="63" t="n">
        <x:f>M115</x:f>
        <x:v>99</x:v>
      </x:c>
    </x:row>
    <x:row r="116" ht="25" customHeight="1">
      <x:c r="A116" s="10" t="str">
        <x:v>小宁</x:v>
      </x:c>
      <x:c r="B116" s="10" t="str">
        <x:v>xiaoning</x:v>
      </x:c>
      <x:c r="C116" s="10" t="str">
        <x:v>近防</x:v>
      </x:c>
      <x:c r="D116" s="23" t="n">
        <x:v>2</x:v>
      </x:c>
      <x:c r="E116" s="23" t="n">
        <x:v>0</x:v>
      </x:c>
      <x:c r="F116" s="23" t="n">
        <x:v>0</x:v>
      </x:c>
      <x:c r="G116" s="23" t="n">
        <x:v>0</x:v>
      </x:c>
      <x:c r="H116" s="23" t="n">
        <x:v>0</x:v>
      </x:c>
      <x:c r="I116" s="23" t="n">
        <x:v>1</x:v>
      </x:c>
      <x:c r="J116" s="19" t="n">
        <x:f>IF(I116=1,G116,H116)</x:f>
        <x:v>0</x:v>
      </x:c>
      <x:c r="K116" s="19" t="n">
        <x:v>2</x:v>
      </x:c>
      <x:c r="L116" s="19" t="n">
        <x:f>K116+E116*0.5</x:f>
        <x:v>2</x:v>
      </x:c>
      <x:c r="M116" s="19" t="n">
        <x:f>D116+J116+F116*L116+N116</x:f>
        <x:v>2</x:v>
      </x:c>
      <x:c r="N116" s="27" t="n">
        <x:f>0</x:f>
        <x:v>0</x:v>
      </x:c>
      <x:c r="Y116" s="62" t="str">
        <x:f>C116</x:f>
        <x:v>近防</x:v>
      </x:c>
      <x:c r="Z116" s="63" t="n">
        <x:f>D116</x:f>
        <x:v>2</x:v>
      </x:c>
      <x:c r="AA116" s="63" t="n">
        <x:f>M116</x:f>
        <x:v>2</x:v>
      </x:c>
    </x:row>
    <x:row r="117" ht="25" customHeight="1">
      <x:c r="A117" s="3" t="str">
        <x:v>小宁</x:v>
      </x:c>
      <x:c r="B117" s="3" t="str">
        <x:v>xiaoning</x:v>
      </x:c>
      <x:c r="C117" s="3" t="str">
        <x:v>远防</x:v>
      </x:c>
      <x:c r="D117" s="23" t="n">
        <x:v>6</x:v>
      </x:c>
      <x:c r="E117" s="23" t="n">
        <x:v>1</x:v>
      </x:c>
      <x:c r="F117" s="23" t="n">
        <x:v>2</x:v>
      </x:c>
      <x:c r="G117" s="23" t="n">
        <x:v>0</x:v>
      </x:c>
      <x:c r="H117" s="23" t="n">
        <x:v>2</x:v>
      </x:c>
      <x:c r="I117" s="23" t="n">
        <x:v>1</x:v>
      </x:c>
      <x:c r="J117" s="19" t="n">
        <x:f>IF(I117=1,G117,H117)</x:f>
        <x:v>0</x:v>
      </x:c>
      <x:c r="K117" s="19" t="n">
        <x:v>3</x:v>
      </x:c>
      <x:c r="L117" s="19" t="n">
        <x:f>K117+E117*0.5</x:f>
        <x:v>3.5</x:v>
      </x:c>
      <x:c r="M117" s="19" t="n">
        <x:f>D117+J117+F117*L117+N117</x:f>
        <x:v>13</x:v>
      </x:c>
      <x:c r="N117" s="27" t="n">
        <x:f>0</x:f>
        <x:v>0</x:v>
      </x:c>
      <x:c r="Y117" s="62"/>
      <x:c r="Z117" s="62"/>
      <x:c r="AA117" s="62"/>
    </x:row>
    <x:row r="118" ht="25" customHeight="1">
      <x:c r="A118" s="10" t="str">
        <x:v>小胖</x:v>
      </x:c>
      <x:c r="B118" s="10" t="str">
        <x:v>xiaopangxu</x:v>
      </x:c>
      <x:c r="C118" s="10" t="str">
        <x:v>生命</x:v>
      </x:c>
      <x:c r="D118" s="23" t="n">
        <x:v>66</x:v>
      </x:c>
      <x:c r="E118" s="23" t="n">
        <x:v>1</x:v>
      </x:c>
      <x:c r="F118" s="23" t="n">
        <x:v>8</x:v>
      </x:c>
      <x:c r="G118" s="23" t="n">
        <x:v>0</x:v>
      </x:c>
      <x:c r="H118" s="23" t="n">
        <x:v>0</x:v>
      </x:c>
      <x:c r="I118" s="23" t="n">
        <x:v>1</x:v>
      </x:c>
      <x:c r="J118" s="19" t="n">
        <x:f>IF(I118=1,G118,H118)</x:f>
        <x:v>0</x:v>
      </x:c>
      <x:c r="K118" s="19" t="n">
        <x:v>3</x:v>
      </x:c>
      <x:c r="L118" s="19" t="n">
        <x:f>K118+E118*0.5</x:f>
        <x:v>3.5</x:v>
      </x:c>
      <x:c r="M118" s="19" t="n">
        <x:f>D118+J118+F118*L118+N118</x:f>
        <x:v>94</x:v>
      </x:c>
      <x:c r="N118" s="27" t="n">
        <x:f>0</x:f>
        <x:v>0</x:v>
      </x:c>
      <x:c r="Y118" s="62" t="str">
        <x:v>属性</x:v>
      </x:c>
      <x:c r="Z118" s="62" t="str">
        <x:v>一级基础</x:v>
      </x:c>
      <x:c r="AA118" s="62" t="str">
        <x:v>11级均值</x:v>
      </x:c>
    </x:row>
    <x:row r="119" ht="25" customHeight="1">
      <x:c r="A119" s="3" t="str">
        <x:v>小胖</x:v>
      </x:c>
      <x:c r="B119" s="3" t="str">
        <x:v>xiaopangxu</x:v>
      </x:c>
      <x:c r="C119" s="3" t="str">
        <x:v>疲劳上限</x:v>
      </x:c>
      <x:c r="D119" s="23" t="n">
        <x:v>112</x:v>
      </x:c>
      <x:c r="E119" s="23" t="n">
        <x:v>2</x:v>
      </x:c>
      <x:c r="F119" s="23" t="n">
        <x:v>5</x:v>
      </x:c>
      <x:c r="G119" s="23" t="n">
        <x:v>0</x:v>
      </x:c>
      <x:c r="H119" s="23" t="n">
        <x:v>3</x:v>
      </x:c>
      <x:c r="I119" s="23" t="n">
        <x:v>1</x:v>
      </x:c>
      <x:c r="J119" s="19" t="n">
        <x:f>IF(I119=1,G119,H119)</x:f>
        <x:v>0</x:v>
      </x:c>
      <x:c r="K119" s="19" t="n">
        <x:v>3</x:v>
      </x:c>
      <x:c r="L119" s="19" t="n">
        <x:f>K119+E119*0.5</x:f>
        <x:v>4</x:v>
      </x:c>
      <x:c r="M119" s="19" t="n">
        <x:f>D119+J119+F119*L119+N119</x:f>
        <x:v>132</x:v>
      </x:c>
      <x:c r="N119" s="27" t="n">
        <x:f>'人物特质'!T20</x:f>
        <x:v>0</x:v>
      </x:c>
      <x:c r="Y119" s="62" t="str">
        <x:f>C118</x:f>
        <x:v>生命</x:v>
      </x:c>
      <x:c r="Z119" s="63" t="n">
        <x:f>D118</x:f>
        <x:v>66</x:v>
      </x:c>
      <x:c r="AA119" s="63" t="n">
        <x:f>M118</x:f>
        <x:v>94</x:v>
      </x:c>
    </x:row>
    <x:row r="120" ht="25" customHeight="1">
      <x:c r="A120" s="10" t="str">
        <x:v>小胖</x:v>
      </x:c>
      <x:c r="B120" s="10" t="str">
        <x:v>xiaopangxu</x:v>
      </x:c>
      <x:c r="C120" s="10" t="str">
        <x:v>决心</x:v>
      </x:c>
      <x:c r="D120" s="23" t="n">
        <x:v>45</x:v>
      </x:c>
      <x:c r="E120" s="23" t="n">
        <x:v>0</x:v>
      </x:c>
      <x:c r="F120" s="23" t="n">
        <x:v>7</x:v>
      </x:c>
      <x:c r="G120" s="23" t="n">
        <x:v>0</x:v>
      </x:c>
      <x:c r="H120" s="23" t="n">
        <x:v>0</x:v>
      </x:c>
      <x:c r="I120" s="23" t="n">
        <x:v>1</x:v>
      </x:c>
      <x:c r="J120" s="19" t="n">
        <x:f>IF(I120=1,G120,H120)</x:f>
        <x:v>0</x:v>
      </x:c>
      <x:c r="K120" s="19" t="n">
        <x:v>3</x:v>
      </x:c>
      <x:c r="L120" s="19" t="n">
        <x:f>K120+E120*0.5</x:f>
        <x:v>3</x:v>
      </x:c>
      <x:c r="M120" s="19" t="n">
        <x:f>D120+J120+F120*L120+N120</x:f>
        <x:v>66</x:v>
      </x:c>
      <x:c r="N120" s="27" t="n">
        <x:f>0</x:f>
        <x:v>0</x:v>
      </x:c>
      <x:c r="Y120" s="62" t="str">
        <x:f>C119</x:f>
        <x:v>疲劳上限</x:v>
      </x:c>
      <x:c r="Z120" s="63" t="n">
        <x:f>D119</x:f>
        <x:v>112</x:v>
      </x:c>
      <x:c r="AA120" s="63" t="n">
        <x:f>M119</x:f>
        <x:v>132</x:v>
      </x:c>
    </x:row>
    <x:row r="121" ht="25" customHeight="1">
      <x:c r="A121" s="3" t="str">
        <x:v>小胖</x:v>
      </x:c>
      <x:c r="B121" s="3" t="str">
        <x:v>xiaopangxu</x:v>
      </x:c>
      <x:c r="C121" s="3" t="str">
        <x:v>先攻</x:v>
      </x:c>
      <x:c r="D121" s="23" t="n">
        <x:v>85</x:v>
      </x:c>
      <x:c r="E121" s="23" t="n">
        <x:v>0</x:v>
      </x:c>
      <x:c r="F121" s="23" t="n">
        <x:v>0</x:v>
      </x:c>
      <x:c r="G121" s="23" t="n">
        <x:v>5</x:v>
      </x:c>
      <x:c r="H121" s="23" t="n">
        <x:v>0</x:v>
      </x:c>
      <x:c r="I121" s="23" t="n">
        <x:v>1</x:v>
      </x:c>
      <x:c r="J121" s="19" t="n">
        <x:f>IF(I121=1,G121,H121)</x:f>
        <x:v>5</x:v>
      </x:c>
      <x:c r="K121" s="19" t="n">
        <x:v>4</x:v>
      </x:c>
      <x:c r="L121" s="19" t="n">
        <x:f>K121+E121*0.5</x:f>
        <x:v>4</x:v>
      </x:c>
      <x:c r="M121" s="19" t="n">
        <x:f>D121+J121+F121*L121+N121</x:f>
        <x:v>90</x:v>
      </x:c>
      <x:c r="N121" s="27" t="n">
        <x:f>0</x:f>
        <x:v>0</x:v>
      </x:c>
      <x:c r="Y121" s="62" t="str">
        <x:f>C120</x:f>
        <x:v>决心</x:v>
      </x:c>
      <x:c r="Z121" s="63" t="n">
        <x:f>D120</x:f>
        <x:v>45</x:v>
      </x:c>
      <x:c r="AA121" s="63" t="n">
        <x:f>M120</x:f>
        <x:v>66</x:v>
      </x:c>
    </x:row>
    <x:row r="122" ht="25" customHeight="1">
      <x:c r="A122" s="10" t="str">
        <x:v>小胖</x:v>
      </x:c>
      <x:c r="B122" s="10" t="str">
        <x:v>xiaopangxu</x:v>
      </x:c>
      <x:c r="C122" s="10" t="str">
        <x:v>近攻</x:v>
      </x:c>
      <x:c r="D122" s="23" t="n">
        <x:v>55</x:v>
      </x:c>
      <x:c r="E122" s="23" t="n">
        <x:v>0</x:v>
      </x:c>
      <x:c r="F122" s="23" t="n">
        <x:v>0</x:v>
      </x:c>
      <x:c r="G122" s="23" t="n">
        <x:v>2</x:v>
      </x:c>
      <x:c r="H122" s="23" t="n">
        <x:v>0</x:v>
      </x:c>
      <x:c r="I122" s="23" t="n">
        <x:v>1</x:v>
      </x:c>
      <x:c r="J122" s="19" t="n">
        <x:f>IF(I122=1,G122,H122)</x:f>
        <x:v>2</x:v>
      </x:c>
      <x:c r="K122" s="19" t="n">
        <x:v>2</x:v>
      </x:c>
      <x:c r="L122" s="19" t="n">
        <x:f>K122+E122*0.5</x:f>
        <x:v>2</x:v>
      </x:c>
      <x:c r="M122" s="19" t="n">
        <x:f>D122+J122+F122*L122+N122</x:f>
        <x:v>57</x:v>
      </x:c>
      <x:c r="N122" s="27" t="n">
        <x:f>0</x:f>
        <x:v>0</x:v>
      </x:c>
      <x:c r="Y122" s="62" t="str">
        <x:f>C122</x:f>
        <x:v>近攻</x:v>
      </x:c>
      <x:c r="Z122" s="63" t="n">
        <x:f>D122</x:f>
        <x:v>55</x:v>
      </x:c>
      <x:c r="AA122" s="63" t="n">
        <x:f>M122</x:f>
        <x:v>57</x:v>
      </x:c>
    </x:row>
    <x:row r="123" ht="25" customHeight="1">
      <x:c r="A123" s="3" t="str">
        <x:v>小胖</x:v>
      </x:c>
      <x:c r="B123" s="3" t="str">
        <x:v>xiaopangxu</x:v>
      </x:c>
      <x:c r="C123" s="3" t="str">
        <x:v>远攻</x:v>
      </x:c>
      <x:c r="D123" s="23" t="n">
        <x:v>30</x:v>
      </x:c>
      <x:c r="E123" s="23" t="n">
        <x:v>0</x:v>
      </x:c>
      <x:c r="F123" s="23" t="n">
        <x:v>0</x:v>
      </x:c>
      <x:c r="G123" s="23" t="n">
        <x:v>0</x:v>
      </x:c>
      <x:c r="H123" s="23" t="n">
        <x:v>0</x:v>
      </x:c>
      <x:c r="I123" s="23" t="n">
        <x:v>1</x:v>
      </x:c>
      <x:c r="J123" s="19" t="n">
        <x:f>IF(I123=1,G123,H123)</x:f>
        <x:v>0</x:v>
      </x:c>
      <x:c r="K123" s="19" t="n">
        <x:v>3</x:v>
      </x:c>
      <x:c r="L123" s="19" t="n">
        <x:f>K123+E123*0.5</x:f>
        <x:v>3</x:v>
      </x:c>
      <x:c r="M123" s="19" t="n">
        <x:f>D123+J123+F123*L123+N123</x:f>
        <x:v>30</x:v>
      </x:c>
      <x:c r="N123" s="27" t="n">
        <x:f>0</x:f>
        <x:v>0</x:v>
      </x:c>
      <x:c r="Y123" s="62" t="str">
        <x:f>C123</x:f>
        <x:v>远攻</x:v>
      </x:c>
      <x:c r="Z123" s="63" t="n">
        <x:f>D123</x:f>
        <x:v>30</x:v>
      </x:c>
      <x:c r="AA123" s="63" t="n">
        <x:f>M123</x:f>
        <x:v>30</x:v>
      </x:c>
    </x:row>
    <x:row r="124" ht="25" customHeight="1">
      <x:c r="A124" s="10" t="str">
        <x:v>小胖</x:v>
      </x:c>
      <x:c r="B124" s="10" t="str">
        <x:v>xiaopangxu</x:v>
      </x:c>
      <x:c r="C124" s="10" t="str">
        <x:v>近防</x:v>
      </x:c>
      <x:c r="D124" s="23" t="n">
        <x:v>7</x:v>
      </x:c>
      <x:c r="E124" s="23" t="n">
        <x:v>2</x:v>
      </x:c>
      <x:c r="F124" s="23" t="n">
        <x:v>10</x:v>
      </x:c>
      <x:c r="G124" s="23" t="n">
        <x:v>0</x:v>
      </x:c>
      <x:c r="H124" s="23" t="n">
        <x:v>3</x:v>
      </x:c>
      <x:c r="I124" s="23" t="n">
        <x:v>1</x:v>
      </x:c>
      <x:c r="J124" s="19" t="n">
        <x:f>IF(I124=1,G124,H124)</x:f>
        <x:v>0</x:v>
      </x:c>
      <x:c r="K124" s="19" t="n">
        <x:v>2</x:v>
      </x:c>
      <x:c r="L124" s="19" t="n">
        <x:f>K124+E124*0.5</x:f>
        <x:v>3</x:v>
      </x:c>
      <x:c r="M124" s="19" t="n">
        <x:f>D124+J124+F124*L124+N124</x:f>
        <x:v>37</x:v>
      </x:c>
      <x:c r="N124" s="27" t="n">
        <x:f>0</x:f>
        <x:v>0</x:v>
      </x:c>
      <x:c r="Y124" s="62" t="str">
        <x:f>C124</x:f>
        <x:v>近防</x:v>
      </x:c>
      <x:c r="Z124" s="63" t="n">
        <x:f>D124</x:f>
        <x:v>7</x:v>
      </x:c>
      <x:c r="AA124" s="63" t="n">
        <x:f>M124</x:f>
        <x:v>37</x:v>
      </x:c>
    </x:row>
    <x:row r="125" ht="25" customHeight="1">
      <x:c r="A125" s="3" t="str">
        <x:v>小胖</x:v>
      </x:c>
      <x:c r="B125" s="3" t="str">
        <x:v>xiaopangxu</x:v>
      </x:c>
      <x:c r="C125" s="3" t="str">
        <x:v>远防</x:v>
      </x:c>
      <x:c r="D125" s="23" t="n">
        <x:v>1</x:v>
      </x:c>
      <x:c r="E125" s="23" t="n">
        <x:v>0</x:v>
      </x:c>
      <x:c r="F125" s="23" t="n">
        <x:v>0</x:v>
      </x:c>
      <x:c r="G125" s="23" t="n">
        <x:v>0</x:v>
      </x:c>
      <x:c r="H125" s="23" t="n">
        <x:v>0</x:v>
      </x:c>
      <x:c r="I125" s="23" t="n">
        <x:v>1</x:v>
      </x:c>
      <x:c r="J125" s="19" t="n">
        <x:f>IF(I125=1,G125,H125)</x:f>
        <x:v>0</x:v>
      </x:c>
      <x:c r="K125" s="19" t="n">
        <x:v>3</x:v>
      </x:c>
      <x:c r="L125" s="19" t="n">
        <x:f>K125+E125*0.5</x:f>
        <x:v>3</x:v>
      </x:c>
      <x:c r="M125" s="19" t="n">
        <x:f>D125+J125+F125*L125+N125</x:f>
        <x:v>1</x:v>
      </x:c>
      <x:c r="N125" s="27" t="n">
        <x:f>0</x:f>
        <x:v>0</x:v>
      </x:c>
      <x:c r="Y125" s="62"/>
      <x:c r="Z125" s="62"/>
      <x:c r="AA125" s="62"/>
    </x:row>
    <x:row r="126" ht="25" customHeight="1">
      <x:c r="A126" s="10" t="str">
        <x:v>大鹅</x:v>
      </x:c>
      <x:c r="B126" s="10" t="str">
        <x:v>dae</x:v>
      </x:c>
      <x:c r="C126" s="10" t="str">
        <x:v>生命</x:v>
      </x:c>
      <x:c r="D126" s="23" t="n">
        <x:v>64</x:v>
      </x:c>
      <x:c r="E126" s="23" t="n">
        <x:v>1</x:v>
      </x:c>
      <x:c r="F126" s="23" t="n">
        <x:v>8</x:v>
      </x:c>
      <x:c r="G126" s="23" t="n">
        <x:v>0</x:v>
      </x:c>
      <x:c r="H126" s="23" t="n">
        <x:v>4</x:v>
      </x:c>
      <x:c r="I126" s="23" t="n">
        <x:v>1</x:v>
      </x:c>
      <x:c r="J126" s="19" t="n">
        <x:f>IF(I126=1,G126,H126)</x:f>
        <x:v>0</x:v>
      </x:c>
      <x:c r="K126" s="19" t="n">
        <x:v>3</x:v>
      </x:c>
      <x:c r="L126" s="19" t="n">
        <x:f>K126+E126*0.5</x:f>
        <x:v>3.5</x:v>
      </x:c>
      <x:c r="M126" s="19" t="n">
        <x:f>D126+J126+F126*L126+N126</x:f>
        <x:v>92</x:v>
      </x:c>
      <x:c r="N126" s="27" t="n">
        <x:f>0</x:f>
        <x:v>0</x:v>
      </x:c>
      <x:c r="Y126" s="62" t="str">
        <x:v>属性</x:v>
      </x:c>
      <x:c r="Z126" s="62" t="str">
        <x:v>一级基础</x:v>
      </x:c>
      <x:c r="AA126" s="62" t="str">
        <x:v>11级均值</x:v>
      </x:c>
    </x:row>
    <x:row r="127" ht="25" customHeight="1">
      <x:c r="A127" s="3" t="str">
        <x:v>大鹅</x:v>
      </x:c>
      <x:c r="B127" s="3" t="str">
        <x:v>dae</x:v>
      </x:c>
      <x:c r="C127" s="3" t="str">
        <x:v>疲劳上限</x:v>
      </x:c>
      <x:c r="D127" s="23" t="n">
        <x:v>102</x:v>
      </x:c>
      <x:c r="E127" s="23" t="n">
        <x:v>0</x:v>
      </x:c>
      <x:c r="F127" s="23" t="n">
        <x:v>4</x:v>
      </x:c>
      <x:c r="G127" s="23" t="n">
        <x:v>0</x:v>
      </x:c>
      <x:c r="H127" s="23" t="n">
        <x:v>0</x:v>
      </x:c>
      <x:c r="I127" s="23" t="n">
        <x:v>1</x:v>
      </x:c>
      <x:c r="J127" s="19" t="n">
        <x:f>IF(I127=1,G127,H127)</x:f>
        <x:v>0</x:v>
      </x:c>
      <x:c r="K127" s="19" t="n">
        <x:v>3</x:v>
      </x:c>
      <x:c r="L127" s="19" t="n">
        <x:f>K127+E127*0.5</x:f>
        <x:v>3</x:v>
      </x:c>
      <x:c r="M127" s="19" t="n">
        <x:f>D127+J127+F127*L127+N127</x:f>
        <x:v>114</x:v>
      </x:c>
      <x:c r="N127" s="27" t="n">
        <x:f>'人物特质'!T21</x:f>
        <x:v>0</x:v>
      </x:c>
      <x:c r="Y127" s="62" t="str">
        <x:f>C126</x:f>
        <x:v>生命</x:v>
      </x:c>
      <x:c r="Z127" s="63" t="n">
        <x:f>D126</x:f>
        <x:v>64</x:v>
      </x:c>
      <x:c r="AA127" s="63" t="n">
        <x:f>M126</x:f>
        <x:v>92</x:v>
      </x:c>
    </x:row>
    <x:row r="128" ht="25" customHeight="1">
      <x:c r="A128" s="10" t="str">
        <x:v>大鹅</x:v>
      </x:c>
      <x:c r="B128" s="10" t="str">
        <x:v>dae</x:v>
      </x:c>
      <x:c r="C128" s="10" t="str">
        <x:v>决心</x:v>
      </x:c>
      <x:c r="D128" s="23" t="n">
        <x:v>48</x:v>
      </x:c>
      <x:c r="E128" s="23" t="n">
        <x:v>2</x:v>
      </x:c>
      <x:c r="F128" s="23" t="n">
        <x:v>6</x:v>
      </x:c>
      <x:c r="G128" s="23" t="n">
        <x:v>2</x:v>
      </x:c>
      <x:c r="H128" s="23" t="n">
        <x:v>3</x:v>
      </x:c>
      <x:c r="I128" s="23" t="n">
        <x:v>1</x:v>
      </x:c>
      <x:c r="J128" s="19" t="n">
        <x:f>IF(I128=1,G128,H128)</x:f>
        <x:v>2</x:v>
      </x:c>
      <x:c r="K128" s="19" t="n">
        <x:v>3</x:v>
      </x:c>
      <x:c r="L128" s="19" t="n">
        <x:f>K128+E128*0.5</x:f>
        <x:v>4</x:v>
      </x:c>
      <x:c r="M128" s="19" t="n">
        <x:f>D128+J128+F128*L128+N128</x:f>
        <x:v>74</x:v>
      </x:c>
      <x:c r="N128" s="27" t="n">
        <x:f>0</x:f>
        <x:v>0</x:v>
      </x:c>
      <x:c r="Y128" s="62" t="str">
        <x:f>C127</x:f>
        <x:v>疲劳上限</x:v>
      </x:c>
      <x:c r="Z128" s="63" t="n">
        <x:f>D127</x:f>
        <x:v>102</x:v>
      </x:c>
      <x:c r="AA128" s="63" t="n">
        <x:f>M127</x:f>
        <x:v>114</x:v>
      </x:c>
    </x:row>
    <x:row r="129" ht="25" customHeight="1">
      <x:c r="A129" s="3" t="str">
        <x:v>大鹅</x:v>
      </x:c>
      <x:c r="B129" s="3" t="str">
        <x:v>dae</x:v>
      </x:c>
      <x:c r="C129" s="3" t="str">
        <x:v>先攻</x:v>
      </x:c>
      <x:c r="D129" s="23" t="n">
        <x:v>90</x:v>
      </x:c>
      <x:c r="E129" s="23" t="n">
        <x:v>0</x:v>
      </x:c>
      <x:c r="F129" s="23" t="n">
        <x:v>0</x:v>
      </x:c>
      <x:c r="G129" s="23" t="n">
        <x:v>0</x:v>
      </x:c>
      <x:c r="H129" s="23" t="n">
        <x:v>0</x:v>
      </x:c>
      <x:c r="I129" s="23" t="n">
        <x:v>1</x:v>
      </x:c>
      <x:c r="J129" s="19" t="n">
        <x:f>IF(I129=1,G129,H129)</x:f>
        <x:v>0</x:v>
      </x:c>
      <x:c r="K129" s="19" t="n">
        <x:v>4</x:v>
      </x:c>
      <x:c r="L129" s="19" t="n">
        <x:f>K129+E129*0.5</x:f>
        <x:v>4</x:v>
      </x:c>
      <x:c r="M129" s="19" t="n">
        <x:f>D129+J129+F129*L129+N129</x:f>
        <x:v>90</x:v>
      </x:c>
      <x:c r="N129" s="27" t="n">
        <x:f>0</x:f>
        <x:v>0</x:v>
      </x:c>
      <x:c r="Y129" s="62" t="str">
        <x:f>C128</x:f>
        <x:v>决心</x:v>
      </x:c>
      <x:c r="Z129" s="63" t="n">
        <x:f>D128</x:f>
        <x:v>48</x:v>
      </x:c>
      <x:c r="AA129" s="63" t="n">
        <x:f>M128</x:f>
        <x:v>74</x:v>
      </x:c>
    </x:row>
    <x:row r="130" ht="25" customHeight="1">
      <x:c r="A130" s="10" t="str">
        <x:v>大鹅</x:v>
      </x:c>
      <x:c r="B130" s="10" t="str">
        <x:v>dae</x:v>
      </x:c>
      <x:c r="C130" s="10" t="str">
        <x:v>近攻</x:v>
      </x:c>
      <x:c r="D130" s="23" t="n">
        <x:v>54</x:v>
      </x:c>
      <x:c r="E130" s="23" t="n">
        <x:v>0</x:v>
      </x:c>
      <x:c r="F130" s="23" t="n">
        <x:v>0</x:v>
      </x:c>
      <x:c r="G130" s="23" t="n">
        <x:v>0</x:v>
      </x:c>
      <x:c r="H130" s="23" t="n">
        <x:v>0</x:v>
      </x:c>
      <x:c r="I130" s="23" t="n">
        <x:v>1</x:v>
      </x:c>
      <x:c r="J130" s="19" t="n">
        <x:f>IF(I130=1,G130,H130)</x:f>
        <x:v>0</x:v>
      </x:c>
      <x:c r="K130" s="19" t="n">
        <x:v>2</x:v>
      </x:c>
      <x:c r="L130" s="19" t="n">
        <x:f>K130+E130*0.5</x:f>
        <x:v>2</x:v>
      </x:c>
      <x:c r="M130" s="19" t="n">
        <x:f>D130+J130+F130*L130+N130</x:f>
        <x:v>54</x:v>
      </x:c>
      <x:c r="N130" s="27" t="n">
        <x:f>0</x:f>
        <x:v>0</x:v>
      </x:c>
      <x:c r="Y130" s="62" t="str">
        <x:f>C130</x:f>
        <x:v>近攻</x:v>
      </x:c>
      <x:c r="Z130" s="63" t="n">
        <x:f>D130</x:f>
        <x:v>54</x:v>
      </x:c>
      <x:c r="AA130" s="63" t="n">
        <x:f>M130</x:f>
        <x:v>54</x:v>
      </x:c>
    </x:row>
    <x:row r="131" ht="25" customHeight="1">
      <x:c r="A131" s="3" t="str">
        <x:v>大鹅</x:v>
      </x:c>
      <x:c r="B131" s="3" t="str">
        <x:v>dae</x:v>
      </x:c>
      <x:c r="C131" s="3" t="str">
        <x:v>远攻</x:v>
      </x:c>
      <x:c r="D131" s="23" t="n">
        <x:v>31</x:v>
      </x:c>
      <x:c r="E131" s="23" t="n">
        <x:v>0</x:v>
      </x:c>
      <x:c r="F131" s="23" t="n">
        <x:v>0</x:v>
      </x:c>
      <x:c r="G131" s="23" t="n">
        <x:v>0</x:v>
      </x:c>
      <x:c r="H131" s="23" t="n">
        <x:v>0</x:v>
      </x:c>
      <x:c r="I131" s="23" t="n">
        <x:v>1</x:v>
      </x:c>
      <x:c r="J131" s="19" t="n">
        <x:f>IF(I131=1,G131,H131)</x:f>
        <x:v>0</x:v>
      </x:c>
      <x:c r="K131" s="19" t="n">
        <x:v>3</x:v>
      </x:c>
      <x:c r="L131" s="19" t="n">
        <x:f>K131+E131*0.5</x:f>
        <x:v>3</x:v>
      </x:c>
      <x:c r="M131" s="19" t="n">
        <x:f>D131+J131+F131*L131+N131</x:f>
        <x:v>31</x:v>
      </x:c>
      <x:c r="N131" s="27" t="n">
        <x:f>0</x:f>
        <x:v>0</x:v>
      </x:c>
      <x:c r="Y131" s="62" t="str">
        <x:f>C131</x:f>
        <x:v>远攻</x:v>
      </x:c>
      <x:c r="Z131" s="63" t="n">
        <x:f>D131</x:f>
        <x:v>31</x:v>
      </x:c>
      <x:c r="AA131" s="63" t="n">
        <x:f>M131</x:f>
        <x:v>31</x:v>
      </x:c>
    </x:row>
    <x:row r="132" ht="25" customHeight="1">
      <x:c r="A132" s="10" t="str">
        <x:v>大鹅</x:v>
      </x:c>
      <x:c r="B132" s="10" t="str">
        <x:v>dae</x:v>
      </x:c>
      <x:c r="C132" s="10" t="str">
        <x:v>近防</x:v>
      </x:c>
      <x:c r="D132" s="23" t="n">
        <x:v>8</x:v>
      </x:c>
      <x:c r="E132" s="23" t="n">
        <x:v>3</x:v>
      </x:c>
      <x:c r="F132" s="23" t="n">
        <x:v>10</x:v>
      </x:c>
      <x:c r="G132" s="23" t="n">
        <x:v>3</x:v>
      </x:c>
      <x:c r="H132" s="23" t="n">
        <x:v>0</x:v>
      </x:c>
      <x:c r="I132" s="23" t="n">
        <x:v>1</x:v>
      </x:c>
      <x:c r="J132" s="19" t="n">
        <x:f>IF(I132=1,G132,H132)</x:f>
        <x:v>3</x:v>
      </x:c>
      <x:c r="K132" s="19" t="n">
        <x:v>2</x:v>
      </x:c>
      <x:c r="L132" s="19" t="n">
        <x:f>K132+E132*0.5</x:f>
        <x:v>3.5</x:v>
      </x:c>
      <x:c r="M132" s="19" t="n">
        <x:f>D132+J132+F132*L132+N132</x:f>
        <x:v>46</x:v>
      </x:c>
      <x:c r="N132" s="27" t="n">
        <x:f>0</x:f>
        <x:v>0</x:v>
      </x:c>
      <x:c r="Y132" s="62" t="str">
        <x:f>C132</x:f>
        <x:v>近防</x:v>
      </x:c>
      <x:c r="Z132" s="63" t="n">
        <x:f>D132</x:f>
        <x:v>8</x:v>
      </x:c>
      <x:c r="AA132" s="63" t="n">
        <x:f>M132</x:f>
        <x:v>46</x:v>
      </x:c>
    </x:row>
    <x:row r="133" ht="25" customHeight="1">
      <x:c r="A133" s="3" t="str">
        <x:v>大鹅</x:v>
      </x:c>
      <x:c r="B133" s="3" t="str">
        <x:v>dae</x:v>
      </x:c>
      <x:c r="C133" s="3" t="str">
        <x:v>远防</x:v>
      </x:c>
      <x:c r="D133" s="23" t="n">
        <x:v>2</x:v>
      </x:c>
      <x:c r="E133" s="23" t="n">
        <x:v>0</x:v>
      </x:c>
      <x:c r="F133" s="23" t="n">
        <x:v>2</x:v>
      </x:c>
      <x:c r="G133" s="23" t="n">
        <x:v>0</x:v>
      </x:c>
      <x:c r="H133" s="23" t="n">
        <x:v>0</x:v>
      </x:c>
      <x:c r="I133" s="23" t="n">
        <x:v>1</x:v>
      </x:c>
      <x:c r="J133" s="19" t="n">
        <x:f>IF(I133=1,G133,H133)</x:f>
        <x:v>0</x:v>
      </x:c>
      <x:c r="K133" s="19" t="n">
        <x:v>3</x:v>
      </x:c>
      <x:c r="L133" s="19" t="n">
        <x:f>K133+E133*0.5</x:f>
        <x:v>3</x:v>
      </x:c>
      <x:c r="M133" s="19" t="n">
        <x:f>D133+J133+F133*L133+N133</x:f>
        <x:v>8</x:v>
      </x:c>
      <x:c r="N133" s="27" t="n">
        <x:f>0</x:f>
        <x:v>0</x:v>
      </x:c>
      <x:c r="Y133" s="62"/>
      <x:c r="Z133" s="62"/>
      <x:c r="AA133" s="62"/>
    </x:row>
    <x:row r="134" ht="25" customHeight="1">
      <x:c r="A134" s="10" t="str">
        <x:v>蔓越莓</x:v>
      </x:c>
      <x:c r="B134" s="10" t="str">
        <x:v>manyuemei</x:v>
      </x:c>
      <x:c r="C134" s="10" t="str">
        <x:v>生命</x:v>
      </x:c>
      <x:c r="D134" s="23" t="n">
        <x:v>55</x:v>
      </x:c>
      <x:c r="E134" s="23" t="n">
        <x:v>0</x:v>
      </x:c>
      <x:c r="F134" s="23" t="n">
        <x:v>7</x:v>
      </x:c>
      <x:c r="G134" s="23" t="n">
        <x:v>0</x:v>
      </x:c>
      <x:c r="H134" s="23" t="n">
        <x:v>0</x:v>
      </x:c>
      <x:c r="I134" s="23" t="n">
        <x:v>1</x:v>
      </x:c>
      <x:c r="J134" s="19" t="n">
        <x:f>IF(I134=1,G134,H134)</x:f>
        <x:v>0</x:v>
      </x:c>
      <x:c r="K134" s="19" t="n">
        <x:v>3</x:v>
      </x:c>
      <x:c r="L134" s="19" t="n">
        <x:f>K134+E134*0.5</x:f>
        <x:v>3</x:v>
      </x:c>
      <x:c r="M134" s="19" t="n">
        <x:f>D134+J134+F134*L134+N134</x:f>
        <x:v>76</x:v>
      </x:c>
      <x:c r="N134" s="27" t="n">
        <x:f>0</x:f>
        <x:v>0</x:v>
      </x:c>
      <x:c r="Y134" s="62" t="str">
        <x:v>属性</x:v>
      </x:c>
      <x:c r="Z134" s="62" t="str">
        <x:v>一级基础</x:v>
      </x:c>
      <x:c r="AA134" s="62" t="str">
        <x:v>11级均值</x:v>
      </x:c>
    </x:row>
    <x:row r="135" ht="25" customHeight="1">
      <x:c r="A135" s="3" t="str">
        <x:v>蔓越莓</x:v>
      </x:c>
      <x:c r="B135" s="3" t="str">
        <x:v>manyuemei</x:v>
      </x:c>
      <x:c r="C135" s="3" t="str">
        <x:v>疲劳上限</x:v>
      </x:c>
      <x:c r="D135" s="23" t="n">
        <x:v>98</x:v>
      </x:c>
      <x:c r="E135" s="23" t="n">
        <x:v>0</x:v>
      </x:c>
      <x:c r="F135" s="23" t="n">
        <x:v>3</x:v>
      </x:c>
      <x:c r="G135" s="23" t="n">
        <x:v>0</x:v>
      </x:c>
      <x:c r="H135" s="23" t="n">
        <x:v>0</x:v>
      </x:c>
      <x:c r="I135" s="23" t="n">
        <x:v>1</x:v>
      </x:c>
      <x:c r="J135" s="19" t="n">
        <x:f>IF(I135=1,G135,H135)</x:f>
        <x:v>0</x:v>
      </x:c>
      <x:c r="K135" s="19" t="n">
        <x:v>3</x:v>
      </x:c>
      <x:c r="L135" s="19" t="n">
        <x:f>K135+E135*0.5</x:f>
        <x:v>3</x:v>
      </x:c>
      <x:c r="M135" s="19" t="n">
        <x:f>D135+J135+F135*L135+N135</x:f>
        <x:v>107</x:v>
      </x:c>
      <x:c r="N135" s="27" t="n">
        <x:f>'人物特质'!T22</x:f>
        <x:v>0</x:v>
      </x:c>
      <x:c r="Y135" s="62" t="str">
        <x:f>C134</x:f>
        <x:v>生命</x:v>
      </x:c>
      <x:c r="Z135" s="63" t="n">
        <x:f>D134</x:f>
        <x:v>55</x:v>
      </x:c>
      <x:c r="AA135" s="63" t="n">
        <x:f>M134</x:f>
        <x:v>76</x:v>
      </x:c>
    </x:row>
    <x:row r="136" ht="25" customHeight="1">
      <x:c r="A136" s="10" t="str">
        <x:v>蔓越莓</x:v>
      </x:c>
      <x:c r="B136" s="10" t="str">
        <x:v>manyuemei</x:v>
      </x:c>
      <x:c r="C136" s="10" t="str">
        <x:v>决心</x:v>
      </x:c>
      <x:c r="D136" s="23" t="n">
        <x:v>44</x:v>
      </x:c>
      <x:c r="E136" s="23" t="n">
        <x:v>1</x:v>
      </x:c>
      <x:c r="F136" s="23" t="n">
        <x:v>4</x:v>
      </x:c>
      <x:c r="G136" s="23" t="n">
        <x:v>4</x:v>
      </x:c>
      <x:c r="H136" s="23" t="n">
        <x:v>0</x:v>
      </x:c>
      <x:c r="I136" s="23" t="n">
        <x:v>1</x:v>
      </x:c>
      <x:c r="J136" s="19" t="n">
        <x:f>IF(I136=1,G136,H136)</x:f>
        <x:v>4</x:v>
      </x:c>
      <x:c r="K136" s="19" t="n">
        <x:v>3</x:v>
      </x:c>
      <x:c r="L136" s="19" t="n">
        <x:f>K136+E136*0.5</x:f>
        <x:v>3.5</x:v>
      </x:c>
      <x:c r="M136" s="19" t="n">
        <x:f>D136+J136+F136*L136+N136</x:f>
        <x:v>62</x:v>
      </x:c>
      <x:c r="N136" s="27" t="n">
        <x:f>0</x:f>
        <x:v>0</x:v>
      </x:c>
      <x:c r="Y136" s="62" t="str">
        <x:f>C135</x:f>
        <x:v>疲劳上限</x:v>
      </x:c>
      <x:c r="Z136" s="63" t="n">
        <x:f>D135</x:f>
        <x:v>98</x:v>
      </x:c>
      <x:c r="AA136" s="63" t="n">
        <x:f>M135</x:f>
        <x:v>107</x:v>
      </x:c>
    </x:row>
    <x:row r="137" ht="25" customHeight="1">
      <x:c r="A137" s="3" t="str">
        <x:v>蔓越莓</x:v>
      </x:c>
      <x:c r="B137" s="3" t="str">
        <x:v>manyuemei</x:v>
      </x:c>
      <x:c r="C137" s="3" t="str">
        <x:v>先攻</x:v>
      </x:c>
      <x:c r="D137" s="23" t="n">
        <x:v>114</x:v>
      </x:c>
      <x:c r="E137" s="23" t="n">
        <x:v>2</x:v>
      </x:c>
      <x:c r="F137" s="23" t="n">
        <x:v>0</x:v>
      </x:c>
      <x:c r="G137" s="23" t="n">
        <x:v>3</x:v>
      </x:c>
      <x:c r="H137" s="23" t="n">
        <x:v>0</x:v>
      </x:c>
      <x:c r="I137" s="23" t="n">
        <x:v>1</x:v>
      </x:c>
      <x:c r="J137" s="19" t="n">
        <x:f>IF(I137=1,G137,H137)</x:f>
        <x:v>3</x:v>
      </x:c>
      <x:c r="K137" s="19" t="n">
        <x:v>4</x:v>
      </x:c>
      <x:c r="L137" s="19" t="n">
        <x:f>K137+E137*0.5</x:f>
        <x:v>5</x:v>
      </x:c>
      <x:c r="M137" s="19" t="n">
        <x:f>D137+J137+F137*L137+N137</x:f>
        <x:v>117</x:v>
      </x:c>
      <x:c r="N137" s="27" t="n">
        <x:f>0</x:f>
        <x:v>0</x:v>
      </x:c>
      <x:c r="Y137" s="62" t="str">
        <x:f>C136</x:f>
        <x:v>决心</x:v>
      </x:c>
      <x:c r="Z137" s="63" t="n">
        <x:f>D136</x:f>
        <x:v>44</x:v>
      </x:c>
      <x:c r="AA137" s="63" t="n">
        <x:f>M136</x:f>
        <x:v>62</x:v>
      </x:c>
    </x:row>
    <x:row r="138" ht="25" customHeight="1">
      <x:c r="A138" s="10" t="str">
        <x:v>蔓越莓</x:v>
      </x:c>
      <x:c r="B138" s="10" t="str">
        <x:v>manyuemei</x:v>
      </x:c>
      <x:c r="C138" s="10" t="str">
        <x:v>近攻</x:v>
      </x:c>
      <x:c r="D138" s="23" t="n">
        <x:v>46</x:v>
      </x:c>
      <x:c r="E138" s="23" t="n">
        <x:v>0</x:v>
      </x:c>
      <x:c r="F138" s="23" t="n">
        <x:v>0</x:v>
      </x:c>
      <x:c r="G138" s="23" t="n">
        <x:v>0</x:v>
      </x:c>
      <x:c r="H138" s="23" t="n">
        <x:v>0</x:v>
      </x:c>
      <x:c r="I138" s="23" t="n">
        <x:v>1</x:v>
      </x:c>
      <x:c r="J138" s="19" t="n">
        <x:f>IF(I138=1,G138,H138)</x:f>
        <x:v>0</x:v>
      </x:c>
      <x:c r="K138" s="19" t="n">
        <x:v>2</x:v>
      </x:c>
      <x:c r="L138" s="19" t="n">
        <x:f>K138+E138*0.5</x:f>
        <x:v>2</x:v>
      </x:c>
      <x:c r="M138" s="19" t="n">
        <x:f>D138+J138+F138*L138+N138</x:f>
        <x:v>46</x:v>
      </x:c>
      <x:c r="N138" s="27" t="n">
        <x:f>0</x:f>
        <x:v>0</x:v>
      </x:c>
      <x:c r="Y138" s="62" t="str">
        <x:f>C138</x:f>
        <x:v>近攻</x:v>
      </x:c>
      <x:c r="Z138" s="63" t="n">
        <x:f>D138</x:f>
        <x:v>46</x:v>
      </x:c>
      <x:c r="AA138" s="63" t="n">
        <x:f>M138</x:f>
        <x:v>46</x:v>
      </x:c>
    </x:row>
    <x:row r="139" ht="25" customHeight="1">
      <x:c r="A139" s="3" t="str">
        <x:v>蔓越莓</x:v>
      </x:c>
      <x:c r="B139" s="3" t="str">
        <x:v>manyuemei</x:v>
      </x:c>
      <x:c r="C139" s="3" t="str">
        <x:v>远攻</x:v>
      </x:c>
      <x:c r="D139" s="23" t="n">
        <x:v>56</x:v>
      </x:c>
      <x:c r="E139" s="23" t="n">
        <x:v>2</x:v>
      </x:c>
      <x:c r="F139" s="23" t="n">
        <x:v>10</x:v>
      </x:c>
      <x:c r="G139" s="23" t="n">
        <x:v>0</x:v>
      </x:c>
      <x:c r="H139" s="23" t="n">
        <x:v>3</x:v>
      </x:c>
      <x:c r="I139" s="23" t="n">
        <x:v>1</x:v>
      </x:c>
      <x:c r="J139" s="19" t="n">
        <x:f>IF(I139=1,G139,H139)</x:f>
        <x:v>0</x:v>
      </x:c>
      <x:c r="K139" s="19" t="n">
        <x:v>3</x:v>
      </x:c>
      <x:c r="L139" s="19" t="n">
        <x:f>K139+E139*0.5</x:f>
        <x:v>4</x:v>
      </x:c>
      <x:c r="M139" s="19" t="n">
        <x:f>D139+J139+F139*L139+N139</x:f>
        <x:v>96</x:v>
      </x:c>
      <x:c r="N139" s="27" t="n">
        <x:f>0</x:f>
        <x:v>0</x:v>
      </x:c>
      <x:c r="Y139" s="62" t="str">
        <x:f>C139</x:f>
        <x:v>远攻</x:v>
      </x:c>
      <x:c r="Z139" s="63" t="n">
        <x:f>D139</x:f>
        <x:v>56</x:v>
      </x:c>
      <x:c r="AA139" s="63" t="n">
        <x:f>M139</x:f>
        <x:v>96</x:v>
      </x:c>
    </x:row>
    <x:row r="140" ht="25" customHeight="1">
      <x:c r="A140" s="10" t="str">
        <x:v>蔓越莓</x:v>
      </x:c>
      <x:c r="B140" s="10" t="str">
        <x:v>manyuemei</x:v>
      </x:c>
      <x:c r="C140" s="10" t="str">
        <x:v>近防</x:v>
      </x:c>
      <x:c r="D140" s="23" t="n">
        <x:v>2</x:v>
      </x:c>
      <x:c r="E140" s="23" t="n">
        <x:v>0</x:v>
      </x:c>
      <x:c r="F140" s="23" t="n">
        <x:v>6</x:v>
      </x:c>
      <x:c r="G140" s="23" t="n">
        <x:v>0</x:v>
      </x:c>
      <x:c r="H140" s="23" t="n">
        <x:v>0</x:v>
      </x:c>
      <x:c r="I140" s="23" t="n">
        <x:v>1</x:v>
      </x:c>
      <x:c r="J140" s="19" t="n">
        <x:f>IF(I140=1,G140,H140)</x:f>
        <x:v>0</x:v>
      </x:c>
      <x:c r="K140" s="19" t="n">
        <x:v>2</x:v>
      </x:c>
      <x:c r="L140" s="19" t="n">
        <x:f>K140+E140*0.5</x:f>
        <x:v>2</x:v>
      </x:c>
      <x:c r="M140" s="19" t="n">
        <x:f>D140+J140+F140*L140+N140</x:f>
        <x:v>14</x:v>
      </x:c>
      <x:c r="N140" s="27" t="n">
        <x:f>0</x:f>
        <x:v>0</x:v>
      </x:c>
      <x:c r="Y140" s="62" t="str">
        <x:f>C140</x:f>
        <x:v>近防</x:v>
      </x:c>
      <x:c r="Z140" s="63" t="n">
        <x:f>D140</x:f>
        <x:v>2</x:v>
      </x:c>
      <x:c r="AA140" s="63" t="n">
        <x:f>M140</x:f>
        <x:v>14</x:v>
      </x:c>
    </x:row>
    <x:row r="141" ht="25" customHeight="1">
      <x:c r="A141" s="3" t="str">
        <x:v>蔓越莓</x:v>
      </x:c>
      <x:c r="B141" s="3" t="str">
        <x:v>manyuemei</x:v>
      </x:c>
      <x:c r="C141" s="3" t="str">
        <x:v>远防</x:v>
      </x:c>
      <x:c r="D141" s="23" t="n">
        <x:v>6</x:v>
      </x:c>
      <x:c r="E141" s="23" t="n">
        <x:v>0</x:v>
      </x:c>
      <x:c r="F141" s="23" t="n">
        <x:v>0</x:v>
      </x:c>
      <x:c r="G141" s="23" t="n">
        <x:v>0</x:v>
      </x:c>
      <x:c r="H141" s="23" t="n">
        <x:v>2</x:v>
      </x:c>
      <x:c r="I141" s="23" t="n">
        <x:v>1</x:v>
      </x:c>
      <x:c r="J141" s="19" t="n">
        <x:f>IF(I141=1,G141,H141)</x:f>
        <x:v>0</x:v>
      </x:c>
      <x:c r="K141" s="19" t="n">
        <x:v>3</x:v>
      </x:c>
      <x:c r="L141" s="19" t="n">
        <x:f>K141+E141*0.5</x:f>
        <x:v>3</x:v>
      </x:c>
      <x:c r="M141" s="19" t="n">
        <x:f>D141+J141+F141*L141+N141</x:f>
        <x:v>6</x:v>
      </x:c>
      <x:c r="N141" s="27" t="n">
        <x:f>0</x:f>
        <x:v>0</x:v>
      </x:c>
      <x:c r="Y141" s="62"/>
      <x:c r="Z141" s="62"/>
      <x:c r="AA141" s="62"/>
    </x:row>
    <x:row r="142" ht="25" customHeight="1">
      <x:c r="A142" s="10" t="str">
        <x:v>罗一可</x:v>
      </x:c>
      <x:c r="B142" s="10" t="str">
        <x:v>xiaohani</x:v>
      </x:c>
      <x:c r="C142" s="10" t="str">
        <x:v>生命</x:v>
      </x:c>
      <x:c r="D142" s="23" t="n">
        <x:v>60</x:v>
      </x:c>
      <x:c r="E142" s="23" t="n">
        <x:v>0</x:v>
      </x:c>
      <x:c r="F142" s="23" t="n">
        <x:v>7</x:v>
      </x:c>
      <x:c r="G142" s="23" t="n">
        <x:v>0</x:v>
      </x:c>
      <x:c r="H142" s="23" t="n">
        <x:v>0</x:v>
      </x:c>
      <x:c r="I142" s="23" t="n">
        <x:v>1</x:v>
      </x:c>
      <x:c r="J142" s="19" t="n">
        <x:f>IF(I142=1,G142,H142)</x:f>
        <x:v>0</x:v>
      </x:c>
      <x:c r="K142" s="19" t="n">
        <x:v>3</x:v>
      </x:c>
      <x:c r="L142" s="19" t="n">
        <x:f>K142+E142*0.5</x:f>
        <x:v>3</x:v>
      </x:c>
      <x:c r="M142" s="19" t="n">
        <x:f>D142+J142+F142*L142+N142</x:f>
        <x:v>81</x:v>
      </x:c>
      <x:c r="N142" s="27" t="n">
        <x:f>0</x:f>
        <x:v>0</x:v>
      </x:c>
      <x:c r="Y142" s="62" t="str">
        <x:v>属性</x:v>
      </x:c>
      <x:c r="Z142" s="62" t="str">
        <x:v>一级基础</x:v>
      </x:c>
      <x:c r="AA142" s="62" t="str">
        <x:v>11级均值</x:v>
      </x:c>
    </x:row>
    <x:row r="143" ht="25" customHeight="1">
      <x:c r="A143" s="3" t="str">
        <x:v>罗一可</x:v>
      </x:c>
      <x:c r="B143" s="3" t="str">
        <x:v>xiaohani</x:v>
      </x:c>
      <x:c r="C143" s="3" t="str">
        <x:v>疲劳上限</x:v>
      </x:c>
      <x:c r="D143" s="23" t="n">
        <x:v>101</x:v>
      </x:c>
      <x:c r="E143" s="23" t="n">
        <x:v>0</x:v>
      </x:c>
      <x:c r="F143" s="23" t="n">
        <x:v>0</x:v>
      </x:c>
      <x:c r="G143" s="23" t="n">
        <x:v>5</x:v>
      </x:c>
      <x:c r="H143" s="23" t="n">
        <x:v>0</x:v>
      </x:c>
      <x:c r="I143" s="23" t="n">
        <x:v>1</x:v>
      </x:c>
      <x:c r="J143" s="19" t="n">
        <x:f>IF(I143=1,G143,H143)</x:f>
        <x:v>5</x:v>
      </x:c>
      <x:c r="K143" s="19" t="n">
        <x:v>3</x:v>
      </x:c>
      <x:c r="L143" s="19" t="n">
        <x:f>K143+E143*0.5</x:f>
        <x:v>3</x:v>
      </x:c>
      <x:c r="M143" s="19" t="n">
        <x:f>D143+J143+F143*L143+N143</x:f>
        <x:v>106</x:v>
      </x:c>
      <x:c r="N143" s="27" t="n">
        <x:f>'人物特质'!T23</x:f>
        <x:v>0</x:v>
      </x:c>
      <x:c r="Y143" s="62" t="str">
        <x:f>C142</x:f>
        <x:v>生命</x:v>
      </x:c>
      <x:c r="Z143" s="63" t="n">
        <x:f>D142</x:f>
        <x:v>60</x:v>
      </x:c>
      <x:c r="AA143" s="63" t="n">
        <x:f>M142</x:f>
        <x:v>81</x:v>
      </x:c>
    </x:row>
    <x:row r="144" ht="25" customHeight="1">
      <x:c r="A144" s="10" t="str">
        <x:v>罗一可</x:v>
      </x:c>
      <x:c r="B144" s="10" t="str">
        <x:v>xiaohani</x:v>
      </x:c>
      <x:c r="C144" s="10" t="str">
        <x:v>决心</x:v>
      </x:c>
      <x:c r="D144" s="23" t="n">
        <x:v>43</x:v>
      </x:c>
      <x:c r="E144" s="23" t="n">
        <x:v>0</x:v>
      </x:c>
      <x:c r="F144" s="23" t="n">
        <x:v>3</x:v>
      </x:c>
      <x:c r="G144" s="23" t="n">
        <x:v>0</x:v>
      </x:c>
      <x:c r="H144" s="23" t="n">
        <x:v>4</x:v>
      </x:c>
      <x:c r="I144" s="23" t="n">
        <x:v>1</x:v>
      </x:c>
      <x:c r="J144" s="19" t="n">
        <x:f>IF(I144=1,G144,H144)</x:f>
        <x:v>0</x:v>
      </x:c>
      <x:c r="K144" s="19" t="n">
        <x:v>3</x:v>
      </x:c>
      <x:c r="L144" s="19" t="n">
        <x:f>K144+E144*0.5</x:f>
        <x:v>3</x:v>
      </x:c>
      <x:c r="M144" s="19" t="n">
        <x:f>D144+J144+F144*L144+N144</x:f>
        <x:v>52</x:v>
      </x:c>
      <x:c r="N144" s="27" t="n">
        <x:f>0</x:f>
        <x:v>0</x:v>
      </x:c>
      <x:c r="Y144" s="62" t="str">
        <x:f>C143</x:f>
        <x:v>疲劳上限</x:v>
      </x:c>
      <x:c r="Z144" s="63" t="n">
        <x:f>D143</x:f>
        <x:v>101</x:v>
      </x:c>
      <x:c r="AA144" s="63" t="n">
        <x:f>M143</x:f>
        <x:v>106</x:v>
      </x:c>
    </x:row>
    <x:row r="145" ht="25" customHeight="1">
      <x:c r="A145" s="3" t="str">
        <x:v>罗一可</x:v>
      </x:c>
      <x:c r="B145" s="3" t="str">
        <x:v>xiaohani</x:v>
      </x:c>
      <x:c r="C145" s="3" t="str">
        <x:v>先攻</x:v>
      </x:c>
      <x:c r="D145" s="23" t="n">
        <x:v>119</x:v>
      </x:c>
      <x:c r="E145" s="23" t="n">
        <x:v>2</x:v>
      </x:c>
      <x:c r="F145" s="23" t="n">
        <x:v>0</x:v>
      </x:c>
      <x:c r="G145" s="23" t="n">
        <x:v>2</x:v>
      </x:c>
      <x:c r="H145" s="23" t="n">
        <x:v>0</x:v>
      </x:c>
      <x:c r="I145" s="23" t="n">
        <x:v>1</x:v>
      </x:c>
      <x:c r="J145" s="19" t="n">
        <x:f>IF(I145=1,G145,H145)</x:f>
        <x:v>2</x:v>
      </x:c>
      <x:c r="K145" s="19" t="n">
        <x:v>4</x:v>
      </x:c>
      <x:c r="L145" s="19" t="n">
        <x:f>K145+E145*0.5</x:f>
        <x:v>5</x:v>
      </x:c>
      <x:c r="M145" s="19" t="n">
        <x:f>D145+J145+F145*L145+N145</x:f>
        <x:v>121</x:v>
      </x:c>
      <x:c r="N145" s="27" t="n">
        <x:f>0</x:f>
        <x:v>0</x:v>
      </x:c>
      <x:c r="Y145" s="62" t="str">
        <x:f>C144</x:f>
        <x:v>决心</x:v>
      </x:c>
      <x:c r="Z145" s="63" t="n">
        <x:f>D144</x:f>
        <x:v>43</x:v>
      </x:c>
      <x:c r="AA145" s="63" t="n">
        <x:f>M144</x:f>
        <x:v>52</x:v>
      </x:c>
    </x:row>
    <x:row r="146" ht="25" customHeight="1">
      <x:c r="A146" s="10" t="str">
        <x:v>罗一可</x:v>
      </x:c>
      <x:c r="B146" s="10" t="str">
        <x:v>xiaohani</x:v>
      </x:c>
      <x:c r="C146" s="10" t="str">
        <x:v>近攻</x:v>
      </x:c>
      <x:c r="D146" s="23" t="n">
        <x:v>60</x:v>
      </x:c>
      <x:c r="E146" s="23" t="n">
        <x:v>1</x:v>
      </x:c>
      <x:c r="F146" s="23" t="n">
        <x:v>10</x:v>
      </x:c>
      <x:c r="G146" s="23" t="n">
        <x:v>0</x:v>
      </x:c>
      <x:c r="H146" s="23" t="n">
        <x:v>0</x:v>
      </x:c>
      <x:c r="I146" s="23" t="n">
        <x:v>1</x:v>
      </x:c>
      <x:c r="J146" s="19" t="n">
        <x:f>IF(I146=1,G146,H146)</x:f>
        <x:v>0</x:v>
      </x:c>
      <x:c r="K146" s="19" t="n">
        <x:v>2</x:v>
      </x:c>
      <x:c r="L146" s="19" t="n">
        <x:f>K146+E146*0.5</x:f>
        <x:v>2.5</x:v>
      </x:c>
      <x:c r="M146" s="19" t="n">
        <x:f>D146+J146+F146*L146+N146</x:f>
        <x:v>85</x:v>
      </x:c>
      <x:c r="N146" s="27" t="n">
        <x:f>0</x:f>
        <x:v>0</x:v>
      </x:c>
      <x:c r="Y146" s="62" t="str">
        <x:f>C146</x:f>
        <x:v>近攻</x:v>
      </x:c>
      <x:c r="Z146" s="63" t="n">
        <x:f>D146</x:f>
        <x:v>60</x:v>
      </x:c>
      <x:c r="AA146" s="63" t="n">
        <x:f>M146</x:f>
        <x:v>85</x:v>
      </x:c>
    </x:row>
    <x:row r="147" ht="25" customHeight="1">
      <x:c r="A147" s="3" t="str">
        <x:v>罗一可</x:v>
      </x:c>
      <x:c r="B147" s="3" t="str">
        <x:v>xiaohani</x:v>
      </x:c>
      <x:c r="C147" s="3" t="str">
        <x:v>远攻</x:v>
      </x:c>
      <x:c r="D147" s="23" t="n">
        <x:v>33</x:v>
      </x:c>
      <x:c r="E147" s="23" t="n">
        <x:v>0</x:v>
      </x:c>
      <x:c r="F147" s="23" t="n">
        <x:v>0</x:v>
      </x:c>
      <x:c r="G147" s="23" t="n">
        <x:v>0</x:v>
      </x:c>
      <x:c r="H147" s="23" t="n">
        <x:v>0</x:v>
      </x:c>
      <x:c r="I147" s="23" t="n">
        <x:v>1</x:v>
      </x:c>
      <x:c r="J147" s="19" t="n">
        <x:f>IF(I147=1,G147,H147)</x:f>
        <x:v>0</x:v>
      </x:c>
      <x:c r="K147" s="19" t="n">
        <x:v>3</x:v>
      </x:c>
      <x:c r="L147" s="19" t="n">
        <x:f>K147+E147*0.5</x:f>
        <x:v>3</x:v>
      </x:c>
      <x:c r="M147" s="19" t="n">
        <x:f>D147+J147+F147*L147+N147</x:f>
        <x:v>33</x:v>
      </x:c>
      <x:c r="N147" s="27" t="n">
        <x:f>0</x:f>
        <x:v>0</x:v>
      </x:c>
      <x:c r="Y147" s="62" t="str">
        <x:f>C147</x:f>
        <x:v>远攻</x:v>
      </x:c>
      <x:c r="Z147" s="63" t="n">
        <x:f>D147</x:f>
        <x:v>33</x:v>
      </x:c>
      <x:c r="AA147" s="63" t="n">
        <x:f>M147</x:f>
        <x:v>33</x:v>
      </x:c>
    </x:row>
    <x:row r="148" ht="25" customHeight="1">
      <x:c r="A148" s="10" t="str">
        <x:v>罗一可</x:v>
      </x:c>
      <x:c r="B148" s="10" t="str">
        <x:v>xiaohani</x:v>
      </x:c>
      <x:c r="C148" s="10" t="str">
        <x:v>近防</x:v>
      </x:c>
      <x:c r="D148" s="23" t="n">
        <x:v>5</x:v>
      </x:c>
      <x:c r="E148" s="23" t="n">
        <x:v>1</x:v>
      </x:c>
      <x:c r="F148" s="23" t="n">
        <x:v>10</x:v>
      </x:c>
      <x:c r="G148" s="23" t="n">
        <x:v>0</x:v>
      </x:c>
      <x:c r="H148" s="23" t="n">
        <x:v>2</x:v>
      </x:c>
      <x:c r="I148" s="23" t="n">
        <x:v>1</x:v>
      </x:c>
      <x:c r="J148" s="19" t="n">
        <x:f>IF(I148=1,G148,H148)</x:f>
        <x:v>0</x:v>
      </x:c>
      <x:c r="K148" s="19" t="n">
        <x:v>2</x:v>
      </x:c>
      <x:c r="L148" s="19" t="n">
        <x:f>K148+E148*0.5</x:f>
        <x:v>2.5</x:v>
      </x:c>
      <x:c r="M148" s="19" t="n">
        <x:f>D148+J148+F148*L148+N148</x:f>
        <x:v>30</x:v>
      </x:c>
      <x:c r="N148" s="27" t="n">
        <x:f>0</x:f>
        <x:v>0</x:v>
      </x:c>
      <x:c r="Y148" s="62" t="str">
        <x:f>C148</x:f>
        <x:v>近防</x:v>
      </x:c>
      <x:c r="Z148" s="63" t="n">
        <x:f>D148</x:f>
        <x:v>5</x:v>
      </x:c>
      <x:c r="AA148" s="63" t="n">
        <x:f>M148</x:f>
        <x:v>30</x:v>
      </x:c>
    </x:row>
    <x:row r="149" ht="25" customHeight="1">
      <x:c r="A149" s="3" t="str">
        <x:v>罗一可</x:v>
      </x:c>
      <x:c r="B149" s="3" t="str">
        <x:v>xiaohani</x:v>
      </x:c>
      <x:c r="C149" s="3" t="str">
        <x:v>远防</x:v>
      </x:c>
      <x:c r="D149" s="23" t="n">
        <x:v>4</x:v>
      </x:c>
      <x:c r="E149" s="23" t="n">
        <x:v>0</x:v>
      </x:c>
      <x:c r="F149" s="23" t="n">
        <x:v>0</x:v>
      </x:c>
      <x:c r="G149" s="23" t="n">
        <x:v>0</x:v>
      </x:c>
      <x:c r="H149" s="23" t="n">
        <x:v>0</x:v>
      </x:c>
      <x:c r="I149" s="23" t="n">
        <x:v>1</x:v>
      </x:c>
      <x:c r="J149" s="19" t="n">
        <x:f>IF(I149=1,G149,H149)</x:f>
        <x:v>0</x:v>
      </x:c>
      <x:c r="K149" s="19" t="n">
        <x:v>3</x:v>
      </x:c>
      <x:c r="L149" s="19" t="n">
        <x:f>K149+E149*0.5</x:f>
        <x:v>3</x:v>
      </x:c>
      <x:c r="M149" s="19" t="n">
        <x:f>D149+J149+F149*L149+N149</x:f>
        <x:v>4</x:v>
      </x:c>
      <x:c r="N149" s="27" t="n">
        <x:f>0</x:f>
        <x:v>0</x:v>
      </x:c>
      <x:c r="Y149" s="62"/>
      <x:c r="Z149" s="62"/>
      <x:c r="AA149" s="62"/>
    </x:row>
    <x:row r="150" ht="25" customHeight="1">
      <x:c r="A150" s="10" t="str">
        <x:v>可可</x:v>
      </x:c>
      <x:c r="B150" s="10" t="str">
        <x:v>keke</x:v>
      </x:c>
      <x:c r="C150" s="10" t="str">
        <x:v>生命</x:v>
      </x:c>
      <x:c r="D150" s="23" t="n">
        <x:v>57</x:v>
      </x:c>
      <x:c r="E150" s="23" t="n">
        <x:v>0</x:v>
      </x:c>
      <x:c r="F150" s="23" t="n">
        <x:v>10</x:v>
      </x:c>
      <x:c r="G150" s="23" t="n">
        <x:v>0</x:v>
      </x:c>
      <x:c r="H150" s="23" t="n">
        <x:v>3</x:v>
      </x:c>
      <x:c r="I150" s="23" t="n">
        <x:v>1</x:v>
      </x:c>
      <x:c r="J150" s="19" t="n">
        <x:f>IF(I150=1,G150,H150)</x:f>
        <x:v>0</x:v>
      </x:c>
      <x:c r="K150" s="19" t="n">
        <x:v>3</x:v>
      </x:c>
      <x:c r="L150" s="19" t="n">
        <x:f>K150+E150*0.5</x:f>
        <x:v>3</x:v>
      </x:c>
      <x:c r="M150" s="19" t="n">
        <x:f>D150+J150+F150*L150+N150</x:f>
        <x:v>87</x:v>
      </x:c>
      <x:c r="N150" s="27" t="n">
        <x:f>0</x:f>
        <x:v>0</x:v>
      </x:c>
      <x:c r="Y150" s="62" t="str">
        <x:v>属性</x:v>
      </x:c>
      <x:c r="Z150" s="62" t="str">
        <x:v>一级基础</x:v>
      </x:c>
      <x:c r="AA150" s="62" t="str">
        <x:v>11级均值</x:v>
      </x:c>
    </x:row>
    <x:row r="151" ht="25" customHeight="1">
      <x:c r="A151" s="3" t="str">
        <x:v>可可</x:v>
      </x:c>
      <x:c r="B151" s="3" t="str">
        <x:v>keke</x:v>
      </x:c>
      <x:c r="C151" s="3" t="str">
        <x:v>疲劳上限</x:v>
      </x:c>
      <x:c r="D151" s="23" t="n">
        <x:v>104</x:v>
      </x:c>
      <x:c r="E151" s="23" t="n">
        <x:v>1</x:v>
      </x:c>
      <x:c r="F151" s="23" t="n">
        <x:v>5</x:v>
      </x:c>
      <x:c r="G151" s="23" t="n">
        <x:v>0</x:v>
      </x:c>
      <x:c r="H151" s="23" t="n">
        <x:v>0</x:v>
      </x:c>
      <x:c r="I151" s="23" t="n">
        <x:v>1</x:v>
      </x:c>
      <x:c r="J151" s="19" t="n">
        <x:f>IF(I151=1,G151,H151)</x:f>
        <x:v>0</x:v>
      </x:c>
      <x:c r="K151" s="19" t="n">
        <x:v>3</x:v>
      </x:c>
      <x:c r="L151" s="19" t="n">
        <x:f>K151+E151*0.5</x:f>
        <x:v>3.5</x:v>
      </x:c>
      <x:c r="M151" s="19" t="n">
        <x:f>D151+J151+F151*L151+N151</x:f>
        <x:v>121.5</x:v>
      </x:c>
      <x:c r="N151" s="27" t="n">
        <x:f>'人物特质'!T24</x:f>
        <x:v>0</x:v>
      </x:c>
      <x:c r="Y151" s="62" t="str">
        <x:f>C150</x:f>
        <x:v>生命</x:v>
      </x:c>
      <x:c r="Z151" s="63" t="n">
        <x:f>D150</x:f>
        <x:v>57</x:v>
      </x:c>
      <x:c r="AA151" s="63" t="n">
        <x:f>M150</x:f>
        <x:v>87</x:v>
      </x:c>
    </x:row>
    <x:row r="152" ht="25" customHeight="1">
      <x:c r="A152" s="10" t="str">
        <x:v>可可</x:v>
      </x:c>
      <x:c r="B152" s="10" t="str">
        <x:v>keke</x:v>
      </x:c>
      <x:c r="C152" s="10" t="str">
        <x:v>决心</x:v>
      </x:c>
      <x:c r="D152" s="23" t="n">
        <x:v>52</x:v>
      </x:c>
      <x:c r="E152" s="23" t="n">
        <x:v>2</x:v>
      </x:c>
      <x:c r="F152" s="23" t="n">
        <x:v>5</x:v>
      </x:c>
      <x:c r="G152" s="23" t="n">
        <x:v>2</x:v>
      </x:c>
      <x:c r="H152" s="23" t="n">
        <x:v>0</x:v>
      </x:c>
      <x:c r="I152" s="23" t="n">
        <x:v>1</x:v>
      </x:c>
      <x:c r="J152" s="19" t="n">
        <x:f>IF(I152=1,G152,H152)</x:f>
        <x:v>2</x:v>
      </x:c>
      <x:c r="K152" s="19" t="n">
        <x:v>3</x:v>
      </x:c>
      <x:c r="L152" s="19" t="n">
        <x:f>K152+E152*0.5</x:f>
        <x:v>4</x:v>
      </x:c>
      <x:c r="M152" s="19" t="n">
        <x:f>D152+J152+F152*L152+N152</x:f>
        <x:v>74</x:v>
      </x:c>
      <x:c r="N152" s="27" t="n">
        <x:f>0</x:f>
        <x:v>0</x:v>
      </x:c>
      <x:c r="Y152" s="62" t="str">
        <x:f>C151</x:f>
        <x:v>疲劳上限</x:v>
      </x:c>
      <x:c r="Z152" s="63" t="n">
        <x:f>D151</x:f>
        <x:v>104</x:v>
      </x:c>
      <x:c r="AA152" s="63" t="n">
        <x:f>M151</x:f>
        <x:v>121.5</x:v>
      </x:c>
    </x:row>
    <x:row r="153" ht="25" customHeight="1">
      <x:c r="A153" s="3" t="str">
        <x:v>可可</x:v>
      </x:c>
      <x:c r="B153" s="3" t="str">
        <x:v>keke</x:v>
      </x:c>
      <x:c r="C153" s="3" t="str">
        <x:v>先攻</x:v>
      </x:c>
      <x:c r="D153" s="23" t="n">
        <x:v>100</x:v>
      </x:c>
      <x:c r="E153" s="23" t="n">
        <x:v>0</x:v>
      </x:c>
      <x:c r="F153" s="23" t="n">
        <x:v>0</x:v>
      </x:c>
      <x:c r="G153" s="23" t="n">
        <x:v>0</x:v>
      </x:c>
      <x:c r="H153" s="23" t="n">
        <x:v>0</x:v>
      </x:c>
      <x:c r="I153" s="23" t="n">
        <x:v>1</x:v>
      </x:c>
      <x:c r="J153" s="19" t="n">
        <x:f>IF(I153=1,G153,H153)</x:f>
        <x:v>0</x:v>
      </x:c>
      <x:c r="K153" s="19" t="n">
        <x:v>4</x:v>
      </x:c>
      <x:c r="L153" s="19" t="n">
        <x:f>K153+E153*0.5</x:f>
        <x:v>4</x:v>
      </x:c>
      <x:c r="M153" s="19" t="n">
        <x:f>D153+J153+F153*L153+N153</x:f>
        <x:v>100</x:v>
      </x:c>
      <x:c r="N153" s="27" t="n">
        <x:f>0</x:f>
        <x:v>0</x:v>
      </x:c>
      <x:c r="Y153" s="62" t="str">
        <x:f>C152</x:f>
        <x:v>决心</x:v>
      </x:c>
      <x:c r="Z153" s="63" t="n">
        <x:f>D152</x:f>
        <x:v>52</x:v>
      </x:c>
      <x:c r="AA153" s="63" t="n">
        <x:f>M152</x:f>
        <x:v>74</x:v>
      </x:c>
    </x:row>
    <x:row r="154" ht="25" customHeight="1">
      <x:c r="A154" s="10" t="str">
        <x:v>可可</x:v>
      </x:c>
      <x:c r="B154" s="10" t="str">
        <x:v>keke</x:v>
      </x:c>
      <x:c r="C154" s="10" t="str">
        <x:v>近攻</x:v>
      </x:c>
      <x:c r="D154" s="23" t="n">
        <x:v>51</x:v>
      </x:c>
      <x:c r="E154" s="23" t="n">
        <x:v>0</x:v>
      </x:c>
      <x:c r="F154" s="23" t="n">
        <x:v>0</x:v>
      </x:c>
      <x:c r="G154" s="23" t="n">
        <x:v>0</x:v>
      </x:c>
      <x:c r="H154" s="23" t="n">
        <x:v>0</x:v>
      </x:c>
      <x:c r="I154" s="23" t="n">
        <x:v>1</x:v>
      </x:c>
      <x:c r="J154" s="19" t="n">
        <x:f>IF(I154=1,G154,H154)</x:f>
        <x:v>0</x:v>
      </x:c>
      <x:c r="K154" s="19" t="n">
        <x:v>2</x:v>
      </x:c>
      <x:c r="L154" s="19" t="n">
        <x:f>K154+E154*0.5</x:f>
        <x:v>2</x:v>
      </x:c>
      <x:c r="M154" s="19" t="n">
        <x:f>D154+J154+F154*L154+N154</x:f>
        <x:v>51</x:v>
      </x:c>
      <x:c r="N154" s="27" t="n">
        <x:f>0</x:f>
        <x:v>0</x:v>
      </x:c>
      <x:c r="Y154" s="62" t="str">
        <x:f>C154</x:f>
        <x:v>近攻</x:v>
      </x:c>
      <x:c r="Z154" s="63" t="n">
        <x:f>D154</x:f>
        <x:v>51</x:v>
      </x:c>
      <x:c r="AA154" s="63" t="n">
        <x:f>M154</x:f>
        <x:v>51</x:v>
      </x:c>
    </x:row>
    <x:row r="155" ht="25" customHeight="1">
      <x:c r="A155" s="3" t="str">
        <x:v>可可</x:v>
      </x:c>
      <x:c r="B155" s="3" t="str">
        <x:v>keke</x:v>
      </x:c>
      <x:c r="C155" s="3" t="str">
        <x:v>远攻</x:v>
      </x:c>
      <x:c r="D155" s="23" t="n">
        <x:v>44</x:v>
      </x:c>
      <x:c r="E155" s="23" t="n">
        <x:v>0</x:v>
      </x:c>
      <x:c r="F155" s="23" t="n">
        <x:v>0</x:v>
      </x:c>
      <x:c r="G155" s="23" t="n">
        <x:v>3</x:v>
      </x:c>
      <x:c r="H155" s="23" t="n">
        <x:v>0</x:v>
      </x:c>
      <x:c r="I155" s="23" t="n">
        <x:v>1</x:v>
      </x:c>
      <x:c r="J155" s="19" t="n">
        <x:f>IF(I155=1,G155,H155)</x:f>
        <x:v>3</x:v>
      </x:c>
      <x:c r="K155" s="19" t="n">
        <x:v>3</x:v>
      </x:c>
      <x:c r="L155" s="19" t="n">
        <x:f>K155+E155*0.5</x:f>
        <x:v>3</x:v>
      </x:c>
      <x:c r="M155" s="19" t="n">
        <x:f>D155+J155+F155*L155+N155</x:f>
        <x:v>47</x:v>
      </x:c>
      <x:c r="N155" s="27" t="n">
        <x:f>0</x:f>
        <x:v>0</x:v>
      </x:c>
      <x:c r="Y155" s="62" t="str">
        <x:f>C155</x:f>
        <x:v>远攻</x:v>
      </x:c>
      <x:c r="Z155" s="63" t="n">
        <x:f>D155</x:f>
        <x:v>44</x:v>
      </x:c>
      <x:c r="AA155" s="63" t="n">
        <x:f>M155</x:f>
        <x:v>47</x:v>
      </x:c>
    </x:row>
    <x:row r="156" ht="25" customHeight="1">
      <x:c r="A156" s="10" t="str">
        <x:v>可可</x:v>
      </x:c>
      <x:c r="B156" s="10" t="str">
        <x:v>keke</x:v>
      </x:c>
      <x:c r="C156" s="10" t="str">
        <x:v>近防</x:v>
      </x:c>
      <x:c r="D156" s="23" t="n">
        <x:v>6</x:v>
      </x:c>
      <x:c r="E156" s="23" t="n">
        <x:v>3</x:v>
      </x:c>
      <x:c r="F156" s="23" t="n">
        <x:v>10</x:v>
      </x:c>
      <x:c r="G156" s="23" t="n">
        <x:v>0</x:v>
      </x:c>
      <x:c r="H156" s="23" t="n">
        <x:v>3</x:v>
      </x:c>
      <x:c r="I156" s="23" t="n">
        <x:v>1</x:v>
      </x:c>
      <x:c r="J156" s="19" t="n">
        <x:f>IF(I156=1,G156,H156)</x:f>
        <x:v>0</x:v>
      </x:c>
      <x:c r="K156" s="19" t="n">
        <x:v>2</x:v>
      </x:c>
      <x:c r="L156" s="19" t="n">
        <x:f>K156+E156*0.5</x:f>
        <x:v>3.5</x:v>
      </x:c>
      <x:c r="M156" s="19" t="n">
        <x:f>D156+J156+F156*L156+N156</x:f>
        <x:v>41</x:v>
      </x:c>
      <x:c r="N156" s="27" t="n">
        <x:f>0</x:f>
        <x:v>0</x:v>
      </x:c>
      <x:c r="Y156" s="62" t="str">
        <x:f>C156</x:f>
        <x:v>近防</x:v>
      </x:c>
      <x:c r="Z156" s="63" t="n">
        <x:f>D156</x:f>
        <x:v>6</x:v>
      </x:c>
      <x:c r="AA156" s="63" t="n">
        <x:f>M156</x:f>
        <x:v>41</x:v>
      </x:c>
    </x:row>
    <x:row r="157" ht="25" customHeight="1">
      <x:c r="A157" s="3" t="str">
        <x:v>可可</x:v>
      </x:c>
      <x:c r="B157" s="3" t="str">
        <x:v>keke</x:v>
      </x:c>
      <x:c r="C157" s="3" t="str">
        <x:v>远防</x:v>
      </x:c>
      <x:c r="D157" s="23" t="n">
        <x:v>5</x:v>
      </x:c>
      <x:c r="E157" s="23" t="n">
        <x:v>0</x:v>
      </x:c>
      <x:c r="F157" s="23" t="n">
        <x:v>0</x:v>
      </x:c>
      <x:c r="G157" s="23" t="n">
        <x:v>0</x:v>
      </x:c>
      <x:c r="H157" s="23" t="n">
        <x:v>0</x:v>
      </x:c>
      <x:c r="I157" s="23" t="n">
        <x:v>1</x:v>
      </x:c>
      <x:c r="J157" s="19" t="n">
        <x:f>IF(I157=1,G157,H157)</x:f>
        <x:v>0</x:v>
      </x:c>
      <x:c r="K157" s="19" t="n">
        <x:v>3</x:v>
      </x:c>
      <x:c r="L157" s="19" t="n">
        <x:f>K157+E157*0.5</x:f>
        <x:v>3</x:v>
      </x:c>
      <x:c r="M157" s="19" t="n">
        <x:f>D157+J157+F157*L157+N157</x:f>
        <x:v>5</x:v>
      </x:c>
      <x:c r="N157" s="27" t="n">
        <x:f>0</x:f>
        <x:v>0</x:v>
      </x:c>
      <x:c r="Y157" s="62"/>
      <x:c r="Z157" s="62"/>
      <x:c r="AA157" s="62"/>
    </x:row>
    <x:row r="158" ht="25" customHeight="1">
      <x:c r="A158" s="10" t="str">
        <x:v>余想</x:v>
      </x:c>
      <x:c r="B158" s="10" t="str">
        <x:v>yuxiang</x:v>
      </x:c>
      <x:c r="C158" s="10" t="str">
        <x:v>生命</x:v>
      </x:c>
      <x:c r="D158" s="23" t="n">
        <x:v>62</x:v>
      </x:c>
      <x:c r="E158" s="23" t="n">
        <x:v>0</x:v>
      </x:c>
      <x:c r="F158" s="23" t="n">
        <x:v>8</x:v>
      </x:c>
      <x:c r="G158" s="23" t="n">
        <x:v>0</x:v>
      </x:c>
      <x:c r="H158" s="23" t="n">
        <x:v>3</x:v>
      </x:c>
      <x:c r="I158" s="23" t="n">
        <x:v>1</x:v>
      </x:c>
      <x:c r="J158" s="19" t="n">
        <x:f>IF(I158=1,G158,H158)</x:f>
        <x:v>0</x:v>
      </x:c>
      <x:c r="K158" s="19" t="n">
        <x:v>3</x:v>
      </x:c>
      <x:c r="L158" s="19" t="n">
        <x:f>K158+E158*0.5</x:f>
        <x:v>3</x:v>
      </x:c>
      <x:c r="M158" s="19" t="n">
        <x:f>D158+J158+F158*L158+N158</x:f>
        <x:v>86</x:v>
      </x:c>
      <x:c r="N158" s="27" t="n">
        <x:f>0</x:f>
        <x:v>0</x:v>
      </x:c>
      <x:c r="Y158" s="62" t="str">
        <x:v>属性</x:v>
      </x:c>
      <x:c r="Z158" s="62" t="str">
        <x:v>一级基础</x:v>
      </x:c>
      <x:c r="AA158" s="62" t="str">
        <x:v>11级均值</x:v>
      </x:c>
    </x:row>
    <x:row r="159" ht="25" customHeight="1">
      <x:c r="A159" s="3" t="str">
        <x:v>余想</x:v>
      </x:c>
      <x:c r="B159" s="3" t="str">
        <x:v>yuxiang</x:v>
      </x:c>
      <x:c r="C159" s="3" t="str">
        <x:v>疲劳上限</x:v>
      </x:c>
      <x:c r="D159" s="23" t="n">
        <x:v>108</x:v>
      </x:c>
      <x:c r="E159" s="23" t="n">
        <x:v>1</x:v>
      </x:c>
      <x:c r="F159" s="23" t="n">
        <x:v>4</x:v>
      </x:c>
      <x:c r="G159" s="23" t="n">
        <x:v>5</x:v>
      </x:c>
      <x:c r="H159" s="23" t="n">
        <x:v>0</x:v>
      </x:c>
      <x:c r="I159" s="23" t="n">
        <x:v>1</x:v>
      </x:c>
      <x:c r="J159" s="19" t="n">
        <x:f>IF(I159=1,G159,H159)</x:f>
        <x:v>5</x:v>
      </x:c>
      <x:c r="K159" s="19" t="n">
        <x:v>3</x:v>
      </x:c>
      <x:c r="L159" s="19" t="n">
        <x:f>K159+E159*0.5</x:f>
        <x:v>3.5</x:v>
      </x:c>
      <x:c r="M159" s="19" t="n">
        <x:f>D159+J159+F159*L159+N159</x:f>
        <x:v>127</x:v>
      </x:c>
      <x:c r="N159" s="27" t="n">
        <x:f>'人物特质'!T25</x:f>
        <x:v>0</x:v>
      </x:c>
      <x:c r="Y159" s="62" t="str">
        <x:f>C158</x:f>
        <x:v>生命</x:v>
      </x:c>
      <x:c r="Z159" s="63" t="n">
        <x:f>D158</x:f>
        <x:v>62</x:v>
      </x:c>
      <x:c r="AA159" s="63" t="n">
        <x:f>M158</x:f>
        <x:v>86</x:v>
      </x:c>
    </x:row>
    <x:row r="160" ht="25" customHeight="1">
      <x:c r="A160" s="10" t="str">
        <x:v>余想</x:v>
      </x:c>
      <x:c r="B160" s="10" t="str">
        <x:v>yuxiang</x:v>
      </x:c>
      <x:c r="C160" s="10" t="str">
        <x:v>决心</x:v>
      </x:c>
      <x:c r="D160" s="23" t="n">
        <x:v>46</x:v>
      </x:c>
      <x:c r="E160" s="23" t="n">
        <x:v>1</x:v>
      </x:c>
      <x:c r="F160" s="23" t="n">
        <x:v>6</x:v>
      </x:c>
      <x:c r="G160" s="23" t="n">
        <x:v>0</x:v>
      </x:c>
      <x:c r="H160" s="23" t="n">
        <x:v>4</x:v>
      </x:c>
      <x:c r="I160" s="23" t="n">
        <x:v>1</x:v>
      </x:c>
      <x:c r="J160" s="19" t="n">
        <x:f>IF(I160=1,G160,H160)</x:f>
        <x:v>0</x:v>
      </x:c>
      <x:c r="K160" s="19" t="n">
        <x:v>3</x:v>
      </x:c>
      <x:c r="L160" s="19" t="n">
        <x:f>K160+E160*0.5</x:f>
        <x:v>3.5</x:v>
      </x:c>
      <x:c r="M160" s="19" t="n">
        <x:f>D160+J160+F160*L160+N160</x:f>
        <x:v>67</x:v>
      </x:c>
      <x:c r="N160" s="27" t="n">
        <x:f>0</x:f>
        <x:v>0</x:v>
      </x:c>
      <x:c r="Y160" s="62" t="str">
        <x:f>C159</x:f>
        <x:v>疲劳上限</x:v>
      </x:c>
      <x:c r="Z160" s="63" t="n">
        <x:f>D159</x:f>
        <x:v>108</x:v>
      </x:c>
      <x:c r="AA160" s="63" t="n">
        <x:f>M159</x:f>
        <x:v>127</x:v>
      </x:c>
    </x:row>
    <x:row r="161" ht="25" customHeight="1">
      <x:c r="A161" s="3" t="str">
        <x:v>余想</x:v>
      </x:c>
      <x:c r="B161" s="3" t="str">
        <x:v>yuxiang</x:v>
      </x:c>
      <x:c r="C161" s="3" t="str">
        <x:v>先攻</x:v>
      </x:c>
      <x:c r="D161" s="23" t="n">
        <x:v>94</x:v>
      </x:c>
      <x:c r="E161" s="23" t="n">
        <x:v>0</x:v>
      </x:c>
      <x:c r="F161" s="23" t="n">
        <x:v>0</x:v>
      </x:c>
      <x:c r="G161" s="23" t="n">
        <x:v>0</x:v>
      </x:c>
      <x:c r="H161" s="23" t="n">
        <x:v>0</x:v>
      </x:c>
      <x:c r="I161" s="23" t="n">
        <x:v>1</x:v>
      </x:c>
      <x:c r="J161" s="19" t="n">
        <x:f>IF(I161=1,G161,H161)</x:f>
        <x:v>0</x:v>
      </x:c>
      <x:c r="K161" s="19" t="n">
        <x:v>4</x:v>
      </x:c>
      <x:c r="L161" s="19" t="n">
        <x:f>K161+E161*0.5</x:f>
        <x:v>4</x:v>
      </x:c>
      <x:c r="M161" s="19" t="n">
        <x:f>D161+J161+F161*L161+N161</x:f>
        <x:v>94</x:v>
      </x:c>
      <x:c r="N161" s="27" t="n">
        <x:f>0</x:f>
        <x:v>0</x:v>
      </x:c>
      <x:c r="Y161" s="62" t="str">
        <x:f>C160</x:f>
        <x:v>决心</x:v>
      </x:c>
      <x:c r="Z161" s="63" t="n">
        <x:f>D160</x:f>
        <x:v>46</x:v>
      </x:c>
      <x:c r="AA161" s="63" t="n">
        <x:f>M160</x:f>
        <x:v>67</x:v>
      </x:c>
    </x:row>
    <x:row r="162" ht="25" customHeight="1">
      <x:c r="A162" s="10" t="str">
        <x:v>余想</x:v>
      </x:c>
      <x:c r="B162" s="10" t="str">
        <x:v>yuxiang</x:v>
      </x:c>
      <x:c r="C162" s="10" t="str">
        <x:v>近攻</x:v>
      </x:c>
      <x:c r="D162" s="23" t="n">
        <x:v>59</x:v>
      </x:c>
      <x:c r="E162" s="23" t="n">
        <x:v>2</x:v>
      </x:c>
      <x:c r="F162" s="23" t="n">
        <x:v>10</x:v>
      </x:c>
      <x:c r="G162" s="23" t="n">
        <x:v>0</x:v>
      </x:c>
      <x:c r="H162" s="23" t="n">
        <x:v>0</x:v>
      </x:c>
      <x:c r="I162" s="23" t="n">
        <x:v>1</x:v>
      </x:c>
      <x:c r="J162" s="19" t="n">
        <x:f>IF(I162=1,G162,H162)</x:f>
        <x:v>0</x:v>
      </x:c>
      <x:c r="K162" s="19" t="n">
        <x:v>2</x:v>
      </x:c>
      <x:c r="L162" s="19" t="n">
        <x:f>K162+E162*0.5</x:f>
        <x:v>3</x:v>
      </x:c>
      <x:c r="M162" s="19" t="n">
        <x:f>D162+J162+F162*L162+N162</x:f>
        <x:v>89</x:v>
      </x:c>
      <x:c r="N162" s="27" t="n">
        <x:f>0</x:f>
        <x:v>0</x:v>
      </x:c>
      <x:c r="Y162" s="62" t="str">
        <x:f>C162</x:f>
        <x:v>近攻</x:v>
      </x:c>
      <x:c r="Z162" s="63" t="n">
        <x:f>D162</x:f>
        <x:v>59</x:v>
      </x:c>
      <x:c r="AA162" s="63" t="n">
        <x:f>M162</x:f>
        <x:v>89</x:v>
      </x:c>
    </x:row>
    <x:row r="163" ht="25" customHeight="1">
      <x:c r="A163" s="3" t="str">
        <x:v>余想</x:v>
      </x:c>
      <x:c r="B163" s="3" t="str">
        <x:v>yuxiang</x:v>
      </x:c>
      <x:c r="C163" s="3" t="str">
        <x:v>远攻</x:v>
      </x:c>
      <x:c r="D163" s="23" t="n">
        <x:v>31</x:v>
      </x:c>
      <x:c r="E163" s="23" t="n">
        <x:v>0</x:v>
      </x:c>
      <x:c r="F163" s="23" t="n">
        <x:v>0</x:v>
      </x:c>
      <x:c r="G163" s="23" t="n">
        <x:v>0</x:v>
      </x:c>
      <x:c r="H163" s="23" t="n">
        <x:v>0</x:v>
      </x:c>
      <x:c r="I163" s="23" t="n">
        <x:v>1</x:v>
      </x:c>
      <x:c r="J163" s="19" t="n">
        <x:f>IF(I163=1,G163,H163)</x:f>
        <x:v>0</x:v>
      </x:c>
      <x:c r="K163" s="19" t="n">
        <x:v>3</x:v>
      </x:c>
      <x:c r="L163" s="19" t="n">
        <x:f>K163+E163*0.5</x:f>
        <x:v>3</x:v>
      </x:c>
      <x:c r="M163" s="19" t="n">
        <x:f>D163+J163+F163*L163+N163</x:f>
        <x:v>31</x:v>
      </x:c>
      <x:c r="N163" s="27" t="n">
        <x:f>0</x:f>
        <x:v>0</x:v>
      </x:c>
      <x:c r="Y163" s="62" t="str">
        <x:f>C163</x:f>
        <x:v>远攻</x:v>
      </x:c>
      <x:c r="Z163" s="63" t="n">
        <x:f>D163</x:f>
        <x:v>31</x:v>
      </x:c>
      <x:c r="AA163" s="63" t="n">
        <x:f>M163</x:f>
        <x:v>31</x:v>
      </x:c>
    </x:row>
    <x:row r="164" ht="25" customHeight="1">
      <x:c r="A164" s="10" t="str">
        <x:v>余想</x:v>
      </x:c>
      <x:c r="B164" s="10" t="str">
        <x:v>yuxiang</x:v>
      </x:c>
      <x:c r="C164" s="10" t="str">
        <x:v>近防</x:v>
      </x:c>
      <x:c r="D164" s="23" t="n">
        <x:v>5</x:v>
      </x:c>
      <x:c r="E164" s="23" t="n">
        <x:v>0</x:v>
      </x:c>
      <x:c r="F164" s="23" t="n">
        <x:v>2</x:v>
      </x:c>
      <x:c r="G164" s="23" t="n">
        <x:v>2</x:v>
      </x:c>
      <x:c r="H164" s="23" t="n">
        <x:v>0</x:v>
      </x:c>
      <x:c r="I164" s="23" t="n">
        <x:v>1</x:v>
      </x:c>
      <x:c r="J164" s="19" t="n">
        <x:f>IF(I164=1,G164,H164)</x:f>
        <x:v>2</x:v>
      </x:c>
      <x:c r="K164" s="19" t="n">
        <x:v>2</x:v>
      </x:c>
      <x:c r="L164" s="19" t="n">
        <x:f>K164+E164*0.5</x:f>
        <x:v>2</x:v>
      </x:c>
      <x:c r="M164" s="19" t="n">
        <x:f>D164+J164+F164*L164+N164</x:f>
        <x:v>11</x:v>
      </x:c>
      <x:c r="N164" s="27" t="n">
        <x:f>0</x:f>
        <x:v>0</x:v>
      </x:c>
      <x:c r="Y164" s="62" t="str">
        <x:f>C164</x:f>
        <x:v>近防</x:v>
      </x:c>
      <x:c r="Z164" s="63" t="n">
        <x:f>D164</x:f>
        <x:v>5</x:v>
      </x:c>
      <x:c r="AA164" s="63" t="n">
        <x:f>M164</x:f>
        <x:v>11</x:v>
      </x:c>
    </x:row>
    <x:row r="165" ht="25" customHeight="1">
      <x:c r="A165" s="3" t="str">
        <x:v>余想</x:v>
      </x:c>
      <x:c r="B165" s="3" t="str">
        <x:v>yuxiang</x:v>
      </x:c>
      <x:c r="C165" s="3" t="str">
        <x:v>远防</x:v>
      </x:c>
      <x:c r="D165" s="23" t="n">
        <x:v>2</x:v>
      </x:c>
      <x:c r="E165" s="23" t="n">
        <x:v>0</x:v>
      </x:c>
      <x:c r="F165" s="23" t="n">
        <x:v>0</x:v>
      </x:c>
      <x:c r="G165" s="23" t="n">
        <x:v>0</x:v>
      </x:c>
      <x:c r="H165" s="23" t="n">
        <x:v>0</x:v>
      </x:c>
      <x:c r="I165" s="23" t="n">
        <x:v>1</x:v>
      </x:c>
      <x:c r="J165" s="19" t="n">
        <x:f>IF(I165=1,G165,H165)</x:f>
        <x:v>0</x:v>
      </x:c>
      <x:c r="K165" s="19" t="n">
        <x:v>3</x:v>
      </x:c>
      <x:c r="L165" s="19" t="n">
        <x:f>K165+E165*0.5</x:f>
        <x:v>3</x:v>
      </x:c>
      <x:c r="M165" s="19" t="n">
        <x:f>D165+J165+F165*L165+N165</x:f>
        <x:v>2</x:v>
      </x:c>
      <x:c r="N165" s="27" t="n">
        <x:f>0</x:f>
        <x:v>0</x:v>
      </x:c>
      <x:c r="Y165" s="62"/>
      <x:c r="Z165" s="62"/>
      <x:c r="AA165" s="62"/>
    </x:row>
    <x:row r="166" ht="25" customHeight="1">
      <x:c r="A166" s="10" t="str">
        <x:v>童猪</x:v>
      </x:c>
      <x:c r="B166" s="10" t="str">
        <x:v>tongzhu</x:v>
      </x:c>
      <x:c r="C166" s="10" t="str">
        <x:v>生命</x:v>
      </x:c>
      <x:c r="D166" s="23" t="n">
        <x:v>60</x:v>
      </x:c>
      <x:c r="E166" s="23" t="n">
        <x:v>1</x:v>
      </x:c>
      <x:c r="F166" s="23" t="n">
        <x:v>8</x:v>
      </x:c>
      <x:c r="G166" s="23" t="n">
        <x:v>3</x:v>
      </x:c>
      <x:c r="H166" s="23" t="n">
        <x:v>0</x:v>
      </x:c>
      <x:c r="I166" s="23" t="n">
        <x:v>1</x:v>
      </x:c>
      <x:c r="J166" s="19" t="n">
        <x:f>IF(I166=1,G166,H166)</x:f>
        <x:v>3</x:v>
      </x:c>
      <x:c r="K166" s="19" t="n">
        <x:v>3</x:v>
      </x:c>
      <x:c r="L166" s="19" t="n">
        <x:f>K166+E166*0.5</x:f>
        <x:v>3.5</x:v>
      </x:c>
      <x:c r="M166" s="19" t="n">
        <x:f>D166+J166+F166*L166+N166</x:f>
        <x:v>91</x:v>
      </x:c>
      <x:c r="N166" s="27" t="n">
        <x:f>0</x:f>
        <x:v>0</x:v>
      </x:c>
      <x:c r="Y166" s="62" t="str">
        <x:v>属性</x:v>
      </x:c>
      <x:c r="Z166" s="62" t="str">
        <x:v>一级基础</x:v>
      </x:c>
      <x:c r="AA166" s="62" t="str">
        <x:v>11级均值</x:v>
      </x:c>
    </x:row>
    <x:row r="167" ht="25" customHeight="1">
      <x:c r="A167" s="3" t="str">
        <x:v>童猪</x:v>
      </x:c>
      <x:c r="B167" s="3" t="str">
        <x:v>tongzhu</x:v>
      </x:c>
      <x:c r="C167" s="3" t="str">
        <x:v>疲劳上限</x:v>
      </x:c>
      <x:c r="D167" s="23" t="n">
        <x:v>98</x:v>
      </x:c>
      <x:c r="E167" s="23" t="n">
        <x:v>0</x:v>
      </x:c>
      <x:c r="F167" s="23" t="n">
        <x:v>6</x:v>
      </x:c>
      <x:c r="G167" s="23" t="n">
        <x:v>0</x:v>
      </x:c>
      <x:c r="H167" s="23" t="n">
        <x:v>0</x:v>
      </x:c>
      <x:c r="I167" s="23" t="n">
        <x:v>1</x:v>
      </x:c>
      <x:c r="J167" s="19" t="n">
        <x:f>IF(I167=1,G167,H167)</x:f>
        <x:v>0</x:v>
      </x:c>
      <x:c r="K167" s="19" t="n">
        <x:v>3</x:v>
      </x:c>
      <x:c r="L167" s="19" t="n">
        <x:f>K167+E167*0.5</x:f>
        <x:v>3</x:v>
      </x:c>
      <x:c r="M167" s="19" t="n">
        <x:f>D167+J167+F167*L167+N167</x:f>
        <x:v>116</x:v>
      </x:c>
      <x:c r="N167" s="27" t="n">
        <x:f>'人物特质'!T26</x:f>
        <x:v>0</x:v>
      </x:c>
      <x:c r="Y167" s="62" t="str">
        <x:f>C166</x:f>
        <x:v>生命</x:v>
      </x:c>
      <x:c r="Z167" s="63" t="n">
        <x:f>D166</x:f>
        <x:v>60</x:v>
      </x:c>
      <x:c r="AA167" s="63" t="n">
        <x:f>M166</x:f>
        <x:v>91</x:v>
      </x:c>
    </x:row>
    <x:row r="168" ht="25" customHeight="1">
      <x:c r="A168" s="10" t="str">
        <x:v>童猪</x:v>
      </x:c>
      <x:c r="B168" s="10" t="str">
        <x:v>tongzhu</x:v>
      </x:c>
      <x:c r="C168" s="10" t="str">
        <x:v>决心</x:v>
      </x:c>
      <x:c r="D168" s="23" t="n">
        <x:v>54</x:v>
      </x:c>
      <x:c r="E168" s="23" t="n">
        <x:v>2</x:v>
      </x:c>
      <x:c r="F168" s="23" t="n">
        <x:v>10</x:v>
      </x:c>
      <x:c r="G168" s="23" t="n">
        <x:v>4</x:v>
      </x:c>
      <x:c r="H168" s="23" t="n">
        <x:v>0</x:v>
      </x:c>
      <x:c r="I168" s="23" t="n">
        <x:v>1</x:v>
      </x:c>
      <x:c r="J168" s="19" t="n">
        <x:f>IF(I168=1,G168,H168)</x:f>
        <x:v>4</x:v>
      </x:c>
      <x:c r="K168" s="19" t="n">
        <x:v>3</x:v>
      </x:c>
      <x:c r="L168" s="19" t="n">
        <x:f>K168+E168*0.5</x:f>
        <x:v>4</x:v>
      </x:c>
      <x:c r="M168" s="19" t="n">
        <x:f>D168+J168+F168*L168+N168</x:f>
        <x:v>98</x:v>
      </x:c>
      <x:c r="N168" s="27" t="n">
        <x:f>0</x:f>
        <x:v>0</x:v>
      </x:c>
      <x:c r="Y168" s="62" t="str">
        <x:f>C167</x:f>
        <x:v>疲劳上限</x:v>
      </x:c>
      <x:c r="Z168" s="63" t="n">
        <x:f>D167</x:f>
        <x:v>98</x:v>
      </x:c>
      <x:c r="AA168" s="63" t="n">
        <x:f>M167</x:f>
        <x:v>116</x:v>
      </x:c>
    </x:row>
    <x:row r="169" ht="25" customHeight="1">
      <x:c r="A169" s="3" t="str">
        <x:v>童猪</x:v>
      </x:c>
      <x:c r="B169" s="3" t="str">
        <x:v>tongzhu</x:v>
      </x:c>
      <x:c r="C169" s="3" t="str">
        <x:v>先攻</x:v>
      </x:c>
      <x:c r="D169" s="23" t="n">
        <x:v>102</x:v>
      </x:c>
      <x:c r="E169" s="23" t="n">
        <x:v>0</x:v>
      </x:c>
      <x:c r="F169" s="23" t="n">
        <x:v>0</x:v>
      </x:c>
      <x:c r="G169" s="23" t="n">
        <x:v>0</x:v>
      </x:c>
      <x:c r="H169" s="23" t="n">
        <x:v>4</x:v>
      </x:c>
      <x:c r="I169" s="23" t="n">
        <x:v>1</x:v>
      </x:c>
      <x:c r="J169" s="19" t="n">
        <x:f>IF(I169=1,G169,H169)</x:f>
        <x:v>0</x:v>
      </x:c>
      <x:c r="K169" s="19" t="n">
        <x:v>4</x:v>
      </x:c>
      <x:c r="L169" s="19" t="n">
        <x:f>K169+E169*0.5</x:f>
        <x:v>4</x:v>
      </x:c>
      <x:c r="M169" s="19" t="n">
        <x:f>D169+J169+F169*L169+N169</x:f>
        <x:v>102</x:v>
      </x:c>
      <x:c r="N169" s="27" t="n">
        <x:f>0</x:f>
        <x:v>0</x:v>
      </x:c>
      <x:c r="Y169" s="62" t="str">
        <x:f>C168</x:f>
        <x:v>决心</x:v>
      </x:c>
      <x:c r="Z169" s="63" t="n">
        <x:f>D168</x:f>
        <x:v>54</x:v>
      </x:c>
      <x:c r="AA169" s="63" t="n">
        <x:f>M168</x:f>
        <x:v>98</x:v>
      </x:c>
    </x:row>
    <x:row r="170" ht="25" customHeight="1">
      <x:c r="A170" s="10" t="str">
        <x:v>童猪</x:v>
      </x:c>
      <x:c r="B170" s="10" t="str">
        <x:v>tongzhu</x:v>
      </x:c>
      <x:c r="C170" s="10" t="str">
        <x:v>近攻</x:v>
      </x:c>
      <x:c r="D170" s="23" t="n">
        <x:v>53</x:v>
      </x:c>
      <x:c r="E170" s="23" t="n">
        <x:v>1</x:v>
      </x:c>
      <x:c r="F170" s="23" t="n">
        <x:v>6</x:v>
      </x:c>
      <x:c r="G170" s="23" t="n">
        <x:v>0</x:v>
      </x:c>
      <x:c r="H170" s="23" t="n">
        <x:v>0</x:v>
      </x:c>
      <x:c r="I170" s="23" t="n">
        <x:v>1</x:v>
      </x:c>
      <x:c r="J170" s="19" t="n">
        <x:f>IF(I170=1,G170,H170)</x:f>
        <x:v>0</x:v>
      </x:c>
      <x:c r="K170" s="19" t="n">
        <x:v>2</x:v>
      </x:c>
      <x:c r="L170" s="19" t="n">
        <x:f>K170+E170*0.5</x:f>
        <x:v>2.5</x:v>
      </x:c>
      <x:c r="M170" s="19" t="n">
        <x:f>D170+J170+F170*L170+N170</x:f>
        <x:v>68</x:v>
      </x:c>
      <x:c r="N170" s="27" t="n">
        <x:f>0</x:f>
        <x:v>0</x:v>
      </x:c>
      <x:c r="Y170" s="62" t="str">
        <x:f>C170</x:f>
        <x:v>近攻</x:v>
      </x:c>
      <x:c r="Z170" s="63" t="n">
        <x:f>D170</x:f>
        <x:v>53</x:v>
      </x:c>
      <x:c r="AA170" s="63" t="n">
        <x:f>M170</x:f>
        <x:v>68</x:v>
      </x:c>
    </x:row>
    <x:row r="171" ht="25" customHeight="1">
      <x:c r="A171" s="3" t="str">
        <x:v>童猪</x:v>
      </x:c>
      <x:c r="B171" s="3" t="str">
        <x:v>tongzhu</x:v>
      </x:c>
      <x:c r="C171" s="3" t="str">
        <x:v>远攻</x:v>
      </x:c>
      <x:c r="D171" s="23" t="n">
        <x:v>35</x:v>
      </x:c>
      <x:c r="E171" s="23" t="n">
        <x:v>0</x:v>
      </x:c>
      <x:c r="F171" s="23" t="n">
        <x:v>0</x:v>
      </x:c>
      <x:c r="G171" s="23" t="n">
        <x:v>0</x:v>
      </x:c>
      <x:c r="H171" s="23" t="n">
        <x:v>0</x:v>
      </x:c>
      <x:c r="I171" s="23" t="n">
        <x:v>1</x:v>
      </x:c>
      <x:c r="J171" s="19" t="n">
        <x:f>IF(I171=1,G171,H171)</x:f>
        <x:v>0</x:v>
      </x:c>
      <x:c r="K171" s="19" t="n">
        <x:v>3</x:v>
      </x:c>
      <x:c r="L171" s="19" t="n">
        <x:f>K171+E171*0.5</x:f>
        <x:v>3</x:v>
      </x:c>
      <x:c r="M171" s="19" t="n">
        <x:f>D171+J171+F171*L171+N171</x:f>
        <x:v>35</x:v>
      </x:c>
      <x:c r="N171" s="27" t="n">
        <x:f>0</x:f>
        <x:v>0</x:v>
      </x:c>
      <x:c r="Y171" s="62" t="str">
        <x:f>C171</x:f>
        <x:v>远攻</x:v>
      </x:c>
      <x:c r="Z171" s="63" t="n">
        <x:f>D171</x:f>
        <x:v>35</x:v>
      </x:c>
      <x:c r="AA171" s="63" t="n">
        <x:f>M171</x:f>
        <x:v>35</x:v>
      </x:c>
    </x:row>
    <x:row r="172" ht="25" customHeight="1">
      <x:c r="A172" s="10" t="str">
        <x:v>童猪</x:v>
      </x:c>
      <x:c r="B172" s="10" t="str">
        <x:v>tongzhu</x:v>
      </x:c>
      <x:c r="C172" s="10" t="str">
        <x:v>近防</x:v>
      </x:c>
      <x:c r="D172" s="23" t="n">
        <x:v>4</x:v>
      </x:c>
      <x:c r="E172" s="23" t="n">
        <x:v>0</x:v>
      </x:c>
      <x:c r="F172" s="23" t="n">
        <x:v>0</x:v>
      </x:c>
      <x:c r="G172" s="23" t="n">
        <x:v>0</x:v>
      </x:c>
      <x:c r="H172" s="23" t="n">
        <x:v>2</x:v>
      </x:c>
      <x:c r="I172" s="23" t="n">
        <x:v>1</x:v>
      </x:c>
      <x:c r="J172" s="19" t="n">
        <x:f>IF(I172=1,G172,H172)</x:f>
        <x:v>0</x:v>
      </x:c>
      <x:c r="K172" s="19" t="n">
        <x:v>2</x:v>
      </x:c>
      <x:c r="L172" s="19" t="n">
        <x:f>K172+E172*0.5</x:f>
        <x:v>2</x:v>
      </x:c>
      <x:c r="M172" s="19" t="n">
        <x:f>D172+J172+F172*L172+N172</x:f>
        <x:v>4</x:v>
      </x:c>
      <x:c r="N172" s="27" t="n">
        <x:f>0</x:f>
        <x:v>0</x:v>
      </x:c>
      <x:c r="Y172" s="62" t="str">
        <x:f>C172</x:f>
        <x:v>近防</x:v>
      </x:c>
      <x:c r="Z172" s="63" t="n">
        <x:f>D172</x:f>
        <x:v>4</x:v>
      </x:c>
      <x:c r="AA172" s="63" t="n">
        <x:f>M172</x:f>
        <x:v>4</x:v>
      </x:c>
    </x:row>
    <x:row r="173" ht="25" customHeight="1">
      <x:c r="A173" s="3" t="str">
        <x:v>童猪</x:v>
      </x:c>
      <x:c r="B173" s="3" t="str">
        <x:v>tongzhu</x:v>
      </x:c>
      <x:c r="C173" s="3" t="str">
        <x:v>远防</x:v>
      </x:c>
      <x:c r="D173" s="23" t="n">
        <x:v>3</x:v>
      </x:c>
      <x:c r="E173" s="23" t="n">
        <x:v>0</x:v>
      </x:c>
      <x:c r="F173" s="23" t="n">
        <x:v>0</x:v>
      </x:c>
      <x:c r="G173" s="23" t="n">
        <x:v>0</x:v>
      </x:c>
      <x:c r="H173" s="23" t="n">
        <x:v>0</x:v>
      </x:c>
      <x:c r="I173" s="23" t="n">
        <x:v>1</x:v>
      </x:c>
      <x:c r="J173" s="19" t="n">
        <x:f>IF(I173=1,G173,H173)</x:f>
        <x:v>0</x:v>
      </x:c>
      <x:c r="K173" s="19" t="n">
        <x:v>3</x:v>
      </x:c>
      <x:c r="L173" s="19" t="n">
        <x:f>K173+E173*0.5</x:f>
        <x:v>3</x:v>
      </x:c>
      <x:c r="M173" s="19" t="n">
        <x:f>D173+J173+F173*L173+N173</x:f>
        <x:v>3</x:v>
      </x:c>
      <x:c r="N173" s="27" t="n">
        <x:f>0</x:f>
        <x:v>0</x:v>
      </x:c>
      <x:c r="Y173" s="62"/>
      <x:c r="Z173" s="62"/>
      <x:c r="AA173" s="62"/>
    </x:row>
    <x:row r="174" ht="25" customHeight="1">
      <x:c r="A174" s="10" t="str">
        <x:v>美伢</x:v>
      </x:c>
      <x:c r="B174" s="10" t="str">
        <x:v>meiya</x:v>
      </x:c>
      <x:c r="C174" s="10" t="str">
        <x:v>生命</x:v>
      </x:c>
      <x:c r="D174" s="23" t="n">
        <x:v>62</x:v>
      </x:c>
      <x:c r="E174" s="23" t="n">
        <x:v>0</x:v>
      </x:c>
      <x:c r="F174" s="23" t="n">
        <x:v>7</x:v>
      </x:c>
      <x:c r="G174" s="23" t="n">
        <x:v>0</x:v>
      </x:c>
      <x:c r="H174" s="23" t="n">
        <x:v>0</x:v>
      </x:c>
      <x:c r="I174" s="23" t="n">
        <x:v>1</x:v>
      </x:c>
      <x:c r="J174" s="19" t="n">
        <x:f>IF(I174=1,G174,H174)</x:f>
        <x:v>0</x:v>
      </x:c>
      <x:c r="K174" s="19" t="n">
        <x:v>3</x:v>
      </x:c>
      <x:c r="L174" s="19" t="n">
        <x:f>K174+E174*0.5</x:f>
        <x:v>3</x:v>
      </x:c>
      <x:c r="M174" s="19" t="n">
        <x:f>D174+J174+F174*L174+N174</x:f>
        <x:v>83</x:v>
      </x:c>
      <x:c r="N174" s="27" t="n">
        <x:f>0</x:f>
        <x:v>0</x:v>
      </x:c>
      <x:c r="Y174" s="62" t="str">
        <x:v>属性</x:v>
      </x:c>
      <x:c r="Z174" s="62" t="str">
        <x:v>一级基础</x:v>
      </x:c>
      <x:c r="AA174" s="62" t="str">
        <x:v>11级均值</x:v>
      </x:c>
    </x:row>
    <x:row r="175" ht="25" customHeight="1">
      <x:c r="A175" s="3" t="str">
        <x:v>美伢</x:v>
      </x:c>
      <x:c r="B175" s="3" t="str">
        <x:v>meiya</x:v>
      </x:c>
      <x:c r="C175" s="3" t="str">
        <x:v>疲劳上限</x:v>
      </x:c>
      <x:c r="D175" s="23" t="n">
        <x:v>105</x:v>
      </x:c>
      <x:c r="E175" s="23" t="n">
        <x:v>1</x:v>
      </x:c>
      <x:c r="F175" s="23" t="n">
        <x:v>0</x:v>
      </x:c>
      <x:c r="G175" s="23" t="n">
        <x:v>0</x:v>
      </x:c>
      <x:c r="H175" s="23" t="n">
        <x:v>5</x:v>
      </x:c>
      <x:c r="I175" s="23" t="n">
        <x:v>1</x:v>
      </x:c>
      <x:c r="J175" s="19" t="n">
        <x:f>IF(I175=1,G175,H175)</x:f>
        <x:v>0</x:v>
      </x:c>
      <x:c r="K175" s="19" t="n">
        <x:v>3</x:v>
      </x:c>
      <x:c r="L175" s="19" t="n">
        <x:f>K175+E175*0.5</x:f>
        <x:v>3.5</x:v>
      </x:c>
      <x:c r="M175" s="19" t="n">
        <x:f>D175+J175+F175*L175+N175</x:f>
        <x:v>105</x:v>
      </x:c>
      <x:c r="N175" s="27" t="n">
        <x:f>'人物特质'!T27</x:f>
        <x:v>0</x:v>
      </x:c>
      <x:c r="Y175" s="62" t="str">
        <x:f>C174</x:f>
        <x:v>生命</x:v>
      </x:c>
      <x:c r="Z175" s="63" t="n">
        <x:f>D174</x:f>
        <x:v>62</x:v>
      </x:c>
      <x:c r="AA175" s="63" t="n">
        <x:f>M174</x:f>
        <x:v>83</x:v>
      </x:c>
    </x:row>
    <x:row r="176" ht="25" customHeight="1">
      <x:c r="A176" s="10" t="str">
        <x:v>美伢</x:v>
      </x:c>
      <x:c r="B176" s="10" t="str">
        <x:v>meiya</x:v>
      </x:c>
      <x:c r="C176" s="10" t="str">
        <x:v>决心</x:v>
      </x:c>
      <x:c r="D176" s="23" t="n">
        <x:v>43</x:v>
      </x:c>
      <x:c r="E176" s="23" t="n">
        <x:v>0</x:v>
      </x:c>
      <x:c r="F176" s="23" t="n">
        <x:v>3</x:v>
      </x:c>
      <x:c r="G176" s="23" t="n">
        <x:v>0</x:v>
      </x:c>
      <x:c r="H176" s="23" t="n">
        <x:v>0</x:v>
      </x:c>
      <x:c r="I176" s="23" t="n">
        <x:v>1</x:v>
      </x:c>
      <x:c r="J176" s="19" t="n">
        <x:f>IF(I176=1,G176,H176)</x:f>
        <x:v>0</x:v>
      </x:c>
      <x:c r="K176" s="19" t="n">
        <x:v>3</x:v>
      </x:c>
      <x:c r="L176" s="19" t="n">
        <x:f>K176+E176*0.5</x:f>
        <x:v>3</x:v>
      </x:c>
      <x:c r="M176" s="19" t="n">
        <x:f>D176+J176+F176*L176+N176</x:f>
        <x:v>52</x:v>
      </x:c>
      <x:c r="N176" s="27" t="n">
        <x:f>0</x:f>
        <x:v>0</x:v>
      </x:c>
      <x:c r="Y176" s="62" t="str">
        <x:f>C175</x:f>
        <x:v>疲劳上限</x:v>
      </x:c>
      <x:c r="Z176" s="63" t="n">
        <x:f>D175</x:f>
        <x:v>105</x:v>
      </x:c>
      <x:c r="AA176" s="63" t="n">
        <x:f>M175</x:f>
        <x:v>105</x:v>
      </x:c>
    </x:row>
    <x:row r="177" ht="25" customHeight="1">
      <x:c r="A177" s="3" t="str">
        <x:v>美伢</x:v>
      </x:c>
      <x:c r="B177" s="3" t="str">
        <x:v>meiya</x:v>
      </x:c>
      <x:c r="C177" s="3" t="str">
        <x:v>先攻</x:v>
      </x:c>
      <x:c r="D177" s="23" t="n">
        <x:v>115</x:v>
      </x:c>
      <x:c r="E177" s="23" t="n">
        <x:v>2</x:v>
      </x:c>
      <x:c r="F177" s="23" t="n">
        <x:v>0</x:v>
      </x:c>
      <x:c r="G177" s="23" t="n">
        <x:v>4</x:v>
      </x:c>
      <x:c r="H177" s="23" t="n">
        <x:v>0</x:v>
      </x:c>
      <x:c r="I177" s="23" t="n">
        <x:v>1</x:v>
      </x:c>
      <x:c r="J177" s="19" t="n">
        <x:f>IF(I177=1,G177,H177)</x:f>
        <x:v>4</x:v>
      </x:c>
      <x:c r="K177" s="19" t="n">
        <x:v>4</x:v>
      </x:c>
      <x:c r="L177" s="19" t="n">
        <x:f>K177+E177*0.5</x:f>
        <x:v>5</x:v>
      </x:c>
      <x:c r="M177" s="19" t="n">
        <x:f>D177+J177+F177*L177+N177</x:f>
        <x:v>119</x:v>
      </x:c>
      <x:c r="N177" s="27" t="n">
        <x:f>0</x:f>
        <x:v>0</x:v>
      </x:c>
      <x:c r="Y177" s="62" t="str">
        <x:f>C176</x:f>
        <x:v>决心</x:v>
      </x:c>
      <x:c r="Z177" s="63" t="n">
        <x:f>D176</x:f>
        <x:v>43</x:v>
      </x:c>
      <x:c r="AA177" s="63" t="n">
        <x:f>M176</x:f>
        <x:v>52</x:v>
      </x:c>
    </x:row>
    <x:row r="178" ht="25" customHeight="1">
      <x:c r="A178" s="10" t="str">
        <x:v>美伢</x:v>
      </x:c>
      <x:c r="B178" s="10" t="str">
        <x:v>meiya</x:v>
      </x:c>
      <x:c r="C178" s="10" t="str">
        <x:v>近攻</x:v>
      </x:c>
      <x:c r="D178" s="23" t="n">
        <x:v>59</x:v>
      </x:c>
      <x:c r="E178" s="23" t="n">
        <x:v>1</x:v>
      </x:c>
      <x:c r="F178" s="23" t="n">
        <x:v>10</x:v>
      </x:c>
      <x:c r="G178" s="23" t="n">
        <x:v>2</x:v>
      </x:c>
      <x:c r="H178" s="23" t="n">
        <x:v>0</x:v>
      </x:c>
      <x:c r="I178" s="23" t="n">
        <x:v>1</x:v>
      </x:c>
      <x:c r="J178" s="19" t="n">
        <x:f>IF(I178=1,G178,H178)</x:f>
        <x:v>2</x:v>
      </x:c>
      <x:c r="K178" s="19" t="n">
        <x:v>2</x:v>
      </x:c>
      <x:c r="L178" s="19" t="n">
        <x:f>K178+E178*0.5</x:f>
        <x:v>2.5</x:v>
      </x:c>
      <x:c r="M178" s="19" t="n">
        <x:f>D178+J178+F178*L178+N178</x:f>
        <x:v>86</x:v>
      </x:c>
      <x:c r="N178" s="27" t="n">
        <x:f>0</x:f>
        <x:v>0</x:v>
      </x:c>
      <x:c r="Y178" s="62" t="str">
        <x:f>C178</x:f>
        <x:v>近攻</x:v>
      </x:c>
      <x:c r="Z178" s="63" t="n">
        <x:f>D178</x:f>
        <x:v>59</x:v>
      </x:c>
      <x:c r="AA178" s="63" t="n">
        <x:f>M178</x:f>
        <x:v>86</x:v>
      </x:c>
    </x:row>
    <x:row r="179" ht="25" customHeight="1">
      <x:c r="A179" s="3" t="str">
        <x:v>美伢</x:v>
      </x:c>
      <x:c r="B179" s="3" t="str">
        <x:v>meiya</x:v>
      </x:c>
      <x:c r="C179" s="3" t="str">
        <x:v>远攻</x:v>
      </x:c>
      <x:c r="D179" s="23" t="n">
        <x:v>29</x:v>
      </x:c>
      <x:c r="E179" s="23" t="n">
        <x:v>0</x:v>
      </x:c>
      <x:c r="F179" s="23" t="n">
        <x:v>0</x:v>
      </x:c>
      <x:c r="G179" s="23" t="n">
        <x:v>0</x:v>
      </x:c>
      <x:c r="H179" s="23" t="n">
        <x:v>0</x:v>
      </x:c>
      <x:c r="I179" s="23" t="n">
        <x:v>1</x:v>
      </x:c>
      <x:c r="J179" s="19" t="n">
        <x:f>IF(I179=1,G179,H179)</x:f>
        <x:v>0</x:v>
      </x:c>
      <x:c r="K179" s="19" t="n">
        <x:v>3</x:v>
      </x:c>
      <x:c r="L179" s="19" t="n">
        <x:f>K179+E179*0.5</x:f>
        <x:v>3</x:v>
      </x:c>
      <x:c r="M179" s="19" t="n">
        <x:f>D179+J179+F179*L179+N179</x:f>
        <x:v>29</x:v>
      </x:c>
      <x:c r="N179" s="27" t="n">
        <x:f>0</x:f>
        <x:v>0</x:v>
      </x:c>
      <x:c r="Y179" s="62" t="str">
        <x:f>C179</x:f>
        <x:v>远攻</x:v>
      </x:c>
      <x:c r="Z179" s="63" t="n">
        <x:f>D179</x:f>
        <x:v>29</x:v>
      </x:c>
      <x:c r="AA179" s="63" t="n">
        <x:f>M179</x:f>
        <x:v>29</x:v>
      </x:c>
    </x:row>
    <x:row r="180" ht="25" customHeight="1">
      <x:c r="A180" s="10" t="str">
        <x:v>美伢</x:v>
      </x:c>
      <x:c r="B180" s="10" t="str">
        <x:v>meiya</x:v>
      </x:c>
      <x:c r="C180" s="10" t="str">
        <x:v>近防</x:v>
      </x:c>
      <x:c r="D180" s="23" t="n">
        <x:v>10</x:v>
      </x:c>
      <x:c r="E180" s="23" t="n">
        <x:v>0</x:v>
      </x:c>
      <x:c r="F180" s="23" t="n">
        <x:v>10</x:v>
      </x:c>
      <x:c r="G180" s="23" t="n">
        <x:v>0</x:v>
      </x:c>
      <x:c r="H180" s="23" t="n">
        <x:v>2</x:v>
      </x:c>
      <x:c r="I180" s="23" t="n">
        <x:v>1</x:v>
      </x:c>
      <x:c r="J180" s="19" t="n">
        <x:f>IF(I180=1,G180,H180)</x:f>
        <x:v>0</x:v>
      </x:c>
      <x:c r="K180" s="19" t="n">
        <x:v>2</x:v>
      </x:c>
      <x:c r="L180" s="19" t="n">
        <x:f>K180+E180*0.5</x:f>
        <x:v>2</x:v>
      </x:c>
      <x:c r="M180" s="19" t="n">
        <x:f>D180+J180+F180*L180+N180</x:f>
        <x:v>30</x:v>
      </x:c>
      <x:c r="N180" s="27" t="n">
        <x:f>0</x:f>
        <x:v>0</x:v>
      </x:c>
      <x:c r="Y180" s="62" t="str">
        <x:f>C180</x:f>
        <x:v>近防</x:v>
      </x:c>
      <x:c r="Z180" s="63" t="n">
        <x:f>D180</x:f>
        <x:v>10</x:v>
      </x:c>
      <x:c r="AA180" s="63" t="n">
        <x:f>M180</x:f>
        <x:v>30</x:v>
      </x:c>
    </x:row>
    <x:row r="181" ht="25" customHeight="1">
      <x:c r="A181" s="3" t="str">
        <x:v>美伢</x:v>
      </x:c>
      <x:c r="B181" s="3" t="str">
        <x:v>meiya</x:v>
      </x:c>
      <x:c r="C181" s="3" t="str">
        <x:v>远防</x:v>
      </x:c>
      <x:c r="D181" s="23" t="n">
        <x:v>3</x:v>
      </x:c>
      <x:c r="E181" s="23" t="n">
        <x:v>0</x:v>
      </x:c>
      <x:c r="F181" s="23" t="n">
        <x:v>0</x:v>
      </x:c>
      <x:c r="G181" s="23" t="n">
        <x:v>0</x:v>
      </x:c>
      <x:c r="H181" s="23" t="n">
        <x:v>0</x:v>
      </x:c>
      <x:c r="I181" s="23" t="n">
        <x:v>1</x:v>
      </x:c>
      <x:c r="J181" s="19" t="n">
        <x:f>IF(I181=1,G181,H181)</x:f>
        <x:v>0</x:v>
      </x:c>
      <x:c r="K181" s="19" t="n">
        <x:v>3</x:v>
      </x:c>
      <x:c r="L181" s="19" t="n">
        <x:f>K181+E181*0.5</x:f>
        <x:v>3</x:v>
      </x:c>
      <x:c r="M181" s="19" t="n">
        <x:f>D181+J181+F181*L181+N181</x:f>
        <x:v>3</x:v>
      </x:c>
      <x:c r="N181" s="27" t="n">
        <x:f>0</x:f>
        <x:v>0</x:v>
      </x:c>
      <x:c r="Y181" s="62"/>
      <x:c r="Z181" s="62"/>
      <x:c r="AA181" s="62"/>
    </x:row>
    <x:row r="182" ht="25" customHeight="1">
      <x:c r="A182" s="10" t="str">
        <x:v>玩蛇</x:v>
      </x:c>
      <x:c r="B182" s="10" t="str">
        <x:v>wanshe</x:v>
      </x:c>
      <x:c r="C182" s="10" t="str">
        <x:v>生命</x:v>
      </x:c>
      <x:c r="D182" s="23" t="n">
        <x:v>61</x:v>
      </x:c>
      <x:c r="E182" s="23" t="n">
        <x:v>0</x:v>
      </x:c>
      <x:c r="F182" s="23" t="n">
        <x:v>7</x:v>
      </x:c>
      <x:c r="G182" s="23" t="n">
        <x:v>0</x:v>
      </x:c>
      <x:c r="H182" s="23" t="n">
        <x:v>0</x:v>
      </x:c>
      <x:c r="I182" s="23" t="n">
        <x:v>1</x:v>
      </x:c>
      <x:c r="J182" s="19" t="n">
        <x:f>IF(I182=1,G182,H182)</x:f>
        <x:v>0</x:v>
      </x:c>
      <x:c r="K182" s="19" t="n">
        <x:v>3</x:v>
      </x:c>
      <x:c r="L182" s="19" t="n">
        <x:f>K182+E182*0.5</x:f>
        <x:v>3</x:v>
      </x:c>
      <x:c r="M182" s="19" t="n">
        <x:f>D182+J182+F182*L182+N182</x:f>
        <x:v>82</x:v>
      </x:c>
      <x:c r="N182" s="27" t="n">
        <x:f>0</x:f>
        <x:v>0</x:v>
      </x:c>
      <x:c r="Y182" s="62" t="str">
        <x:v>属性</x:v>
      </x:c>
      <x:c r="Z182" s="62" t="str">
        <x:v>一级基础</x:v>
      </x:c>
      <x:c r="AA182" s="62" t="str">
        <x:v>11级均值</x:v>
      </x:c>
    </x:row>
    <x:row r="183" ht="25" customHeight="1">
      <x:c r="A183" s="3" t="str">
        <x:v>玩蛇</x:v>
      </x:c>
      <x:c r="B183" s="3" t="str">
        <x:v>wanshe</x:v>
      </x:c>
      <x:c r="C183" s="3" t="str">
        <x:v>疲劳上限</x:v>
      </x:c>
      <x:c r="D183" s="23" t="n">
        <x:v>110</x:v>
      </x:c>
      <x:c r="E183" s="23" t="n">
        <x:v>0</x:v>
      </x:c>
      <x:c r="F183" s="23" t="n">
        <x:v>1</x:v>
      </x:c>
      <x:c r="G183" s="23" t="n">
        <x:v>0</x:v>
      </x:c>
      <x:c r="H183" s="23" t="n">
        <x:v>2</x:v>
      </x:c>
      <x:c r="I183" s="23" t="n">
        <x:v>1</x:v>
      </x:c>
      <x:c r="J183" s="19" t="n">
        <x:f>IF(I183=1,G183,H183)</x:f>
        <x:v>0</x:v>
      </x:c>
      <x:c r="K183" s="19" t="n">
        <x:v>3</x:v>
      </x:c>
      <x:c r="L183" s="19" t="n">
        <x:f>K183+E183*0.5</x:f>
        <x:v>3</x:v>
      </x:c>
      <x:c r="M183" s="19" t="n">
        <x:f>D183+J183+F183*L183+N183</x:f>
        <x:v>113</x:v>
      </x:c>
      <x:c r="N183" s="27" t="n">
        <x:f>'人物特质'!T28</x:f>
        <x:v>0</x:v>
      </x:c>
      <x:c r="Y183" s="62" t="str">
        <x:f>C182</x:f>
        <x:v>生命</x:v>
      </x:c>
      <x:c r="Z183" s="63" t="n">
        <x:f>D182</x:f>
        <x:v>61</x:v>
      </x:c>
      <x:c r="AA183" s="63" t="n">
        <x:f>M182</x:f>
        <x:v>82</x:v>
      </x:c>
    </x:row>
    <x:row r="184" ht="25" customHeight="1">
      <x:c r="A184" s="10" t="str">
        <x:v>玩蛇</x:v>
      </x:c>
      <x:c r="B184" s="10" t="str">
        <x:v>wanshe</x:v>
      </x:c>
      <x:c r="C184" s="10" t="str">
        <x:v>决心</x:v>
      </x:c>
      <x:c r="D184" s="23" t="n">
        <x:v>46</x:v>
      </x:c>
      <x:c r="E184" s="23" t="n">
        <x:v>0</x:v>
      </x:c>
      <x:c r="F184" s="23" t="n">
        <x:v>2</x:v>
      </x:c>
      <x:c r="G184" s="23" t="n">
        <x:v>0</x:v>
      </x:c>
      <x:c r="H184" s="23" t="n">
        <x:v>0</x:v>
      </x:c>
      <x:c r="I184" s="23" t="n">
        <x:v>1</x:v>
      </x:c>
      <x:c r="J184" s="19" t="n">
        <x:f>IF(I184=1,G184,H184)</x:f>
        <x:v>0</x:v>
      </x:c>
      <x:c r="K184" s="19" t="n">
        <x:v>3</x:v>
      </x:c>
      <x:c r="L184" s="19" t="n">
        <x:f>K184+E184*0.5</x:f>
        <x:v>3</x:v>
      </x:c>
      <x:c r="M184" s="19" t="n">
        <x:f>D184+J184+F184*L184+N184</x:f>
        <x:v>52</x:v>
      </x:c>
      <x:c r="N184" s="27" t="n">
        <x:f>0</x:f>
        <x:v>0</x:v>
      </x:c>
      <x:c r="Y184" s="62" t="str">
        <x:f>C183</x:f>
        <x:v>疲劳上限</x:v>
      </x:c>
      <x:c r="Z184" s="63" t="n">
        <x:f>D183</x:f>
        <x:v>110</x:v>
      </x:c>
      <x:c r="AA184" s="63" t="n">
        <x:f>M183</x:f>
        <x:v>113</x:v>
      </x:c>
    </x:row>
    <x:row r="185" ht="25" customHeight="1">
      <x:c r="A185" s="3" t="str">
        <x:v>玩蛇</x:v>
      </x:c>
      <x:c r="B185" s="3" t="str">
        <x:v>wanshe</x:v>
      </x:c>
      <x:c r="C185" s="3" t="str">
        <x:v>先攻</x:v>
      </x:c>
      <x:c r="D185" s="23" t="n">
        <x:v>100</x:v>
      </x:c>
      <x:c r="E185" s="23" t="n">
        <x:v>1</x:v>
      </x:c>
      <x:c r="F185" s="23" t="n">
        <x:v>0</x:v>
      </x:c>
      <x:c r="G185" s="23" t="n">
        <x:v>2</x:v>
      </x:c>
      <x:c r="H185" s="23" t="n">
        <x:v>0</x:v>
      </x:c>
      <x:c r="I185" s="23" t="n">
        <x:v>1</x:v>
      </x:c>
      <x:c r="J185" s="19" t="n">
        <x:f>IF(I185=1,G185,H185)</x:f>
        <x:v>2</x:v>
      </x:c>
      <x:c r="K185" s="19" t="n">
        <x:v>4</x:v>
      </x:c>
      <x:c r="L185" s="19" t="n">
        <x:f>K185+E185*0.5</x:f>
        <x:v>4.5</x:v>
      </x:c>
      <x:c r="M185" s="19" t="n">
        <x:f>D185+J185+F185*L185+N185</x:f>
        <x:v>102</x:v>
      </x:c>
      <x:c r="N185" s="27" t="n">
        <x:f>0</x:f>
        <x:v>0</x:v>
      </x:c>
      <x:c r="Y185" s="62" t="str">
        <x:f>C184</x:f>
        <x:v>决心</x:v>
      </x:c>
      <x:c r="Z185" s="63" t="n">
        <x:f>D184</x:f>
        <x:v>46</x:v>
      </x:c>
      <x:c r="AA185" s="63" t="n">
        <x:f>M184</x:f>
        <x:v>52</x:v>
      </x:c>
    </x:row>
    <x:row r="186" ht="25" customHeight="1">
      <x:c r="A186" s="10" t="str">
        <x:v>玩蛇</x:v>
      </x:c>
      <x:c r="B186" s="10" t="str">
        <x:v>wanshe</x:v>
      </x:c>
      <x:c r="C186" s="10" t="str">
        <x:v>近攻</x:v>
      </x:c>
      <x:c r="D186" s="23" t="n">
        <x:v>59</x:v>
      </x:c>
      <x:c r="E186" s="23" t="n">
        <x:v>2</x:v>
      </x:c>
      <x:c r="F186" s="23" t="n">
        <x:v>10</x:v>
      </x:c>
      <x:c r="G186" s="23" t="n">
        <x:v>3</x:v>
      </x:c>
      <x:c r="H186" s="23" t="n">
        <x:v>0</x:v>
      </x:c>
      <x:c r="I186" s="23" t="n">
        <x:v>1</x:v>
      </x:c>
      <x:c r="J186" s="19" t="n">
        <x:f>IF(I186=1,G186,H186)</x:f>
        <x:v>3</x:v>
      </x:c>
      <x:c r="K186" s="19" t="n">
        <x:v>2</x:v>
      </x:c>
      <x:c r="L186" s="19" t="n">
        <x:f>K186+E186*0.5</x:f>
        <x:v>3</x:v>
      </x:c>
      <x:c r="M186" s="19" t="n">
        <x:f>D186+J186+F186*L186+N186</x:f>
        <x:v>92</x:v>
      </x:c>
      <x:c r="N186" s="27" t="n">
        <x:f>0</x:f>
        <x:v>0</x:v>
      </x:c>
      <x:c r="Y186" s="62" t="str">
        <x:f>C186</x:f>
        <x:v>近攻</x:v>
      </x:c>
      <x:c r="Z186" s="63" t="n">
        <x:f>D186</x:f>
        <x:v>59</x:v>
      </x:c>
      <x:c r="AA186" s="63" t="n">
        <x:f>M186</x:f>
        <x:v>92</x:v>
      </x:c>
    </x:row>
    <x:row r="187" ht="25" customHeight="1">
      <x:c r="A187" s="3" t="str">
        <x:v>玩蛇</x:v>
      </x:c>
      <x:c r="B187" s="3" t="str">
        <x:v>wanshe</x:v>
      </x:c>
      <x:c r="C187" s="3" t="str">
        <x:v>远攻</x:v>
      </x:c>
      <x:c r="D187" s="23" t="n">
        <x:v>28</x:v>
      </x:c>
      <x:c r="E187" s="23" t="n">
        <x:v>0</x:v>
      </x:c>
      <x:c r="F187" s="23" t="n">
        <x:v>0</x:v>
      </x:c>
      <x:c r="G187" s="23" t="n">
        <x:v>0</x:v>
      </x:c>
      <x:c r="H187" s="23" t="n">
        <x:v>0</x:v>
      </x:c>
      <x:c r="I187" s="23" t="n">
        <x:v>1</x:v>
      </x:c>
      <x:c r="J187" s="19" t="n">
        <x:f>IF(I187=1,G187,H187)</x:f>
        <x:v>0</x:v>
      </x:c>
      <x:c r="K187" s="19" t="n">
        <x:v>3</x:v>
      </x:c>
      <x:c r="L187" s="19" t="n">
        <x:f>K187+E187*0.5</x:f>
        <x:v>3</x:v>
      </x:c>
      <x:c r="M187" s="19" t="n">
        <x:f>D187+J187+F187*L187+N187</x:f>
        <x:v>28</x:v>
      </x:c>
      <x:c r="N187" s="27" t="n">
        <x:f>0</x:f>
        <x:v>0</x:v>
      </x:c>
      <x:c r="Y187" s="62" t="str">
        <x:f>C187</x:f>
        <x:v>远攻</x:v>
      </x:c>
      <x:c r="Z187" s="63" t="n">
        <x:f>D187</x:f>
        <x:v>28</x:v>
      </x:c>
      <x:c r="AA187" s="63" t="n">
        <x:f>M187</x:f>
        <x:v>28</x:v>
      </x:c>
    </x:row>
    <x:row r="188" ht="25" customHeight="1">
      <x:c r="A188" s="10" t="str">
        <x:v>玩蛇</x:v>
      </x:c>
      <x:c r="B188" s="10" t="str">
        <x:v>wanshe</x:v>
      </x:c>
      <x:c r="C188" s="10" t="str">
        <x:v>近防</x:v>
      </x:c>
      <x:c r="D188" s="23" t="n">
        <x:v>5</x:v>
      </x:c>
      <x:c r="E188" s="23" t="n">
        <x:v>1</x:v>
      </x:c>
      <x:c r="F188" s="23" t="n">
        <x:v>10</x:v>
      </x:c>
      <x:c r="G188" s="23" t="n">
        <x:v>0</x:v>
      </x:c>
      <x:c r="H188" s="23" t="n">
        <x:v>3</x:v>
      </x:c>
      <x:c r="I188" s="23" t="n">
        <x:v>1</x:v>
      </x:c>
      <x:c r="J188" s="19" t="n">
        <x:f>IF(I188=1,G188,H188)</x:f>
        <x:v>0</x:v>
      </x:c>
      <x:c r="K188" s="19" t="n">
        <x:v>2</x:v>
      </x:c>
      <x:c r="L188" s="19" t="n">
        <x:f>K188+E188*0.5</x:f>
        <x:v>2.5</x:v>
      </x:c>
      <x:c r="M188" s="19" t="n">
        <x:f>D188+J188+F188*L188+N188</x:f>
        <x:v>30</x:v>
      </x:c>
      <x:c r="N188" s="27" t="n">
        <x:f>0</x:f>
        <x:v>0</x:v>
      </x:c>
      <x:c r="Y188" s="62" t="str">
        <x:f>C188</x:f>
        <x:v>近防</x:v>
      </x:c>
      <x:c r="Z188" s="63" t="n">
        <x:f>D188</x:f>
        <x:v>5</x:v>
      </x:c>
      <x:c r="AA188" s="63" t="n">
        <x:f>M188</x:f>
        <x:v>30</x:v>
      </x:c>
    </x:row>
    <x:row r="189" ht="25" customHeight="1">
      <x:c r="A189" s="3" t="str">
        <x:v>玩蛇</x:v>
      </x:c>
      <x:c r="B189" s="3" t="str">
        <x:v>wanshe</x:v>
      </x:c>
      <x:c r="C189" s="3" t="str">
        <x:v>远防</x:v>
      </x:c>
      <x:c r="D189" s="23" t="n">
        <x:v>3</x:v>
      </x:c>
      <x:c r="E189" s="23" t="n">
        <x:v>0</x:v>
      </x:c>
      <x:c r="F189" s="23" t="n">
        <x:v>0</x:v>
      </x:c>
      <x:c r="G189" s="23" t="n">
        <x:v>0</x:v>
      </x:c>
      <x:c r="H189" s="23" t="n">
        <x:v>0</x:v>
      </x:c>
      <x:c r="I189" s="23" t="n">
        <x:v>1</x:v>
      </x:c>
      <x:c r="J189" s="19" t="n">
        <x:f>IF(I189=1,G189,H189)</x:f>
        <x:v>0</x:v>
      </x:c>
      <x:c r="K189" s="19" t="n">
        <x:v>3</x:v>
      </x:c>
      <x:c r="L189" s="19" t="n">
        <x:f>K189+E189*0.5</x:f>
        <x:v>3</x:v>
      </x:c>
      <x:c r="M189" s="19" t="n">
        <x:f>D189+J189+F189*L189+N189</x:f>
        <x:v>3</x:v>
      </x:c>
      <x:c r="N189" s="27" t="n">
        <x:f>0</x:f>
        <x:v>0</x:v>
      </x:c>
      <x:c r="Y189" s="62"/>
      <x:c r="Z189" s="62"/>
      <x:c r="AA189" s="62"/>
    </x:row>
    <x:row r="190" ht="25" customHeight="1">
      <x:c r="A190" s="10" t="str">
        <x:v>涂涂</x:v>
      </x:c>
      <x:c r="B190" s="10" t="str">
        <x:v>tutu</x:v>
      </x:c>
      <x:c r="C190" s="10" t="str">
        <x:v>生命</x:v>
      </x:c>
      <x:c r="D190" s="23" t="n">
        <x:v>57</x:v>
      </x:c>
      <x:c r="E190" s="23" t="n">
        <x:v>1</x:v>
      </x:c>
      <x:c r="F190" s="23" t="n">
        <x:v>8</x:v>
      </x:c>
      <x:c r="G190" s="23" t="n">
        <x:v>0</x:v>
      </x:c>
      <x:c r="H190" s="23" t="n">
        <x:v>0</x:v>
      </x:c>
      <x:c r="I190" s="23" t="n">
        <x:v>1</x:v>
      </x:c>
      <x:c r="J190" s="19" t="n">
        <x:f>IF(I190=1,G190,H190)</x:f>
        <x:v>0</x:v>
      </x:c>
      <x:c r="K190" s="19" t="n">
        <x:v>3</x:v>
      </x:c>
      <x:c r="L190" s="19" t="n">
        <x:f>K190+E190*0.5</x:f>
        <x:v>3.5</x:v>
      </x:c>
      <x:c r="M190" s="19" t="n">
        <x:f>D190+J190+F190*L190+N190</x:f>
        <x:v>85</x:v>
      </x:c>
      <x:c r="N190" s="27" t="n">
        <x:f>0</x:f>
        <x:v>0</x:v>
      </x:c>
      <x:c r="Y190" s="62" t="str">
        <x:v>属性</x:v>
      </x:c>
      <x:c r="Z190" s="62" t="str">
        <x:v>一级基础</x:v>
      </x:c>
      <x:c r="AA190" s="62" t="str">
        <x:v>11级均值</x:v>
      </x:c>
    </x:row>
    <x:row r="191" ht="25" customHeight="1">
      <x:c r="A191" s="3" t="str">
        <x:v>涂涂</x:v>
      </x:c>
      <x:c r="B191" s="3" t="str">
        <x:v>tutu</x:v>
      </x:c>
      <x:c r="C191" s="3" t="str">
        <x:v>疲劳上限</x:v>
      </x:c>
      <x:c r="D191" s="23" t="n">
        <x:v>104</x:v>
      </x:c>
      <x:c r="E191" s="23" t="n">
        <x:v>1</x:v>
      </x:c>
      <x:c r="F191" s="23" t="n">
        <x:v>6</x:v>
      </x:c>
      <x:c r="G191" s="23" t="n">
        <x:v>0</x:v>
      </x:c>
      <x:c r="H191" s="23" t="n">
        <x:v>5</x:v>
      </x:c>
      <x:c r="I191" s="23" t="n">
        <x:v>1</x:v>
      </x:c>
      <x:c r="J191" s="19" t="n">
        <x:f>IF(I191=1,G191,H191)</x:f>
        <x:v>0</x:v>
      </x:c>
      <x:c r="K191" s="19" t="n">
        <x:v>3</x:v>
      </x:c>
      <x:c r="L191" s="19" t="n">
        <x:f>K191+E191*0.5</x:f>
        <x:v>3.5</x:v>
      </x:c>
      <x:c r="M191" s="19" t="n">
        <x:f>D191+J191+F191*L191+N191</x:f>
        <x:v>125</x:v>
      </x:c>
      <x:c r="N191" s="27" t="n">
        <x:f>'人物特质'!T29</x:f>
        <x:v>0</x:v>
      </x:c>
      <x:c r="Y191" s="62" t="str">
        <x:f>C190</x:f>
        <x:v>生命</x:v>
      </x:c>
      <x:c r="Z191" s="63" t="n">
        <x:f>D190</x:f>
        <x:v>57</x:v>
      </x:c>
      <x:c r="AA191" s="63" t="n">
        <x:f>M190</x:f>
        <x:v>85</x:v>
      </x:c>
    </x:row>
    <x:row r="192" ht="25" customHeight="1">
      <x:c r="A192" s="10" t="str">
        <x:v>涂涂</x:v>
      </x:c>
      <x:c r="B192" s="10" t="str">
        <x:v>tutu</x:v>
      </x:c>
      <x:c r="C192" s="10" t="str">
        <x:v>决心</x:v>
      </x:c>
      <x:c r="D192" s="23" t="n">
        <x:v>56</x:v>
      </x:c>
      <x:c r="E192" s="23" t="n">
        <x:v>2</x:v>
      </x:c>
      <x:c r="F192" s="23" t="n">
        <x:v>10</x:v>
      </x:c>
      <x:c r="G192" s="23" t="n">
        <x:v>5</x:v>
      </x:c>
      <x:c r="H192" s="23" t="n">
        <x:v>0</x:v>
      </x:c>
      <x:c r="I192" s="23" t="n">
        <x:v>1</x:v>
      </x:c>
      <x:c r="J192" s="19" t="n">
        <x:f>IF(I192=1,G192,H192)</x:f>
        <x:v>5</x:v>
      </x:c>
      <x:c r="K192" s="19" t="n">
        <x:v>3</x:v>
      </x:c>
      <x:c r="L192" s="19" t="n">
        <x:f>K192+E192*0.5</x:f>
        <x:v>4</x:v>
      </x:c>
      <x:c r="M192" s="19" t="n">
        <x:f>D192+J192+F192*L192+N192</x:f>
        <x:v>101</x:v>
      </x:c>
      <x:c r="N192" s="27" t="n">
        <x:f>0</x:f>
        <x:v>0</x:v>
      </x:c>
      <x:c r="Y192" s="62" t="str">
        <x:f>C191</x:f>
        <x:v>疲劳上限</x:v>
      </x:c>
      <x:c r="Z192" s="63" t="n">
        <x:f>D191</x:f>
        <x:v>104</x:v>
      </x:c>
      <x:c r="AA192" s="63" t="n">
        <x:f>M191</x:f>
        <x:v>125</x:v>
      </x:c>
    </x:row>
    <x:row r="193" ht="25" customHeight="1">
      <x:c r="A193" s="3" t="str">
        <x:v>涂涂</x:v>
      </x:c>
      <x:c r="B193" s="3" t="str">
        <x:v>tutu</x:v>
      </x:c>
      <x:c r="C193" s="3" t="str">
        <x:v>先攻</x:v>
      </x:c>
      <x:c r="D193" s="23" t="n">
        <x:v>100</x:v>
      </x:c>
      <x:c r="E193" s="23" t="n">
        <x:v>0</x:v>
      </x:c>
      <x:c r="F193" s="23" t="n">
        <x:v>0</x:v>
      </x:c>
      <x:c r="G193" s="23" t="n">
        <x:v>0</x:v>
      </x:c>
      <x:c r="H193" s="23" t="n">
        <x:v>2</x:v>
      </x:c>
      <x:c r="I193" s="23" t="n">
        <x:v>1</x:v>
      </x:c>
      <x:c r="J193" s="19" t="n">
        <x:f>IF(I193=1,G193,H193)</x:f>
        <x:v>0</x:v>
      </x:c>
      <x:c r="K193" s="19" t="n">
        <x:v>4</x:v>
      </x:c>
      <x:c r="L193" s="19" t="n">
        <x:f>K193+E193*0.5</x:f>
        <x:v>4</x:v>
      </x:c>
      <x:c r="M193" s="19" t="n">
        <x:f>D193+J193+F193*L193+N193</x:f>
        <x:v>100</x:v>
      </x:c>
      <x:c r="N193" s="27" t="n">
        <x:f>0</x:f>
        <x:v>0</x:v>
      </x:c>
      <x:c r="Y193" s="62" t="str">
        <x:f>C192</x:f>
        <x:v>决心</x:v>
      </x:c>
      <x:c r="Z193" s="63" t="n">
        <x:f>D192</x:f>
        <x:v>56</x:v>
      </x:c>
      <x:c r="AA193" s="63" t="n">
        <x:f>M192</x:f>
        <x:v>101</x:v>
      </x:c>
    </x:row>
    <x:row r="194" ht="25" customHeight="1">
      <x:c r="A194" s="10" t="str">
        <x:v>涂涂</x:v>
      </x:c>
      <x:c r="B194" s="10" t="str">
        <x:v>tutu</x:v>
      </x:c>
      <x:c r="C194" s="10" t="str">
        <x:v>近攻</x:v>
      </x:c>
      <x:c r="D194" s="23" t="n">
        <x:v>51</x:v>
      </x:c>
      <x:c r="E194" s="23" t="n">
        <x:v>0</x:v>
      </x:c>
      <x:c r="F194" s="23" t="n">
        <x:v>6</x:v>
      </x:c>
      <x:c r="G194" s="23" t="n">
        <x:v>0</x:v>
      </x:c>
      <x:c r="H194" s="23" t="n">
        <x:v>0</x:v>
      </x:c>
      <x:c r="I194" s="23" t="n">
        <x:v>1</x:v>
      </x:c>
      <x:c r="J194" s="19" t="n">
        <x:f>IF(I194=1,G194,H194)</x:f>
        <x:v>0</x:v>
      </x:c>
      <x:c r="K194" s="19" t="n">
        <x:v>2</x:v>
      </x:c>
      <x:c r="L194" s="19" t="n">
        <x:f>K194+E194*0.5</x:f>
        <x:v>2</x:v>
      </x:c>
      <x:c r="M194" s="19" t="n">
        <x:f>D194+J194+F194*L194+N194</x:f>
        <x:v>63</x:v>
      </x:c>
      <x:c r="N194" s="27" t="n">
        <x:f>0</x:f>
        <x:v>0</x:v>
      </x:c>
      <x:c r="Y194" s="62" t="str">
        <x:f>C194</x:f>
        <x:v>近攻</x:v>
      </x:c>
      <x:c r="Z194" s="63" t="n">
        <x:f>D194</x:f>
        <x:v>51</x:v>
      </x:c>
      <x:c r="AA194" s="63" t="n">
        <x:f>M194</x:f>
        <x:v>63</x:v>
      </x:c>
    </x:row>
    <x:row r="195" ht="25" customHeight="1">
      <x:c r="A195" s="3" t="str">
        <x:v>涂涂</x:v>
      </x:c>
      <x:c r="B195" s="3" t="str">
        <x:v>tutu</x:v>
      </x:c>
      <x:c r="C195" s="3" t="str">
        <x:v>远攻</x:v>
      </x:c>
      <x:c r="D195" s="23" t="n">
        <x:v>36</x:v>
      </x:c>
      <x:c r="E195" s="23" t="n">
        <x:v>0</x:v>
      </x:c>
      <x:c r="F195" s="23" t="n">
        <x:v>0</x:v>
      </x:c>
      <x:c r="G195" s="23" t="n">
        <x:v>0</x:v>
      </x:c>
      <x:c r="H195" s="23" t="n">
        <x:v>0</x:v>
      </x:c>
      <x:c r="I195" s="23" t="n">
        <x:v>1</x:v>
      </x:c>
      <x:c r="J195" s="19" t="n">
        <x:f>IF(I195=1,G195,H195)</x:f>
        <x:v>0</x:v>
      </x:c>
      <x:c r="K195" s="19" t="n">
        <x:v>3</x:v>
      </x:c>
      <x:c r="L195" s="19" t="n">
        <x:f>K195+E195*0.5</x:f>
        <x:v>3</x:v>
      </x:c>
      <x:c r="M195" s="19" t="n">
        <x:f>D195+J195+F195*L195+N195</x:f>
        <x:v>36</x:v>
      </x:c>
      <x:c r="N195" s="27" t="n">
        <x:f>0</x:f>
        <x:v>0</x:v>
      </x:c>
      <x:c r="Y195" s="62" t="str">
        <x:f>C195</x:f>
        <x:v>远攻</x:v>
      </x:c>
      <x:c r="Z195" s="63" t="n">
        <x:f>D195</x:f>
        <x:v>36</x:v>
      </x:c>
      <x:c r="AA195" s="63" t="n">
        <x:f>M195</x:f>
        <x:v>36</x:v>
      </x:c>
    </x:row>
    <x:row r="196" ht="25" customHeight="1">
      <x:c r="A196" s="10" t="str">
        <x:v>涂涂</x:v>
      </x:c>
      <x:c r="B196" s="10" t="str">
        <x:v>tutu</x:v>
      </x:c>
      <x:c r="C196" s="10" t="str">
        <x:v>近防</x:v>
      </x:c>
      <x:c r="D196" s="23" t="n">
        <x:v>4</x:v>
      </x:c>
      <x:c r="E196" s="23" t="n">
        <x:v>0</x:v>
      </x:c>
      <x:c r="F196" s="23" t="n">
        <x:v>0</x:v>
      </x:c>
      <x:c r="G196" s="23" t="n">
        <x:v>0</x:v>
      </x:c>
      <x:c r="H196" s="23" t="n">
        <x:v>0</x:v>
      </x:c>
      <x:c r="I196" s="23" t="n">
        <x:v>1</x:v>
      </x:c>
      <x:c r="J196" s="19" t="n">
        <x:f>IF(I196=1,G196,H196)</x:f>
        <x:v>0</x:v>
      </x:c>
      <x:c r="K196" s="19" t="n">
        <x:v>2</x:v>
      </x:c>
      <x:c r="L196" s="19" t="n">
        <x:f>K196+E196*0.5</x:f>
        <x:v>2</x:v>
      </x:c>
      <x:c r="M196" s="19" t="n">
        <x:f>D196+J196+F196*L196+N196</x:f>
        <x:v>4</x:v>
      </x:c>
      <x:c r="N196" s="27" t="n">
        <x:f>0</x:f>
        <x:v>0</x:v>
      </x:c>
      <x:c r="Y196" s="62" t="str">
        <x:f>C196</x:f>
        <x:v>近防</x:v>
      </x:c>
      <x:c r="Z196" s="63" t="n">
        <x:f>D196</x:f>
        <x:v>4</x:v>
      </x:c>
      <x:c r="AA196" s="63" t="n">
        <x:f>M196</x:f>
        <x:v>4</x:v>
      </x:c>
    </x:row>
    <x:row r="197" ht="25" customHeight="1">
      <x:c r="A197" s="3" t="str">
        <x:v>涂涂</x:v>
      </x:c>
      <x:c r="B197" s="3" t="str">
        <x:v>tutu</x:v>
      </x:c>
      <x:c r="C197" s="3" t="str">
        <x:v>远防</x:v>
      </x:c>
      <x:c r="D197" s="23" t="n">
        <x:v>3</x:v>
      </x:c>
      <x:c r="E197" s="23" t="n">
        <x:v>0</x:v>
      </x:c>
      <x:c r="F197" s="23" t="n">
        <x:v>0</x:v>
      </x:c>
      <x:c r="G197" s="23" t="n">
        <x:v>0</x:v>
      </x:c>
      <x:c r="H197" s="23" t="n">
        <x:v>0</x:v>
      </x:c>
      <x:c r="I197" s="23" t="n">
        <x:v>1</x:v>
      </x:c>
      <x:c r="J197" s="19" t="n">
        <x:f>IF(I197=1,G197,H197)</x:f>
        <x:v>0</x:v>
      </x:c>
      <x:c r="K197" s="19" t="n">
        <x:v>3</x:v>
      </x:c>
      <x:c r="L197" s="19" t="n">
        <x:f>K197+E197*0.5</x:f>
        <x:v>3</x:v>
      </x:c>
      <x:c r="M197" s="19" t="n">
        <x:f>D197+J197+F197*L197+N197</x:f>
        <x:v>3</x:v>
      </x:c>
      <x:c r="N197" s="27" t="n">
        <x:f>0</x:f>
        <x:v>0</x:v>
      </x:c>
      <x:c r="Y197" s="62"/>
      <x:c r="Z197" s="62"/>
      <x:c r="AA197" s="62"/>
    </x:row>
    <x:row r="198" ht="25" customHeight="1">
      <x:c r="A198" s="10" t="str">
        <x:v>奶盖</x:v>
      </x:c>
      <x:c r="B198" s="10" t="str">
        <x:v>naigai</x:v>
      </x:c>
      <x:c r="C198" s="10" t="str">
        <x:v>生命</x:v>
      </x:c>
      <x:c r="D198" s="23" t="n">
        <x:v>61</x:v>
      </x:c>
      <x:c r="E198" s="23" t="n">
        <x:v>1</x:v>
      </x:c>
      <x:c r="F198" s="23" t="n">
        <x:v>8</x:v>
      </x:c>
      <x:c r="G198" s="23" t="n">
        <x:v>0</x:v>
      </x:c>
      <x:c r="H198" s="23" t="n">
        <x:v>0</x:v>
      </x:c>
      <x:c r="I198" s="23" t="n">
        <x:v>1</x:v>
      </x:c>
      <x:c r="J198" s="19" t="n">
        <x:f>IF(I198=1,G198,H198)</x:f>
        <x:v>0</x:v>
      </x:c>
      <x:c r="K198" s="19" t="n">
        <x:v>3</x:v>
      </x:c>
      <x:c r="L198" s="19" t="n">
        <x:f>K198+E198*0.5</x:f>
        <x:v>3.5</x:v>
      </x:c>
      <x:c r="M198" s="19" t="n">
        <x:f>D198+J198+F198*L198+N198</x:f>
        <x:v>89</x:v>
      </x:c>
      <x:c r="N198" s="27" t="n">
        <x:f>0</x:f>
        <x:v>0</x:v>
      </x:c>
      <x:c r="Y198" s="62" t="str">
        <x:v>属性</x:v>
      </x:c>
      <x:c r="Z198" s="62" t="str">
        <x:v>一级基础</x:v>
      </x:c>
      <x:c r="AA198" s="62" t="str">
        <x:v>11级均值</x:v>
      </x:c>
    </x:row>
    <x:row r="199" ht="25" customHeight="1">
      <x:c r="A199" s="3" t="str">
        <x:v>奶盖</x:v>
      </x:c>
      <x:c r="B199" s="3" t="str">
        <x:v>naigai</x:v>
      </x:c>
      <x:c r="C199" s="3" t="str">
        <x:v>疲劳上限</x:v>
      </x:c>
      <x:c r="D199" s="23" t="n">
        <x:v>102</x:v>
      </x:c>
      <x:c r="E199" s="23" t="n">
        <x:v>0</x:v>
      </x:c>
      <x:c r="F199" s="23" t="n">
        <x:v>1</x:v>
      </x:c>
      <x:c r="G199" s="23" t="n">
        <x:v>0</x:v>
      </x:c>
      <x:c r="H199" s="23" t="n">
        <x:v>3</x:v>
      </x:c>
      <x:c r="I199" s="23" t="n">
        <x:v>1</x:v>
      </x:c>
      <x:c r="J199" s="19" t="n">
        <x:f>IF(I199=1,G199,H199)</x:f>
        <x:v>0</x:v>
      </x:c>
      <x:c r="K199" s="19" t="n">
        <x:v>3</x:v>
      </x:c>
      <x:c r="L199" s="19" t="n">
        <x:f>K199+E199*0.5</x:f>
        <x:v>3</x:v>
      </x:c>
      <x:c r="M199" s="19" t="n">
        <x:f>D199+J199+F199*L199+N199</x:f>
        <x:v>105</x:v>
      </x:c>
      <x:c r="N199" s="27" t="n">
        <x:f>'人物特质'!T30</x:f>
        <x:v>0</x:v>
      </x:c>
      <x:c r="Y199" s="62" t="str">
        <x:f>C198</x:f>
        <x:v>生命</x:v>
      </x:c>
      <x:c r="Z199" s="63" t="n">
        <x:f>D198</x:f>
        <x:v>61</x:v>
      </x:c>
      <x:c r="AA199" s="63" t="n">
        <x:f>M198</x:f>
        <x:v>89</x:v>
      </x:c>
    </x:row>
    <x:row r="200" ht="25" customHeight="1">
      <x:c r="A200" s="10" t="str">
        <x:v>奶盖</x:v>
      </x:c>
      <x:c r="B200" s="10" t="str">
        <x:v>naigai</x:v>
      </x:c>
      <x:c r="C200" s="10" t="str">
        <x:v>决心</x:v>
      </x:c>
      <x:c r="D200" s="23" t="n">
        <x:v>38</x:v>
      </x:c>
      <x:c r="E200" s="23" t="n">
        <x:v>0</x:v>
      </x:c>
      <x:c r="F200" s="23" t="n">
        <x:v>5</x:v>
      </x:c>
      <x:c r="G200" s="23" t="n">
        <x:v>5</x:v>
      </x:c>
      <x:c r="H200" s="23" t="n">
        <x:v>0</x:v>
      </x:c>
      <x:c r="I200" s="23" t="n">
        <x:v>1</x:v>
      </x:c>
      <x:c r="J200" s="19" t="n">
        <x:f>IF(I200=1,G200,H200)</x:f>
        <x:v>5</x:v>
      </x:c>
      <x:c r="K200" s="19" t="n">
        <x:v>3</x:v>
      </x:c>
      <x:c r="L200" s="19" t="n">
        <x:f>K200+E200*0.5</x:f>
        <x:v>3</x:v>
      </x:c>
      <x:c r="M200" s="19" t="n">
        <x:f>D200+J200+F200*L200+N200</x:f>
        <x:v>58</x:v>
      </x:c>
      <x:c r="N200" s="27" t="n">
        <x:f>0</x:f>
        <x:v>0</x:v>
      </x:c>
      <x:c r="Y200" s="62" t="str">
        <x:f>C199</x:f>
        <x:v>疲劳上限</x:v>
      </x:c>
      <x:c r="Z200" s="63" t="n">
        <x:f>D199</x:f>
        <x:v>102</x:v>
      </x:c>
      <x:c r="AA200" s="63" t="n">
        <x:f>M199</x:f>
        <x:v>105</x:v>
      </x:c>
    </x:row>
    <x:row r="201" ht="25" customHeight="1">
      <x:c r="A201" s="3" t="str">
        <x:v>奶盖</x:v>
      </x:c>
      <x:c r="B201" s="3" t="str">
        <x:v>naigai</x:v>
      </x:c>
      <x:c r="C201" s="3" t="str">
        <x:v>先攻</x:v>
      </x:c>
      <x:c r="D201" s="23" t="n">
        <x:v>104</x:v>
      </x:c>
      <x:c r="E201" s="23" t="n">
        <x:v>0</x:v>
      </x:c>
      <x:c r="F201" s="23" t="n">
        <x:v>0</x:v>
      </x:c>
      <x:c r="G201" s="23" t="n">
        <x:v>0</x:v>
      </x:c>
      <x:c r="H201" s="23" t="n">
        <x:v>0</x:v>
      </x:c>
      <x:c r="I201" s="23" t="n">
        <x:v>1</x:v>
      </x:c>
      <x:c r="J201" s="19" t="n">
        <x:f>IF(I201=1,G201,H201)</x:f>
        <x:v>0</x:v>
      </x:c>
      <x:c r="K201" s="19" t="n">
        <x:v>4</x:v>
      </x:c>
      <x:c r="L201" s="19" t="n">
        <x:f>K201+E201*0.5</x:f>
        <x:v>4</x:v>
      </x:c>
      <x:c r="M201" s="19" t="n">
        <x:f>D201+J201+F201*L201+N201</x:f>
        <x:v>104</x:v>
      </x:c>
      <x:c r="N201" s="27" t="n">
        <x:f>0</x:f>
        <x:v>0</x:v>
      </x:c>
      <x:c r="Y201" s="62" t="str">
        <x:f>C200</x:f>
        <x:v>决心</x:v>
      </x:c>
      <x:c r="Z201" s="63" t="n">
        <x:f>D200</x:f>
        <x:v>38</x:v>
      </x:c>
      <x:c r="AA201" s="63" t="n">
        <x:f>M200</x:f>
        <x:v>58</x:v>
      </x:c>
    </x:row>
    <x:row r="202" ht="25" customHeight="1">
      <x:c r="A202" s="10" t="str">
        <x:v>奶盖</x:v>
      </x:c>
      <x:c r="B202" s="10" t="str">
        <x:v>naigai</x:v>
      </x:c>
      <x:c r="C202" s="10" t="str">
        <x:v>近攻</x:v>
      </x:c>
      <x:c r="D202" s="23" t="n">
        <x:v>51</x:v>
      </x:c>
      <x:c r="E202" s="23" t="n">
        <x:v>0</x:v>
      </x:c>
      <x:c r="F202" s="23" t="n">
        <x:v>0</x:v>
      </x:c>
      <x:c r="G202" s="23" t="n">
        <x:v>0</x:v>
      </x:c>
      <x:c r="H202" s="23" t="n">
        <x:v>0</x:v>
      </x:c>
      <x:c r="I202" s="23" t="n">
        <x:v>1</x:v>
      </x:c>
      <x:c r="J202" s="19" t="n">
        <x:f>IF(I202=1,G202,H202)</x:f>
        <x:v>0</x:v>
      </x:c>
      <x:c r="K202" s="19" t="n">
        <x:v>2</x:v>
      </x:c>
      <x:c r="L202" s="19" t="n">
        <x:f>K202+E202*0.5</x:f>
        <x:v>2</x:v>
      </x:c>
      <x:c r="M202" s="19" t="n">
        <x:f>D202+J202+F202*L202+N202</x:f>
        <x:v>51</x:v>
      </x:c>
      <x:c r="N202" s="27" t="n">
        <x:f>0</x:f>
        <x:v>0</x:v>
      </x:c>
      <x:c r="Y202" s="62" t="str">
        <x:f>C202</x:f>
        <x:v>近攻</x:v>
      </x:c>
      <x:c r="Z202" s="63" t="n">
        <x:f>D202</x:f>
        <x:v>51</x:v>
      </x:c>
      <x:c r="AA202" s="63" t="n">
        <x:f>M202</x:f>
        <x:v>51</x:v>
      </x:c>
    </x:row>
    <x:row r="203" ht="25" customHeight="1">
      <x:c r="A203" s="3" t="str">
        <x:v>奶盖</x:v>
      </x:c>
      <x:c r="B203" s="3" t="str">
        <x:v>naigai</x:v>
      </x:c>
      <x:c r="C203" s="3" t="str">
        <x:v>远攻</x:v>
      </x:c>
      <x:c r="D203" s="23" t="n">
        <x:v>49</x:v>
      </x:c>
      <x:c r="E203" s="23" t="n">
        <x:v>1</x:v>
      </x:c>
      <x:c r="F203" s="23" t="n">
        <x:v>6</x:v>
      </x:c>
      <x:c r="G203" s="23" t="n">
        <x:v>0</x:v>
      </x:c>
      <x:c r="H203" s="23" t="n">
        <x:v>0</x:v>
      </x:c>
      <x:c r="I203" s="23" t="n">
        <x:v>1</x:v>
      </x:c>
      <x:c r="J203" s="19" t="n">
        <x:f>IF(I203=1,G203,H203)</x:f>
        <x:v>0</x:v>
      </x:c>
      <x:c r="K203" s="19" t="n">
        <x:v>3</x:v>
      </x:c>
      <x:c r="L203" s="19" t="n">
        <x:f>K203+E203*0.5</x:f>
        <x:v>3.5</x:v>
      </x:c>
      <x:c r="M203" s="19" t="n">
        <x:f>D203+J203+F203*L203+N203</x:f>
        <x:v>70</x:v>
      </x:c>
      <x:c r="N203" s="27" t="n">
        <x:f>0</x:f>
        <x:v>0</x:v>
      </x:c>
      <x:c r="Y203" s="62" t="str">
        <x:f>C203</x:f>
        <x:v>远攻</x:v>
      </x:c>
      <x:c r="Z203" s="63" t="n">
        <x:f>D203</x:f>
        <x:v>49</x:v>
      </x:c>
      <x:c r="AA203" s="63" t="n">
        <x:f>M203</x:f>
        <x:v>70</x:v>
      </x:c>
    </x:row>
    <x:row r="204" ht="25" customHeight="1">
      <x:c r="A204" s="10" t="str">
        <x:v>奶盖</x:v>
      </x:c>
      <x:c r="B204" s="10" t="str">
        <x:v>naigai</x:v>
      </x:c>
      <x:c r="C204" s="10" t="str">
        <x:v>近防</x:v>
      </x:c>
      <x:c r="D204" s="23" t="n">
        <x:v>6</x:v>
      </x:c>
      <x:c r="E204" s="23" t="n">
        <x:v>2</x:v>
      </x:c>
      <x:c r="F204" s="23" t="n">
        <x:v>10</x:v>
      </x:c>
      <x:c r="G204" s="23" t="n">
        <x:v>0</x:v>
      </x:c>
      <x:c r="H204" s="23" t="n">
        <x:v>3</x:v>
      </x:c>
      <x:c r="I204" s="23" t="n">
        <x:v>1</x:v>
      </x:c>
      <x:c r="J204" s="19" t="n">
        <x:f>IF(I204=1,G204,H204)</x:f>
        <x:v>0</x:v>
      </x:c>
      <x:c r="K204" s="19" t="n">
        <x:v>2</x:v>
      </x:c>
      <x:c r="L204" s="19" t="n">
        <x:f>K204+E204*0.5</x:f>
        <x:v>3</x:v>
      </x:c>
      <x:c r="M204" s="19" t="n">
        <x:f>D204+J204+F204*L204+N204</x:f>
        <x:v>36</x:v>
      </x:c>
      <x:c r="N204" s="27" t="n">
        <x:f>0</x:f>
        <x:v>0</x:v>
      </x:c>
      <x:c r="Y204" s="62" t="str">
        <x:f>C204</x:f>
        <x:v>近防</x:v>
      </x:c>
      <x:c r="Z204" s="63" t="n">
        <x:f>D204</x:f>
        <x:v>6</x:v>
      </x:c>
      <x:c r="AA204" s="63" t="n">
        <x:f>M204</x:f>
        <x:v>36</x:v>
      </x:c>
    </x:row>
    <x:row r="205" ht="25" customHeight="1">
      <x:c r="A205" s="3" t="str">
        <x:v>奶盖</x:v>
      </x:c>
      <x:c r="B205" s="3" t="str">
        <x:v>naigai</x:v>
      </x:c>
      <x:c r="C205" s="3" t="str">
        <x:v>远防</x:v>
      </x:c>
      <x:c r="D205" s="23" t="n">
        <x:v>3</x:v>
      </x:c>
      <x:c r="E205" s="23" t="n">
        <x:v>0</x:v>
      </x:c>
      <x:c r="F205" s="23" t="n">
        <x:v>0</x:v>
      </x:c>
      <x:c r="G205" s="23" t="n">
        <x:v>0</x:v>
      </x:c>
      <x:c r="H205" s="23" t="n">
        <x:v>0</x:v>
      </x:c>
      <x:c r="I205" s="23" t="n">
        <x:v>1</x:v>
      </x:c>
      <x:c r="J205" s="19" t="n">
        <x:f>IF(I205=1,G205,H205)</x:f>
        <x:v>0</x:v>
      </x:c>
      <x:c r="K205" s="19" t="n">
        <x:v>3</x:v>
      </x:c>
      <x:c r="L205" s="19" t="n">
        <x:f>K205+E205*0.5</x:f>
        <x:v>3</x:v>
      </x:c>
      <x:c r="M205" s="19" t="n">
        <x:f>D205+J205+F205*L205+N205</x:f>
        <x:v>3</x:v>
      </x:c>
      <x:c r="N205" s="27" t="n">
        <x:f>0</x:f>
        <x:v>0</x:v>
      </x:c>
      <x:c r="Y205" s="62"/>
      <x:c r="Z205" s="62"/>
      <x:c r="AA205" s="62"/>
    </x:row>
    <x:row r="206" ht="25" customHeight="1">
      <x:c r="A206" s="10" t="str">
        <x:v>小杰</x:v>
      </x:c>
      <x:c r="B206" s="10" t="str">
        <x:v>xiaojie</x:v>
      </x:c>
      <x:c r="C206" s="10" t="str">
        <x:v>生命</x:v>
      </x:c>
      <x:c r="D206" s="23" t="n">
        <x:v>80</x:v>
      </x:c>
      <x:c r="E206" s="23" t="n">
        <x:v>2</x:v>
      </x:c>
      <x:c r="F206" s="23" t="n">
        <x:v>10</x:v>
      </x:c>
      <x:c r="G206" s="23" t="n">
        <x:v>0</x:v>
      </x:c>
      <x:c r="H206" s="23" t="n">
        <x:v>0</x:v>
      </x:c>
      <x:c r="I206" s="23" t="n">
        <x:v>1</x:v>
      </x:c>
      <x:c r="J206" s="19" t="n">
        <x:f>IF(I206=1,G206,H206)</x:f>
        <x:v>0</x:v>
      </x:c>
      <x:c r="K206" s="19" t="n">
        <x:v>3</x:v>
      </x:c>
      <x:c r="L206" s="19" t="n">
        <x:f>K206+E206*0.5</x:f>
        <x:v>4</x:v>
      </x:c>
      <x:c r="M206" s="19" t="n">
        <x:f>D206+J206+F206*L206+N206</x:f>
        <x:v>120</x:v>
      </x:c>
      <x:c r="N206" s="27" t="n">
        <x:f>0</x:f>
        <x:v>0</x:v>
      </x:c>
      <x:c r="Y206" s="62" t="str">
        <x:v>属性</x:v>
      </x:c>
      <x:c r="Z206" s="62" t="str">
        <x:v>一级基础</x:v>
      </x:c>
      <x:c r="AA206" s="62" t="str">
        <x:v>11级均值</x:v>
      </x:c>
    </x:row>
    <x:row r="207" ht="25" customHeight="1">
      <x:c r="A207" s="3" t="str">
        <x:v>小杰</x:v>
      </x:c>
      <x:c r="B207" s="3" t="str">
        <x:v>xiaojie</x:v>
      </x:c>
      <x:c r="C207" s="3" t="str">
        <x:v>疲劳上限</x:v>
      </x:c>
      <x:c r="D207" s="23" t="n">
        <x:v>88</x:v>
      </x:c>
      <x:c r="E207" s="23" t="n">
        <x:v>0</x:v>
      </x:c>
      <x:c r="F207" s="23" t="n">
        <x:v>0</x:v>
      </x:c>
      <x:c r="G207" s="23" t="n">
        <x:v>0</x:v>
      </x:c>
      <x:c r="H207" s="23" t="n">
        <x:v>3</x:v>
      </x:c>
      <x:c r="I207" s="23" t="n">
        <x:v>1</x:v>
      </x:c>
      <x:c r="J207" s="19" t="n">
        <x:f>IF(I207=1,G207,H207)</x:f>
        <x:v>0</x:v>
      </x:c>
      <x:c r="K207" s="19" t="n">
        <x:v>3</x:v>
      </x:c>
      <x:c r="L207" s="19" t="n">
        <x:f>K207+E207*0.5</x:f>
        <x:v>3</x:v>
      </x:c>
      <x:c r="M207" s="19" t="n">
        <x:f>D207+J207+F207*L207+N207</x:f>
        <x:v>88</x:v>
      </x:c>
      <x:c r="N207" s="27" t="n">
        <x:f>'人物特质'!T31</x:f>
        <x:v>0</x:v>
      </x:c>
      <x:c r="Y207" s="62" t="str">
        <x:f>C206</x:f>
        <x:v>生命</x:v>
      </x:c>
      <x:c r="Z207" s="63" t="n">
        <x:f>D206</x:f>
        <x:v>80</x:v>
      </x:c>
      <x:c r="AA207" s="63" t="n">
        <x:f>M206</x:f>
        <x:v>120</x:v>
      </x:c>
    </x:row>
    <x:row r="208" ht="25" customHeight="1">
      <x:c r="A208" s="10" t="str">
        <x:v>小杰</x:v>
      </x:c>
      <x:c r="B208" s="10" t="str">
        <x:v>xiaojie</x:v>
      </x:c>
      <x:c r="C208" s="10" t="str">
        <x:v>决心</x:v>
      </x:c>
      <x:c r="D208" s="23" t="n">
        <x:v>44</x:v>
      </x:c>
      <x:c r="E208" s="23" t="n">
        <x:v>0</x:v>
      </x:c>
      <x:c r="F208" s="23" t="n">
        <x:v>0</x:v>
      </x:c>
      <x:c r="G208" s="23" t="n">
        <x:v>3</x:v>
      </x:c>
      <x:c r="H208" s="23" t="n">
        <x:v>0</x:v>
      </x:c>
      <x:c r="I208" s="23" t="n">
        <x:v>1</x:v>
      </x:c>
      <x:c r="J208" s="19" t="n">
        <x:f>IF(I208=1,G208,H208)</x:f>
        <x:v>3</x:v>
      </x:c>
      <x:c r="K208" s="19" t="n">
        <x:v>3</x:v>
      </x:c>
      <x:c r="L208" s="19" t="n">
        <x:f>K208+E208*0.5</x:f>
        <x:v>3</x:v>
      </x:c>
      <x:c r="M208" s="19" t="n">
        <x:f>D208+J208+F208*L208+N208</x:f>
        <x:v>47</x:v>
      </x:c>
      <x:c r="N208" s="27" t="n">
        <x:f>0</x:f>
        <x:v>0</x:v>
      </x:c>
      <x:c r="Y208" s="62" t="str">
        <x:f>C207</x:f>
        <x:v>疲劳上限</x:v>
      </x:c>
      <x:c r="Z208" s="63" t="n">
        <x:f>D207</x:f>
        <x:v>88</x:v>
      </x:c>
      <x:c r="AA208" s="63" t="n">
        <x:f>M207</x:f>
        <x:v>88</x:v>
      </x:c>
    </x:row>
    <x:row r="209" ht="25" customHeight="1">
      <x:c r="A209" s="3" t="str">
        <x:v>小杰</x:v>
      </x:c>
      <x:c r="B209" s="3" t="str">
        <x:v>xiaojie</x:v>
      </x:c>
      <x:c r="C209" s="3" t="str">
        <x:v>先攻</x:v>
      </x:c>
      <x:c r="D209" s="23" t="n">
        <x:v>96</x:v>
      </x:c>
      <x:c r="E209" s="23" t="n">
        <x:v>0</x:v>
      </x:c>
      <x:c r="F209" s="23" t="n">
        <x:v>0</x:v>
      </x:c>
      <x:c r="G209" s="23" t="n">
        <x:v>3</x:v>
      </x:c>
      <x:c r="H209" s="23" t="n">
        <x:v>0</x:v>
      </x:c>
      <x:c r="I209" s="23" t="n">
        <x:v>1</x:v>
      </x:c>
      <x:c r="J209" s="19" t="n">
        <x:f>IF(I209=1,G209,H209)</x:f>
        <x:v>3</x:v>
      </x:c>
      <x:c r="K209" s="19" t="n">
        <x:v>4</x:v>
      </x:c>
      <x:c r="L209" s="19" t="n">
        <x:f>K209+E209*0.5</x:f>
        <x:v>4</x:v>
      </x:c>
      <x:c r="M209" s="19" t="n">
        <x:f>D209+J209+F209*L209+N209</x:f>
        <x:v>99</x:v>
      </x:c>
      <x:c r="N209" s="27" t="n">
        <x:f>0</x:f>
        <x:v>0</x:v>
      </x:c>
      <x:c r="Y209" s="62" t="str">
        <x:f>C208</x:f>
        <x:v>决心</x:v>
      </x:c>
      <x:c r="Z209" s="63" t="n">
        <x:f>D208</x:f>
        <x:v>44</x:v>
      </x:c>
      <x:c r="AA209" s="63" t="n">
        <x:f>M208</x:f>
        <x:v>47</x:v>
      </x:c>
    </x:row>
    <x:row r="210" ht="25" customHeight="1">
      <x:c r="A210" s="10" t="str">
        <x:v>小杰</x:v>
      </x:c>
      <x:c r="B210" s="10" t="str">
        <x:v>xiaojie</x:v>
      </x:c>
      <x:c r="C210" s="10" t="str">
        <x:v>近攻</x:v>
      </x:c>
      <x:c r="D210" s="23" t="n">
        <x:v>60</x:v>
      </x:c>
      <x:c r="E210" s="23" t="n">
        <x:v>2</x:v>
      </x:c>
      <x:c r="F210" s="23" t="n">
        <x:v>10</x:v>
      </x:c>
      <x:c r="G210" s="23" t="n">
        <x:v>0</x:v>
      </x:c>
      <x:c r="H210" s="23" t="n">
        <x:v>3</x:v>
      </x:c>
      <x:c r="I210" s="23" t="n">
        <x:v>1</x:v>
      </x:c>
      <x:c r="J210" s="19" t="n">
        <x:f>IF(I210=1,G210,H210)</x:f>
        <x:v>0</x:v>
      </x:c>
      <x:c r="K210" s="19" t="n">
        <x:v>2</x:v>
      </x:c>
      <x:c r="L210" s="19" t="n">
        <x:f>K210+E210*0.5</x:f>
        <x:v>3</x:v>
      </x:c>
      <x:c r="M210" s="19" t="n">
        <x:f>D210+J210+F210*L210+N210</x:f>
        <x:v>90</x:v>
      </x:c>
      <x:c r="N210" s="27" t="n">
        <x:f>0</x:f>
        <x:v>0</x:v>
      </x:c>
      <x:c r="Y210" s="62" t="str">
        <x:f>C210</x:f>
        <x:v>近攻</x:v>
      </x:c>
      <x:c r="Z210" s="63" t="n">
        <x:f>D210</x:f>
        <x:v>60</x:v>
      </x:c>
      <x:c r="AA210" s="63" t="n">
        <x:f>M210</x:f>
        <x:v>90</x:v>
      </x:c>
    </x:row>
    <x:row r="211" ht="25" customHeight="1">
      <x:c r="A211" s="3" t="str">
        <x:v>小杰</x:v>
      </x:c>
      <x:c r="B211" s="3" t="str">
        <x:v>xiaojie</x:v>
      </x:c>
      <x:c r="C211" s="3" t="str">
        <x:v>远攻</x:v>
      </x:c>
      <x:c r="D211" s="23" t="n">
        <x:v>32</x:v>
      </x:c>
      <x:c r="E211" s="23" t="n">
        <x:v>0</x:v>
      </x:c>
      <x:c r="F211" s="23" t="n">
        <x:v>0</x:v>
      </x:c>
      <x:c r="G211" s="23" t="n">
        <x:v>0</x:v>
      </x:c>
      <x:c r="H211" s="23" t="n">
        <x:v>0</x:v>
      </x:c>
      <x:c r="I211" s="23" t="n">
        <x:v>1</x:v>
      </x:c>
      <x:c r="J211" s="19" t="n">
        <x:f>IF(I211=1,G211,H211)</x:f>
        <x:v>0</x:v>
      </x:c>
      <x:c r="K211" s="19" t="n">
        <x:v>3</x:v>
      </x:c>
      <x:c r="L211" s="19" t="n">
        <x:f>K211+E211*0.5</x:f>
        <x:v>3</x:v>
      </x:c>
      <x:c r="M211" s="19" t="n">
        <x:f>D211+J211+F211*L211+N211</x:f>
        <x:v>32</x:v>
      </x:c>
      <x:c r="N211" s="27" t="n">
        <x:f>0</x:f>
        <x:v>0</x:v>
      </x:c>
      <x:c r="Y211" s="62" t="str">
        <x:f>C211</x:f>
        <x:v>远攻</x:v>
      </x:c>
      <x:c r="Z211" s="63" t="n">
        <x:f>D211</x:f>
        <x:v>32</x:v>
      </x:c>
      <x:c r="AA211" s="63" t="n">
        <x:f>M211</x:f>
        <x:v>32</x:v>
      </x:c>
    </x:row>
    <x:row r="212" ht="25" customHeight="1">
      <x:c r="A212" s="10" t="str">
        <x:v>小杰</x:v>
      </x:c>
      <x:c r="B212" s="10" t="str">
        <x:v>xiaojie</x:v>
      </x:c>
      <x:c r="C212" s="10" t="str">
        <x:v>近防</x:v>
      </x:c>
      <x:c r="D212" s="23" t="n">
        <x:v>7</x:v>
      </x:c>
      <x:c r="E212" s="23" t="n">
        <x:v>2</x:v>
      </x:c>
      <x:c r="F212" s="23" t="n">
        <x:v>10</x:v>
      </x:c>
      <x:c r="G212" s="23" t="n">
        <x:v>0</x:v>
      </x:c>
      <x:c r="H212" s="23" t="n">
        <x:v>0</x:v>
      </x:c>
      <x:c r="I212" s="23" t="n">
        <x:v>1</x:v>
      </x:c>
      <x:c r="J212" s="19" t="n">
        <x:f>IF(I212=1,G212,H212)</x:f>
        <x:v>0</x:v>
      </x:c>
      <x:c r="K212" s="19" t="n">
        <x:v>2</x:v>
      </x:c>
      <x:c r="L212" s="19" t="n">
        <x:f>K212+E212*0.5</x:f>
        <x:v>3</x:v>
      </x:c>
      <x:c r="M212" s="19" t="n">
        <x:f>D212+J212+F212*L212+N212</x:f>
        <x:v>37</x:v>
      </x:c>
      <x:c r="N212" s="27" t="n">
        <x:f>0</x:f>
        <x:v>0</x:v>
      </x:c>
      <x:c r="Y212" s="62" t="str">
        <x:f>C212</x:f>
        <x:v>近防</x:v>
      </x:c>
      <x:c r="Z212" s="63" t="n">
        <x:f>D212</x:f>
        <x:v>7</x:v>
      </x:c>
      <x:c r="AA212" s="63" t="n">
        <x:f>M212</x:f>
        <x:v>37</x:v>
      </x:c>
    </x:row>
    <x:row r="213" ht="25" customHeight="1">
      <x:c r="A213" s="3" t="str">
        <x:v>小杰</x:v>
      </x:c>
      <x:c r="B213" s="3" t="str">
        <x:v>xiaojie</x:v>
      </x:c>
      <x:c r="C213" s="3" t="str">
        <x:v>远防</x:v>
      </x:c>
      <x:c r="D213" s="23" t="n">
        <x:v>2</x:v>
      </x:c>
      <x:c r="E213" s="23" t="n">
        <x:v>0</x:v>
      </x:c>
      <x:c r="F213" s="23" t="n">
        <x:v>0</x:v>
      </x:c>
      <x:c r="G213" s="23" t="n">
        <x:v>0</x:v>
      </x:c>
      <x:c r="H213" s="23" t="n">
        <x:v>0</x:v>
      </x:c>
      <x:c r="I213" s="23" t="n">
        <x:v>1</x:v>
      </x:c>
      <x:c r="J213" s="19" t="n">
        <x:f>IF(I213=1,G213,H213)</x:f>
        <x:v>0</x:v>
      </x:c>
      <x:c r="K213" s="19" t="n">
        <x:v>3</x:v>
      </x:c>
      <x:c r="L213" s="19" t="n">
        <x:f>K213+E213*0.5</x:f>
        <x:v>3</x:v>
      </x:c>
      <x:c r="M213" s="19" t="n">
        <x:f>D213+J213+F213*L213+N213</x:f>
        <x:v>2</x:v>
      </x:c>
      <x:c r="N213" s="27" t="n">
        <x:f>0</x:f>
        <x:v>0</x:v>
      </x:c>
      <x:c r="Y213" s="62"/>
      <x:c r="Z213" s="62"/>
      <x:c r="AA213" s="62"/>
    </x:row>
    <x:row r="214" ht="25" customHeight="1">
      <x:c r="A214" s="10" t="str">
        <x:v>bula</x:v>
      </x:c>
      <x:c r="B214" s="10" t="str">
        <x:v>bula</x:v>
      </x:c>
      <x:c r="C214" s="10" t="str">
        <x:v>生命</x:v>
      </x:c>
      <x:c r="D214" s="23" t="n">
        <x:v>57</x:v>
      </x:c>
      <x:c r="E214" s="23" t="n">
        <x:v>1</x:v>
      </x:c>
      <x:c r="F214" s="23" t="n">
        <x:v>7</x:v>
      </x:c>
      <x:c r="G214" s="23" t="n">
        <x:v>0</x:v>
      </x:c>
      <x:c r="H214" s="23" t="n">
        <x:v>0</x:v>
      </x:c>
      <x:c r="I214" s="23" t="n">
        <x:v>1</x:v>
      </x:c>
      <x:c r="J214" s="19" t="n">
        <x:f>IF(I214=1,G214,H214)</x:f>
        <x:v>0</x:v>
      </x:c>
      <x:c r="K214" s="19" t="n">
        <x:v>3</x:v>
      </x:c>
      <x:c r="L214" s="19" t="n">
        <x:f>K214+E214*0.5</x:f>
        <x:v>3.5</x:v>
      </x:c>
      <x:c r="M214" s="19" t="n">
        <x:f>D214+J214+F214*L214+N214</x:f>
        <x:v>81.5</x:v>
      </x:c>
      <x:c r="N214" s="27" t="n">
        <x:f>0</x:f>
        <x:v>0</x:v>
      </x:c>
      <x:c r="Y214" s="62" t="str">
        <x:v>属性</x:v>
      </x:c>
      <x:c r="Z214" s="62" t="str">
        <x:v>一级基础</x:v>
      </x:c>
      <x:c r="AA214" s="62" t="str">
        <x:v>11级均值</x:v>
      </x:c>
    </x:row>
    <x:row r="215" ht="25" customHeight="1">
      <x:c r="A215" s="3" t="str">
        <x:v>bula</x:v>
      </x:c>
      <x:c r="B215" s="3" t="str">
        <x:v>bula</x:v>
      </x:c>
      <x:c r="C215" s="3" t="str">
        <x:v>疲劳上限</x:v>
      </x:c>
      <x:c r="D215" s="23" t="n">
        <x:v>103</x:v>
      </x:c>
      <x:c r="E215" s="23" t="n">
        <x:v>0</x:v>
      </x:c>
      <x:c r="F215" s="23" t="n">
        <x:v>3</x:v>
      </x:c>
      <x:c r="G215" s="23" t="n">
        <x:v>0</x:v>
      </x:c>
      <x:c r="H215" s="23" t="n">
        <x:v>0</x:v>
      </x:c>
      <x:c r="I215" s="23" t="n">
        <x:v>1</x:v>
      </x:c>
      <x:c r="J215" s="19" t="n">
        <x:f>IF(I215=1,G215,H215)</x:f>
        <x:v>0</x:v>
      </x:c>
      <x:c r="K215" s="19" t="n">
        <x:v>3</x:v>
      </x:c>
      <x:c r="L215" s="19" t="n">
        <x:f>K215+E215*0.5</x:f>
        <x:v>3</x:v>
      </x:c>
      <x:c r="M215" s="19" t="n">
        <x:f>D215+J215+F215*L215+N215</x:f>
        <x:v>112</x:v>
      </x:c>
      <x:c r="N215" s="27" t="n">
        <x:f>'人物特质'!T32</x:f>
        <x:v>0</x:v>
      </x:c>
      <x:c r="Y215" s="62" t="str">
        <x:f>C214</x:f>
        <x:v>生命</x:v>
      </x:c>
      <x:c r="Z215" s="63" t="n">
        <x:f>D214</x:f>
        <x:v>57</x:v>
      </x:c>
      <x:c r="AA215" s="63" t="n">
        <x:f>M214</x:f>
        <x:v>81.5</x:v>
      </x:c>
    </x:row>
    <x:row r="216" ht="25" customHeight="1">
      <x:c r="A216" s="10" t="str">
        <x:v>bula</x:v>
      </x:c>
      <x:c r="B216" s="10" t="str">
        <x:v>bula</x:v>
      </x:c>
      <x:c r="C216" s="10" t="str">
        <x:v>决心</x:v>
      </x:c>
      <x:c r="D216" s="23" t="n">
        <x:v>45</x:v>
      </x:c>
      <x:c r="E216" s="23" t="n">
        <x:v>1</x:v>
      </x:c>
      <x:c r="F216" s="23" t="n">
        <x:v>4</x:v>
      </x:c>
      <x:c r="G216" s="23" t="n">
        <x:v>4</x:v>
      </x:c>
      <x:c r="H216" s="23" t="n">
        <x:v>0</x:v>
      </x:c>
      <x:c r="I216" s="23" t="n">
        <x:v>1</x:v>
      </x:c>
      <x:c r="J216" s="19" t="n">
        <x:f>IF(I216=1,G216,H216)</x:f>
        <x:v>4</x:v>
      </x:c>
      <x:c r="K216" s="19" t="n">
        <x:v>3</x:v>
      </x:c>
      <x:c r="L216" s="19" t="n">
        <x:f>K216+E216*0.5</x:f>
        <x:v>3.5</x:v>
      </x:c>
      <x:c r="M216" s="19" t="n">
        <x:f>D216+J216+F216*L216+N216</x:f>
        <x:v>63</x:v>
      </x:c>
      <x:c r="N216" s="27" t="n">
        <x:f>0</x:f>
        <x:v>0</x:v>
      </x:c>
      <x:c r="Y216" s="62" t="str">
        <x:f>C215</x:f>
        <x:v>疲劳上限</x:v>
      </x:c>
      <x:c r="Z216" s="63" t="n">
        <x:f>D215</x:f>
        <x:v>103</x:v>
      </x:c>
      <x:c r="AA216" s="63" t="n">
        <x:f>M215</x:f>
        <x:v>112</x:v>
      </x:c>
    </x:row>
    <x:row r="217" ht="25" customHeight="1">
      <x:c r="A217" s="3" t="str">
        <x:v>bula</x:v>
      </x:c>
      <x:c r="B217" s="3" t="str">
        <x:v>bula</x:v>
      </x:c>
      <x:c r="C217" s="3" t="str">
        <x:v>先攻</x:v>
      </x:c>
      <x:c r="D217" s="23" t="n">
        <x:v>102</x:v>
      </x:c>
      <x:c r="E217" s="23" t="n">
        <x:v>0</x:v>
      </x:c>
      <x:c r="F217" s="23" t="n">
        <x:v>0</x:v>
      </x:c>
      <x:c r="G217" s="23" t="n">
        <x:v>0</x:v>
      </x:c>
      <x:c r="H217" s="23" t="n">
        <x:v>3</x:v>
      </x:c>
      <x:c r="I217" s="23" t="n">
        <x:v>1</x:v>
      </x:c>
      <x:c r="J217" s="19" t="n">
        <x:f>IF(I217=1,G217,H217)</x:f>
        <x:v>0</x:v>
      </x:c>
      <x:c r="K217" s="19" t="n">
        <x:v>4</x:v>
      </x:c>
      <x:c r="L217" s="19" t="n">
        <x:f>K217+E217*0.5</x:f>
        <x:v>4</x:v>
      </x:c>
      <x:c r="M217" s="19" t="n">
        <x:f>D217+J217+F217*L217+N217</x:f>
        <x:v>102</x:v>
      </x:c>
      <x:c r="N217" s="27" t="n">
        <x:f>0</x:f>
        <x:v>0</x:v>
      </x:c>
      <x:c r="Y217" s="62" t="str">
        <x:f>C216</x:f>
        <x:v>决心</x:v>
      </x:c>
      <x:c r="Z217" s="63" t="n">
        <x:f>D216</x:f>
        <x:v>45</x:v>
      </x:c>
      <x:c r="AA217" s="63" t="n">
        <x:f>M216</x:f>
        <x:v>63</x:v>
      </x:c>
    </x:row>
    <x:row r="218" ht="25" customHeight="1">
      <x:c r="A218" s="10" t="str">
        <x:v>bula</x:v>
      </x:c>
      <x:c r="B218" s="10" t="str">
        <x:v>bula</x:v>
      </x:c>
      <x:c r="C218" s="10" t="str">
        <x:v>近攻</x:v>
      </x:c>
      <x:c r="D218" s="23" t="n">
        <x:v>48</x:v>
      </x:c>
      <x:c r="E218" s="23" t="n">
        <x:v>0</x:v>
      </x:c>
      <x:c r="F218" s="23" t="n">
        <x:v>0</x:v>
      </x:c>
      <x:c r="G218" s="23" t="n">
        <x:v>0</x:v>
      </x:c>
      <x:c r="H218" s="23" t="n">
        <x:v>0</x:v>
      </x:c>
      <x:c r="I218" s="23" t="n">
        <x:v>1</x:v>
      </x:c>
      <x:c r="J218" s="19" t="n">
        <x:f>IF(I218=1,G218,H218)</x:f>
        <x:v>0</x:v>
      </x:c>
      <x:c r="K218" s="19" t="n">
        <x:v>2</x:v>
      </x:c>
      <x:c r="L218" s="19" t="n">
        <x:f>K218+E218*0.5</x:f>
        <x:v>2</x:v>
      </x:c>
      <x:c r="M218" s="19" t="n">
        <x:f>D218+J218+F218*L218+N218</x:f>
        <x:v>48</x:v>
      </x:c>
      <x:c r="N218" s="27" t="n">
        <x:f>0</x:f>
        <x:v>0</x:v>
      </x:c>
      <x:c r="Y218" s="62" t="str">
        <x:f>C218</x:f>
        <x:v>近攻</x:v>
      </x:c>
      <x:c r="Z218" s="63" t="n">
        <x:f>D218</x:f>
        <x:v>48</x:v>
      </x:c>
      <x:c r="AA218" s="63" t="n">
        <x:f>M218</x:f>
        <x:v>48</x:v>
      </x:c>
    </x:row>
    <x:row r="219" ht="25" customHeight="1">
      <x:c r="A219" s="3" t="str">
        <x:v>bula</x:v>
      </x:c>
      <x:c r="B219" s="3" t="str">
        <x:v>bula</x:v>
      </x:c>
      <x:c r="C219" s="3" t="str">
        <x:v>远攻</x:v>
      </x:c>
      <x:c r="D219" s="23" t="n">
        <x:v>53</x:v>
      </x:c>
      <x:c r="E219" s="23" t="n">
        <x:v>2</x:v>
      </x:c>
      <x:c r="F219" s="23" t="n">
        <x:v>10</x:v>
      </x:c>
      <x:c r="G219" s="23" t="n">
        <x:v>0</x:v>
      </x:c>
      <x:c r="H219" s="23" t="n">
        <x:v>0</x:v>
      </x:c>
      <x:c r="I219" s="23" t="n">
        <x:v>1</x:v>
      </x:c>
      <x:c r="J219" s="19" t="n">
        <x:f>IF(I219=1,G219,H219)</x:f>
        <x:v>0</x:v>
      </x:c>
      <x:c r="K219" s="19" t="n">
        <x:v>3</x:v>
      </x:c>
      <x:c r="L219" s="19" t="n">
        <x:f>K219+E219*0.5</x:f>
        <x:v>4</x:v>
      </x:c>
      <x:c r="M219" s="19" t="n">
        <x:f>D219+J219+F219*L219+N219</x:f>
        <x:v>93</x:v>
      </x:c>
      <x:c r="N219" s="27" t="n">
        <x:f>0</x:f>
        <x:v>0</x:v>
      </x:c>
      <x:c r="Y219" s="62" t="str">
        <x:f>C219</x:f>
        <x:v>远攻</x:v>
      </x:c>
      <x:c r="Z219" s="63" t="n">
        <x:f>D219</x:f>
        <x:v>53</x:v>
      </x:c>
      <x:c r="AA219" s="63" t="n">
        <x:f>M219</x:f>
        <x:v>93</x:v>
      </x:c>
    </x:row>
    <x:row r="220" ht="25" customHeight="1">
      <x:c r="A220" s="10" t="str">
        <x:v>bula</x:v>
      </x:c>
      <x:c r="B220" s="10" t="str">
        <x:v>bula</x:v>
      </x:c>
      <x:c r="C220" s="10" t="str">
        <x:v>近防</x:v>
      </x:c>
      <x:c r="D220" s="23" t="n">
        <x:v>3</x:v>
      </x:c>
      <x:c r="E220" s="23" t="n">
        <x:v>0</x:v>
      </x:c>
      <x:c r="F220" s="23" t="n">
        <x:v>6</x:v>
      </x:c>
      <x:c r="G220" s="23" t="n">
        <x:v>2</x:v>
      </x:c>
      <x:c r="H220" s="23" t="n">
        <x:v>0</x:v>
      </x:c>
      <x:c r="I220" s="23" t="n">
        <x:v>1</x:v>
      </x:c>
      <x:c r="J220" s="19" t="n">
        <x:f>IF(I220=1,G220,H220)</x:f>
        <x:v>2</x:v>
      </x:c>
      <x:c r="K220" s="19" t="n">
        <x:v>2</x:v>
      </x:c>
      <x:c r="L220" s="19" t="n">
        <x:f>K220+E220*0.5</x:f>
        <x:v>2</x:v>
      </x:c>
      <x:c r="M220" s="19" t="n">
        <x:f>D220+J220+F220*L220+N220</x:f>
        <x:v>17</x:v>
      </x:c>
      <x:c r="N220" s="27" t="n">
        <x:f>0</x:f>
        <x:v>0</x:v>
      </x:c>
      <x:c r="Y220" s="62" t="str">
        <x:f>C220</x:f>
        <x:v>近防</x:v>
      </x:c>
      <x:c r="Z220" s="63" t="n">
        <x:f>D220</x:f>
        <x:v>3</x:v>
      </x:c>
      <x:c r="AA220" s="63" t="n">
        <x:f>M220</x:f>
        <x:v>17</x:v>
      </x:c>
    </x:row>
    <x:row r="221" ht="25" customHeight="1">
      <x:c r="A221" s="3" t="str">
        <x:v>bula</x:v>
      </x:c>
      <x:c r="B221" s="3" t="str">
        <x:v>bula</x:v>
      </x:c>
      <x:c r="C221" s="3" t="str">
        <x:v>远防</x:v>
      </x:c>
      <x:c r="D221" s="23" t="n">
        <x:v>5</x:v>
      </x:c>
      <x:c r="E221" s="23" t="n">
        <x:v>0</x:v>
      </x:c>
      <x:c r="F221" s="23" t="n">
        <x:v>0</x:v>
      </x:c>
      <x:c r="G221" s="23" t="n">
        <x:v>0</x:v>
      </x:c>
      <x:c r="H221" s="23" t="n">
        <x:v>3</x:v>
      </x:c>
      <x:c r="I221" s="23" t="n">
        <x:v>1</x:v>
      </x:c>
      <x:c r="J221" s="19" t="n">
        <x:f>IF(I221=1,G221,H221)</x:f>
        <x:v>0</x:v>
      </x:c>
      <x:c r="K221" s="19" t="n">
        <x:v>3</x:v>
      </x:c>
      <x:c r="L221" s="19" t="n">
        <x:f>K221+E221*0.5</x:f>
        <x:v>3</x:v>
      </x:c>
      <x:c r="M221" s="19" t="n">
        <x:f>D221+J221+F221*L221+N221</x:f>
        <x:v>5</x:v>
      </x:c>
      <x:c r="N221" s="27" t="n">
        <x:f>0</x:f>
        <x:v>0</x:v>
      </x:c>
      <x:c r="Y221" s="62"/>
      <x:c r="Z221" s="62"/>
      <x:c r="AA221" s="62"/>
    </x:row>
    <x:row r="222" ht="25" customHeight="1">
      <x:c r="A222" s="10" t="str">
        <x:v>苏袜</x:v>
      </x:c>
      <x:c r="B222" s="10" t="str">
        <x:v>suwa</x:v>
      </x:c>
      <x:c r="C222" s="10" t="str">
        <x:v>生命</x:v>
      </x:c>
      <x:c r="D222" s="23" t="n">
        <x:v>60</x:v>
      </x:c>
      <x:c r="E222" s="23" t="n">
        <x:v>0</x:v>
      </x:c>
      <x:c r="F222" s="23" t="n">
        <x:v>7</x:v>
      </x:c>
      <x:c r="G222" s="23" t="n">
        <x:v>0</x:v>
      </x:c>
      <x:c r="H222" s="23" t="n">
        <x:v>0</x:v>
      </x:c>
      <x:c r="I222" s="23" t="n">
        <x:v>1</x:v>
      </x:c>
      <x:c r="J222" s="19" t="n">
        <x:f>IF(I222=1,G222,H222)</x:f>
        <x:v>0</x:v>
      </x:c>
      <x:c r="K222" s="19" t="n">
        <x:v>3</x:v>
      </x:c>
      <x:c r="L222" s="19" t="n">
        <x:f>K222+E222*0.5</x:f>
        <x:v>3</x:v>
      </x:c>
      <x:c r="M222" s="19" t="n">
        <x:f>D222+J222+F222*L222+N222</x:f>
        <x:v>81</x:v>
      </x:c>
      <x:c r="N222" s="27" t="n">
        <x:f>0</x:f>
        <x:v>0</x:v>
      </x:c>
      <x:c r="Y222" s="62" t="str">
        <x:v>属性</x:v>
      </x:c>
      <x:c r="Z222" s="62" t="str">
        <x:v>一级基础</x:v>
      </x:c>
      <x:c r="AA222" s="62" t="str">
        <x:v>11级均值</x:v>
      </x:c>
    </x:row>
    <x:row r="223" ht="25" customHeight="1">
      <x:c r="A223" s="3" t="str">
        <x:v>苏袜</x:v>
      </x:c>
      <x:c r="B223" s="3" t="str">
        <x:v>suwa</x:v>
      </x:c>
      <x:c r="C223" s="3" t="str">
        <x:v>疲劳上限</x:v>
      </x:c>
      <x:c r="D223" s="23" t="n">
        <x:v>102</x:v>
      </x:c>
      <x:c r="E223" s="23" t="n">
        <x:v>1</x:v>
      </x:c>
      <x:c r="F223" s="23" t="n">
        <x:v>0</x:v>
      </x:c>
      <x:c r="G223" s="23" t="n">
        <x:v>0</x:v>
      </x:c>
      <x:c r="H223" s="23" t="n">
        <x:v>5</x:v>
      </x:c>
      <x:c r="I223" s="23" t="n">
        <x:v>1</x:v>
      </x:c>
      <x:c r="J223" s="19" t="n">
        <x:f>IF(I223=1,G223,H223)</x:f>
        <x:v>0</x:v>
      </x:c>
      <x:c r="K223" s="19" t="n">
        <x:v>3</x:v>
      </x:c>
      <x:c r="L223" s="19" t="n">
        <x:f>K223+E223*0.5</x:f>
        <x:v>3.5</x:v>
      </x:c>
      <x:c r="M223" s="19" t="n">
        <x:f>D223+J223+F223*L223+N223</x:f>
        <x:v>102</x:v>
      </x:c>
      <x:c r="N223" s="27" t="n">
        <x:f>'人物特质'!T33</x:f>
        <x:v>0</x:v>
      </x:c>
      <x:c r="Y223" s="62" t="str">
        <x:f>C222</x:f>
        <x:v>生命</x:v>
      </x:c>
      <x:c r="Z223" s="63" t="n">
        <x:f>D222</x:f>
        <x:v>60</x:v>
      </x:c>
      <x:c r="AA223" s="63" t="n">
        <x:f>M222</x:f>
        <x:v>81</x:v>
      </x:c>
    </x:row>
    <x:row r="224" ht="25" customHeight="1">
      <x:c r="A224" s="10" t="str">
        <x:v>苏袜</x:v>
      </x:c>
      <x:c r="B224" s="10" t="str">
        <x:v>suwa</x:v>
      </x:c>
      <x:c r="C224" s="10" t="str">
        <x:v>决心</x:v>
      </x:c>
      <x:c r="D224" s="23" t="n">
        <x:v>41</x:v>
      </x:c>
      <x:c r="E224" s="23" t="n">
        <x:v>0</x:v>
      </x:c>
      <x:c r="F224" s="23" t="n">
        <x:v>3</x:v>
      </x:c>
      <x:c r="G224" s="23" t="n">
        <x:v>0</x:v>
      </x:c>
      <x:c r="H224" s="23" t="n">
        <x:v>2</x:v>
      </x:c>
      <x:c r="I224" s="23" t="n">
        <x:v>1</x:v>
      </x:c>
      <x:c r="J224" s="19" t="n">
        <x:f>IF(I224=1,G224,H224)</x:f>
        <x:v>0</x:v>
      </x:c>
      <x:c r="K224" s="19" t="n">
        <x:v>3</x:v>
      </x:c>
      <x:c r="L224" s="19" t="n">
        <x:f>K224+E224*0.5</x:f>
        <x:v>3</x:v>
      </x:c>
      <x:c r="M224" s="19" t="n">
        <x:f>D224+J224+F224*L224+N224</x:f>
        <x:v>50</x:v>
      </x:c>
      <x:c r="N224" s="27" t="n">
        <x:f>0</x:f>
        <x:v>0</x:v>
      </x:c>
      <x:c r="Y224" s="62" t="str">
        <x:f>C223</x:f>
        <x:v>疲劳上限</x:v>
      </x:c>
      <x:c r="Z224" s="63" t="n">
        <x:f>D223</x:f>
        <x:v>102</x:v>
      </x:c>
      <x:c r="AA224" s="63" t="n">
        <x:f>M223</x:f>
        <x:v>102</x:v>
      </x:c>
    </x:row>
    <x:row r="225" ht="25" customHeight="1">
      <x:c r="A225" s="3" t="str">
        <x:v>苏袜</x:v>
      </x:c>
      <x:c r="B225" s="3" t="str">
        <x:v>suwa</x:v>
      </x:c>
      <x:c r="C225" s="3" t="str">
        <x:v>先攻</x:v>
      </x:c>
      <x:c r="D225" s="23" t="n">
        <x:v>123</x:v>
      </x:c>
      <x:c r="E225" s="23" t="n">
        <x:v>1</x:v>
      </x:c>
      <x:c r="F225" s="23" t="n">
        <x:v>0</x:v>
      </x:c>
      <x:c r="G225" s="23" t="n">
        <x:v>6</x:v>
      </x:c>
      <x:c r="H225" s="23" t="n">
        <x:v>0</x:v>
      </x:c>
      <x:c r="I225" s="23" t="n">
        <x:v>1</x:v>
      </x:c>
      <x:c r="J225" s="19" t="n">
        <x:f>IF(I225=1,G225,H225)</x:f>
        <x:v>6</x:v>
      </x:c>
      <x:c r="K225" s="19" t="n">
        <x:v>4</x:v>
      </x:c>
      <x:c r="L225" s="19" t="n">
        <x:f>K225+E225*0.5</x:f>
        <x:v>4.5</x:v>
      </x:c>
      <x:c r="M225" s="19" t="n">
        <x:f>D225+J225+F225*L225+N225</x:f>
        <x:v>129</x:v>
      </x:c>
      <x:c r="N225" s="27" t="n">
        <x:f>0</x:f>
        <x:v>0</x:v>
      </x:c>
      <x:c r="Y225" s="62" t="str">
        <x:f>C224</x:f>
        <x:v>决心</x:v>
      </x:c>
      <x:c r="Z225" s="63" t="n">
        <x:f>D224</x:f>
        <x:v>41</x:v>
      </x:c>
      <x:c r="AA225" s="63" t="n">
        <x:f>M224</x:f>
        <x:v>50</x:v>
      </x:c>
    </x:row>
    <x:row r="226" ht="25" customHeight="1">
      <x:c r="A226" s="10" t="str">
        <x:v>苏袜</x:v>
      </x:c>
      <x:c r="B226" s="10" t="str">
        <x:v>suwa</x:v>
      </x:c>
      <x:c r="C226" s="10" t="str">
        <x:v>近攻</x:v>
      </x:c>
      <x:c r="D226" s="23" t="n">
        <x:v>56</x:v>
      </x:c>
      <x:c r="E226" s="23" t="n">
        <x:v>2</x:v>
      </x:c>
      <x:c r="F226" s="23" t="n">
        <x:v>10</x:v>
      </x:c>
      <x:c r="G226" s="23" t="n">
        <x:v>0</x:v>
      </x:c>
      <x:c r="H226" s="23" t="n">
        <x:v>0</x:v>
      </x:c>
      <x:c r="I226" s="23" t="n">
        <x:v>1</x:v>
      </x:c>
      <x:c r="J226" s="19" t="n">
        <x:f>IF(I226=1,G226,H226)</x:f>
        <x:v>0</x:v>
      </x:c>
      <x:c r="K226" s="19" t="n">
        <x:v>2</x:v>
      </x:c>
      <x:c r="L226" s="19" t="n">
        <x:f>K226+E226*0.5</x:f>
        <x:v>3</x:v>
      </x:c>
      <x:c r="M226" s="19" t="n">
        <x:f>D226+J226+F226*L226+N226</x:f>
        <x:v>86</x:v>
      </x:c>
      <x:c r="N226" s="27" t="n">
        <x:f>0</x:f>
        <x:v>0</x:v>
      </x:c>
      <x:c r="Y226" s="62" t="str">
        <x:f>C226</x:f>
        <x:v>近攻</x:v>
      </x:c>
      <x:c r="Z226" s="63" t="n">
        <x:f>D226</x:f>
        <x:v>56</x:v>
      </x:c>
      <x:c r="AA226" s="63" t="n">
        <x:f>M226</x:f>
        <x:v>86</x:v>
      </x:c>
    </x:row>
    <x:row r="227" ht="25" customHeight="1">
      <x:c r="A227" s="3" t="str">
        <x:v>苏袜</x:v>
      </x:c>
      <x:c r="B227" s="3" t="str">
        <x:v>suwa</x:v>
      </x:c>
      <x:c r="C227" s="3" t="str">
        <x:v>远攻</x:v>
      </x:c>
      <x:c r="D227" s="23" t="n">
        <x:v>38</x:v>
      </x:c>
      <x:c r="E227" s="23" t="n">
        <x:v>0</x:v>
      </x:c>
      <x:c r="F227" s="23" t="n">
        <x:v>0</x:v>
      </x:c>
      <x:c r="G227" s="23" t="n">
        <x:v>0</x:v>
      </x:c>
      <x:c r="H227" s="23" t="n">
        <x:v>0</x:v>
      </x:c>
      <x:c r="I227" s="23" t="n">
        <x:v>1</x:v>
      </x:c>
      <x:c r="J227" s="19" t="n">
        <x:f>IF(I227=1,G227,H227)</x:f>
        <x:v>0</x:v>
      </x:c>
      <x:c r="K227" s="19" t="n">
        <x:v>3</x:v>
      </x:c>
      <x:c r="L227" s="19" t="n">
        <x:f>K227+E227*0.5</x:f>
        <x:v>3</x:v>
      </x:c>
      <x:c r="M227" s="19" t="n">
        <x:f>D227+J227+F227*L227+N227</x:f>
        <x:v>38</x:v>
      </x:c>
      <x:c r="N227" s="27" t="n">
        <x:f>0</x:f>
        <x:v>0</x:v>
      </x:c>
      <x:c r="Y227" s="62" t="str">
        <x:f>C227</x:f>
        <x:v>远攻</x:v>
      </x:c>
      <x:c r="Z227" s="63" t="n">
        <x:f>D227</x:f>
        <x:v>38</x:v>
      </x:c>
      <x:c r="AA227" s="63" t="n">
        <x:f>M227</x:f>
        <x:v>38</x:v>
      </x:c>
    </x:row>
    <x:row r="228" ht="25" customHeight="1">
      <x:c r="A228" s="10" t="str">
        <x:v>苏袜</x:v>
      </x:c>
      <x:c r="B228" s="10" t="str">
        <x:v>suwa</x:v>
      </x:c>
      <x:c r="C228" s="10" t="str">
        <x:v>近防</x:v>
      </x:c>
      <x:c r="D228" s="23" t="n">
        <x:v>5</x:v>
      </x:c>
      <x:c r="E228" s="23" t="n">
        <x:v>1</x:v>
      </x:c>
      <x:c r="F228" s="23" t="n">
        <x:v>10</x:v>
      </x:c>
      <x:c r="G228" s="23" t="n">
        <x:v>0</x:v>
      </x:c>
      <x:c r="H228" s="23" t="n">
        <x:v>0</x:v>
      </x:c>
      <x:c r="I228" s="23" t="n">
        <x:v>1</x:v>
      </x:c>
      <x:c r="J228" s="19" t="n">
        <x:f>IF(I228=1,G228,H228)</x:f>
        <x:v>0</x:v>
      </x:c>
      <x:c r="K228" s="19" t="n">
        <x:v>2</x:v>
      </x:c>
      <x:c r="L228" s="19" t="n">
        <x:f>K228+E228*0.5</x:f>
        <x:v>2.5</x:v>
      </x:c>
      <x:c r="M228" s="19" t="n">
        <x:f>D228+J228+F228*L228+N228</x:f>
        <x:v>30</x:v>
      </x:c>
      <x:c r="N228" s="27" t="n">
        <x:f>0</x:f>
        <x:v>0</x:v>
      </x:c>
      <x:c r="Y228" s="62" t="str">
        <x:f>C228</x:f>
        <x:v>近防</x:v>
      </x:c>
      <x:c r="Z228" s="63" t="n">
        <x:f>D228</x:f>
        <x:v>5</x:v>
      </x:c>
      <x:c r="AA228" s="63" t="n">
        <x:f>M228</x:f>
        <x:v>30</x:v>
      </x:c>
    </x:row>
    <x:row r="229" ht="25" customHeight="1">
      <x:c r="A229" s="3" t="str">
        <x:v>苏袜</x:v>
      </x:c>
      <x:c r="B229" s="3" t="str">
        <x:v>suwa</x:v>
      </x:c>
      <x:c r="C229" s="3" t="str">
        <x:v>远防</x:v>
      </x:c>
      <x:c r="D229" s="23" t="n">
        <x:v>5</x:v>
      </x:c>
      <x:c r="E229" s="23" t="n">
        <x:v>0</x:v>
      </x:c>
      <x:c r="F229" s="23" t="n">
        <x:v>0</x:v>
      </x:c>
      <x:c r="G229" s="23" t="n">
        <x:v>0</x:v>
      </x:c>
      <x:c r="H229" s="23" t="n">
        <x:v>0</x:v>
      </x:c>
      <x:c r="I229" s="23" t="n">
        <x:v>1</x:v>
      </x:c>
      <x:c r="J229" s="19" t="n">
        <x:f>IF(I229=1,G229,H229)</x:f>
        <x:v>0</x:v>
      </x:c>
      <x:c r="K229" s="19" t="n">
        <x:v>3</x:v>
      </x:c>
      <x:c r="L229" s="19" t="n">
        <x:f>K229+E229*0.5</x:f>
        <x:v>3</x:v>
      </x:c>
      <x:c r="M229" s="19" t="n">
        <x:f>D229+J229+F229*L229+N229</x:f>
        <x:v>5</x:v>
      </x:c>
      <x:c r="N229" s="27" t="n">
        <x:f>0</x:f>
        <x:v>0</x:v>
      </x:c>
      <x:c r="Y229" s="62"/>
      <x:c r="Z229" s="62"/>
      <x:c r="AA229" s="62"/>
    </x:row>
    <x:row r="230" ht="25" customHeight="1">
      <x:c r="A230" s="10" t="str">
        <x:v>千涵</x:v>
      </x:c>
      <x:c r="B230" s="10" t="str">
        <x:v>qianhan</x:v>
      </x:c>
      <x:c r="C230" s="10" t="str">
        <x:v>生命</x:v>
      </x:c>
      <x:c r="D230" s="23" t="n">
        <x:v>69</x:v>
      </x:c>
      <x:c r="E230" s="23" t="n">
        <x:v>0</x:v>
      </x:c>
      <x:c r="F230" s="23" t="n">
        <x:v>4</x:v>
      </x:c>
      <x:c r="G230" s="23" t="n">
        <x:v>0</x:v>
      </x:c>
      <x:c r="H230" s="23" t="n">
        <x:v>0</x:v>
      </x:c>
      <x:c r="I230" s="23" t="n">
        <x:v>1</x:v>
      </x:c>
      <x:c r="J230" s="19" t="n">
        <x:f>IF(I230=1,G230,H230)</x:f>
        <x:v>0</x:v>
      </x:c>
      <x:c r="K230" s="19" t="n">
        <x:v>3</x:v>
      </x:c>
      <x:c r="L230" s="19" t="n">
        <x:f>K230+E230*0.5</x:f>
        <x:v>3</x:v>
      </x:c>
      <x:c r="M230" s="19" t="n">
        <x:f>D230+J230+F230*L230+N230</x:f>
        <x:v>81</x:v>
      </x:c>
      <x:c r="N230" s="27" t="n">
        <x:f>0</x:f>
        <x:v>0</x:v>
      </x:c>
      <x:c r="Y230" s="62" t="str">
        <x:v>属性</x:v>
      </x:c>
      <x:c r="Z230" s="62" t="str">
        <x:v>一级基础</x:v>
      </x:c>
      <x:c r="AA230" s="62" t="str">
        <x:v>11级均值</x:v>
      </x:c>
    </x:row>
    <x:row r="231" ht="25" customHeight="1">
      <x:c r="A231" s="3" t="str">
        <x:v>千涵</x:v>
      </x:c>
      <x:c r="B231" s="3" t="str">
        <x:v>qianhan</x:v>
      </x:c>
      <x:c r="C231" s="3" t="str">
        <x:v>疲劳上限</x:v>
      </x:c>
      <x:c r="D231" s="23" t="n">
        <x:v>108</x:v>
      </x:c>
      <x:c r="E231" s="23" t="n">
        <x:v>1</x:v>
      </x:c>
      <x:c r="F231" s="23" t="n">
        <x:v>4</x:v>
      </x:c>
      <x:c r="G231" s="23" t="n">
        <x:v>0</x:v>
      </x:c>
      <x:c r="H231" s="23" t="n">
        <x:v>6</x:v>
      </x:c>
      <x:c r="I231" s="23" t="n">
        <x:v>1</x:v>
      </x:c>
      <x:c r="J231" s="19" t="n">
        <x:f>IF(I231=1,G231,H231)</x:f>
        <x:v>0</x:v>
      </x:c>
      <x:c r="K231" s="19" t="n">
        <x:v>3</x:v>
      </x:c>
      <x:c r="L231" s="19" t="n">
        <x:f>K231+E231*0.5</x:f>
        <x:v>3.5</x:v>
      </x:c>
      <x:c r="M231" s="19" t="n">
        <x:f>D231+J231+F231*L231+N231</x:f>
        <x:v>122</x:v>
      </x:c>
      <x:c r="N231" s="27" t="n">
        <x:f>'人物特质'!T34</x:f>
        <x:v>0</x:v>
      </x:c>
      <x:c r="Y231" s="62" t="str">
        <x:f>C230</x:f>
        <x:v>生命</x:v>
      </x:c>
      <x:c r="Z231" s="63" t="n">
        <x:f>D230</x:f>
        <x:v>69</x:v>
      </x:c>
      <x:c r="AA231" s="63" t="n">
        <x:f>M230</x:f>
        <x:v>81</x:v>
      </x:c>
    </x:row>
    <x:row r="232" ht="25" customHeight="1">
      <x:c r="A232" s="10" t="str">
        <x:v>千涵</x:v>
      </x:c>
      <x:c r="B232" s="10" t="str">
        <x:v>qianhan</x:v>
      </x:c>
      <x:c r="C232" s="10" t="str">
        <x:v>决心</x:v>
      </x:c>
      <x:c r="D232" s="23" t="n">
        <x:v>48</x:v>
      </x:c>
      <x:c r="E232" s="23" t="n">
        <x:v>0</x:v>
      </x:c>
      <x:c r="F232" s="23" t="n">
        <x:v>2</x:v>
      </x:c>
      <x:c r="G232" s="23" t="n">
        <x:v>0</x:v>
      </x:c>
      <x:c r="H232" s="23" t="n">
        <x:v>0</x:v>
      </x:c>
      <x:c r="I232" s="23" t="n">
        <x:v>1</x:v>
      </x:c>
      <x:c r="J232" s="19" t="n">
        <x:f>IF(I232=1,G232,H232)</x:f>
        <x:v>0</x:v>
      </x:c>
      <x:c r="K232" s="19" t="n">
        <x:v>3</x:v>
      </x:c>
      <x:c r="L232" s="19" t="n">
        <x:f>K232+E232*0.5</x:f>
        <x:v>3</x:v>
      </x:c>
      <x:c r="M232" s="19" t="n">
        <x:f>D232+J232+F232*L232+N232</x:f>
        <x:v>54</x:v>
      </x:c>
      <x:c r="N232" s="27" t="n">
        <x:f>0</x:f>
        <x:v>0</x:v>
      </x:c>
      <x:c r="Y232" s="62" t="str">
        <x:f>C231</x:f>
        <x:v>疲劳上限</x:v>
      </x:c>
      <x:c r="Z232" s="63" t="n">
        <x:f>D231</x:f>
        <x:v>108</x:v>
      </x:c>
      <x:c r="AA232" s="63" t="n">
        <x:f>M231</x:f>
        <x:v>122</x:v>
      </x:c>
    </x:row>
    <x:row r="233" ht="25" customHeight="1">
      <x:c r="A233" s="3" t="str">
        <x:v>千涵</x:v>
      </x:c>
      <x:c r="B233" s="3" t="str">
        <x:v>qianhan</x:v>
      </x:c>
      <x:c r="C233" s="3" t="str">
        <x:v>先攻</x:v>
      </x:c>
      <x:c r="D233" s="23" t="n">
        <x:v>101</x:v>
      </x:c>
      <x:c r="E233" s="23" t="n">
        <x:v>0</x:v>
      </x:c>
      <x:c r="F233" s="23" t="n">
        <x:v>0</x:v>
      </x:c>
      <x:c r="G233" s="23" t="n">
        <x:v>3</x:v>
      </x:c>
      <x:c r="H233" s="23" t="n">
        <x:v>0</x:v>
      </x:c>
      <x:c r="I233" s="23" t="n">
        <x:v>1</x:v>
      </x:c>
      <x:c r="J233" s="19" t="n">
        <x:f>IF(I233=1,G233,H233)</x:f>
        <x:v>3</x:v>
      </x:c>
      <x:c r="K233" s="19" t="n">
        <x:v>4</x:v>
      </x:c>
      <x:c r="L233" s="19" t="n">
        <x:f>K233+E233*0.5</x:f>
        <x:v>4</x:v>
      </x:c>
      <x:c r="M233" s="19" t="n">
        <x:f>D233+J233+F233*L233+N233</x:f>
        <x:v>104</x:v>
      </x:c>
      <x:c r="N233" s="27" t="n">
        <x:f>0</x:f>
        <x:v>0</x:v>
      </x:c>
      <x:c r="Y233" s="62" t="str">
        <x:f>C232</x:f>
        <x:v>决心</x:v>
      </x:c>
      <x:c r="Z233" s="63" t="n">
        <x:f>D232</x:f>
        <x:v>48</x:v>
      </x:c>
      <x:c r="AA233" s="63" t="n">
        <x:f>M232</x:f>
        <x:v>54</x:v>
      </x:c>
    </x:row>
    <x:row r="234" ht="25" customHeight="1">
      <x:c r="A234" s="10" t="str">
        <x:v>千涵</x:v>
      </x:c>
      <x:c r="B234" s="10" t="str">
        <x:v>qianhan</x:v>
      </x:c>
      <x:c r="C234" s="10" t="str">
        <x:v>近攻</x:v>
      </x:c>
      <x:c r="D234" s="23" t="n">
        <x:v>59</x:v>
      </x:c>
      <x:c r="E234" s="23" t="n">
        <x:v>2</x:v>
      </x:c>
      <x:c r="F234" s="23" t="n">
        <x:v>10</x:v>
      </x:c>
      <x:c r="G234" s="23" t="n">
        <x:v>3</x:v>
      </x:c>
      <x:c r="H234" s="23" t="n">
        <x:v>0</x:v>
      </x:c>
      <x:c r="I234" s="23" t="n">
        <x:v>1</x:v>
      </x:c>
      <x:c r="J234" s="19" t="n">
        <x:f>IF(I234=1,G234,H234)</x:f>
        <x:v>3</x:v>
      </x:c>
      <x:c r="K234" s="19" t="n">
        <x:v>2</x:v>
      </x:c>
      <x:c r="L234" s="19" t="n">
        <x:f>K234+E234*0.5</x:f>
        <x:v>3</x:v>
      </x:c>
      <x:c r="M234" s="19" t="n">
        <x:f>D234+J234+F234*L234+N234</x:f>
        <x:v>92</x:v>
      </x:c>
      <x:c r="N234" s="27" t="n">
        <x:f>0</x:f>
        <x:v>0</x:v>
      </x:c>
      <x:c r="Y234" s="62" t="str">
        <x:f>C234</x:f>
        <x:v>近攻</x:v>
      </x:c>
      <x:c r="Z234" s="63" t="n">
        <x:f>D234</x:f>
        <x:v>59</x:v>
      </x:c>
      <x:c r="AA234" s="63" t="n">
        <x:f>M234</x:f>
        <x:v>92</x:v>
      </x:c>
    </x:row>
    <x:row r="235" ht="25" customHeight="1">
      <x:c r="A235" s="3" t="str">
        <x:v>千涵</x:v>
      </x:c>
      <x:c r="B235" s="3" t="str">
        <x:v>qianhan</x:v>
      </x:c>
      <x:c r="C235" s="3" t="str">
        <x:v>远攻</x:v>
      </x:c>
      <x:c r="D235" s="23" t="n">
        <x:v>29</x:v>
      </x:c>
      <x:c r="E235" s="23" t="n">
        <x:v>0</x:v>
      </x:c>
      <x:c r="F235" s="23" t="n">
        <x:v>0</x:v>
      </x:c>
      <x:c r="G235" s="23" t="n">
        <x:v>0</x:v>
      </x:c>
      <x:c r="H235" s="23" t="n">
        <x:v>0</x:v>
      </x:c>
      <x:c r="I235" s="23" t="n">
        <x:v>1</x:v>
      </x:c>
      <x:c r="J235" s="19" t="n">
        <x:f>IF(I235=1,G235,H235)</x:f>
        <x:v>0</x:v>
      </x:c>
      <x:c r="K235" s="19" t="n">
        <x:v>3</x:v>
      </x:c>
      <x:c r="L235" s="19" t="n">
        <x:f>K235+E235*0.5</x:f>
        <x:v>3</x:v>
      </x:c>
      <x:c r="M235" s="19" t="n">
        <x:f>D235+J235+F235*L235+N235</x:f>
        <x:v>29</x:v>
      </x:c>
      <x:c r="N235" s="27" t="n">
        <x:f>0</x:f>
        <x:v>0</x:v>
      </x:c>
      <x:c r="Y235" s="62" t="str">
        <x:f>C235</x:f>
        <x:v>远攻</x:v>
      </x:c>
      <x:c r="Z235" s="63" t="n">
        <x:f>D235</x:f>
        <x:v>29</x:v>
      </x:c>
      <x:c r="AA235" s="63" t="n">
        <x:f>M235</x:f>
        <x:v>29</x:v>
      </x:c>
    </x:row>
    <x:row r="236" ht="25" customHeight="1">
      <x:c r="A236" s="10" t="str">
        <x:v>千涵</x:v>
      </x:c>
      <x:c r="B236" s="10" t="str">
        <x:v>qianhan</x:v>
      </x:c>
      <x:c r="C236" s="10" t="str">
        <x:v>近防</x:v>
      </x:c>
      <x:c r="D236" s="23" t="n">
        <x:v>6</x:v>
      </x:c>
      <x:c r="E236" s="23" t="n">
        <x:v>1</x:v>
      </x:c>
      <x:c r="F236" s="23" t="n">
        <x:v>10</x:v>
      </x:c>
      <x:c r="G236" s="23" t="n">
        <x:v>0</x:v>
      </x:c>
      <x:c r="H236" s="23" t="n">
        <x:v>0</x:v>
      </x:c>
      <x:c r="I236" s="23" t="n">
        <x:v>1</x:v>
      </x:c>
      <x:c r="J236" s="19" t="n">
        <x:f>IF(I236=1,G236,H236)</x:f>
        <x:v>0</x:v>
      </x:c>
      <x:c r="K236" s="19" t="n">
        <x:v>2</x:v>
      </x:c>
      <x:c r="L236" s="19" t="n">
        <x:f>K236+E236*0.5</x:f>
        <x:v>2.5</x:v>
      </x:c>
      <x:c r="M236" s="19" t="n">
        <x:f>D236+J236+F236*L236+N236</x:f>
        <x:v>31</x:v>
      </x:c>
      <x:c r="N236" s="27" t="n">
        <x:f>0</x:f>
        <x:v>0</x:v>
      </x:c>
      <x:c r="Y236" s="62" t="str">
        <x:f>C236</x:f>
        <x:v>近防</x:v>
      </x:c>
      <x:c r="Z236" s="63" t="n">
        <x:f>D236</x:f>
        <x:v>6</x:v>
      </x:c>
      <x:c r="AA236" s="63" t="n">
        <x:f>M236</x:f>
        <x:v>31</x:v>
      </x:c>
    </x:row>
    <x:row r="237" ht="25" customHeight="1">
      <x:c r="A237" s="3" t="str">
        <x:v>千涵</x:v>
      </x:c>
      <x:c r="B237" s="3" t="str">
        <x:v>qianhan</x:v>
      </x:c>
      <x:c r="C237" s="3" t="str">
        <x:v>远防</x:v>
      </x:c>
      <x:c r="D237" s="23" t="n">
        <x:v>3</x:v>
      </x:c>
      <x:c r="E237" s="23" t="n">
        <x:v>0</x:v>
      </x:c>
      <x:c r="F237" s="23" t="n">
        <x:v>0</x:v>
      </x:c>
      <x:c r="G237" s="23" t="n">
        <x:v>0</x:v>
      </x:c>
      <x:c r="H237" s="23" t="n">
        <x:v>0</x:v>
      </x:c>
      <x:c r="I237" s="23" t="n">
        <x:v>1</x:v>
      </x:c>
      <x:c r="J237" s="19" t="n">
        <x:f>IF(I237=1,G237,H237)</x:f>
        <x:v>0</x:v>
      </x:c>
      <x:c r="K237" s="19" t="n">
        <x:v>3</x:v>
      </x:c>
      <x:c r="L237" s="19" t="n">
        <x:f>K237+E237*0.5</x:f>
        <x:v>3</x:v>
      </x:c>
      <x:c r="M237" s="19" t="n">
        <x:f>D237+J237+F237*L237+N237</x:f>
        <x:v>3</x:v>
      </x:c>
      <x:c r="N237" s="27" t="n">
        <x:f>0</x:f>
        <x:v>0</x:v>
      </x:c>
      <x:c r="Y237" s="62"/>
      <x:c r="Z237" s="62"/>
      <x:c r="AA237" s="62"/>
    </x:row>
    <x:row r="238" ht="25" customHeight="1">
      <x:c r="A238" s="10" t="str">
        <x:v>王大芷</x:v>
      </x:c>
      <x:c r="B238" s="10" t="str">
        <x:v>wangdazhi</x:v>
      </x:c>
      <x:c r="C238" s="10" t="str">
        <x:v>生命</x:v>
      </x:c>
      <x:c r="D238" s="23" t="n">
        <x:v>63</x:v>
      </x:c>
      <x:c r="E238" s="23" t="n">
        <x:v>0</x:v>
      </x:c>
      <x:c r="F238" s="23" t="n">
        <x:v>8</x:v>
      </x:c>
      <x:c r="G238" s="23" t="n">
        <x:v>0</x:v>
      </x:c>
      <x:c r="H238" s="23" t="n">
        <x:v>0</x:v>
      </x:c>
      <x:c r="I238" s="23" t="n">
        <x:v>1</x:v>
      </x:c>
      <x:c r="J238" s="19" t="n">
        <x:f>IF(I238=1,G238,H238)</x:f>
        <x:v>0</x:v>
      </x:c>
      <x:c r="K238" s="19" t="n">
        <x:v>3</x:v>
      </x:c>
      <x:c r="L238" s="19" t="n">
        <x:f>K238+E238*0.5</x:f>
        <x:v>3</x:v>
      </x:c>
      <x:c r="M238" s="19" t="n">
        <x:f>D238+J238+F238*L238+N238</x:f>
        <x:v>87</x:v>
      </x:c>
      <x:c r="N238" s="27" t="n">
        <x:f>0</x:f>
        <x:v>0</x:v>
      </x:c>
      <x:c r="Y238" s="62" t="str">
        <x:v>属性</x:v>
      </x:c>
      <x:c r="Z238" s="62" t="str">
        <x:v>一级基础</x:v>
      </x:c>
      <x:c r="AA238" s="62" t="str">
        <x:v>11级均值</x:v>
      </x:c>
    </x:row>
    <x:row r="239" ht="25" customHeight="1">
      <x:c r="A239" s="3" t="str">
        <x:v>王大芷</x:v>
      </x:c>
      <x:c r="B239" s="3" t="str">
        <x:v>wangdazhi</x:v>
      </x:c>
      <x:c r="C239" s="3" t="str">
        <x:v>疲劳上限</x:v>
      </x:c>
      <x:c r="D239" s="23" t="n">
        <x:v>108</x:v>
      </x:c>
      <x:c r="E239" s="23" t="n">
        <x:v>1</x:v>
      </x:c>
      <x:c r="F239" s="23" t="n">
        <x:v>5</x:v>
      </x:c>
      <x:c r="G239" s="23" t="n">
        <x:v>0</x:v>
      </x:c>
      <x:c r="H239" s="23" t="n">
        <x:v>3</x:v>
      </x:c>
      <x:c r="I239" s="23" t="n">
        <x:v>1</x:v>
      </x:c>
      <x:c r="J239" s="19" t="n">
        <x:f>IF(I239=1,G239,H239)</x:f>
        <x:v>0</x:v>
      </x:c>
      <x:c r="K239" s="19" t="n">
        <x:v>3</x:v>
      </x:c>
      <x:c r="L239" s="19" t="n">
        <x:f>K239+E239*0.5</x:f>
        <x:v>3.5</x:v>
      </x:c>
      <x:c r="M239" s="19" t="n">
        <x:f>D239+J239+F239*L239+N239</x:f>
        <x:v>125.5</x:v>
      </x:c>
      <x:c r="N239" s="27" t="n">
        <x:f>'人物特质'!T35</x:f>
        <x:v>0</x:v>
      </x:c>
      <x:c r="Y239" s="62" t="str">
        <x:f>C238</x:f>
        <x:v>生命</x:v>
      </x:c>
      <x:c r="Z239" s="63" t="n">
        <x:f>D238</x:f>
        <x:v>63</x:v>
      </x:c>
      <x:c r="AA239" s="63" t="n">
        <x:f>M238</x:f>
        <x:v>87</x:v>
      </x:c>
    </x:row>
    <x:row r="240" ht="25" customHeight="1">
      <x:c r="A240" s="10" t="str">
        <x:v>王大芷</x:v>
      </x:c>
      <x:c r="B240" s="10" t="str">
        <x:v>wangdazhi</x:v>
      </x:c>
      <x:c r="C240" s="10" t="str">
        <x:v>决心</x:v>
      </x:c>
      <x:c r="D240" s="23" t="n">
        <x:v>48</x:v>
      </x:c>
      <x:c r="E240" s="23" t="n">
        <x:v>1</x:v>
      </x:c>
      <x:c r="F240" s="23" t="n">
        <x:v>7</x:v>
      </x:c>
      <x:c r="G240" s="23" t="n">
        <x:v>4</x:v>
      </x:c>
      <x:c r="H240" s="23" t="n">
        <x:v>0</x:v>
      </x:c>
      <x:c r="I240" s="23" t="n">
        <x:v>1</x:v>
      </x:c>
      <x:c r="J240" s="19" t="n">
        <x:f>IF(I240=1,G240,H240)</x:f>
        <x:v>4</x:v>
      </x:c>
      <x:c r="K240" s="19" t="n">
        <x:v>3</x:v>
      </x:c>
      <x:c r="L240" s="19" t="n">
        <x:f>K240+E240*0.5</x:f>
        <x:v>3.5</x:v>
      </x:c>
      <x:c r="M240" s="19" t="n">
        <x:f>D240+J240+F240*L240+N240</x:f>
        <x:v>76.5</x:v>
      </x:c>
      <x:c r="N240" s="27" t="n">
        <x:f>0</x:f>
        <x:v>0</x:v>
      </x:c>
      <x:c r="Y240" s="62" t="str">
        <x:f>C239</x:f>
        <x:v>疲劳上限</x:v>
      </x:c>
      <x:c r="Z240" s="63" t="n">
        <x:f>D239</x:f>
        <x:v>108</x:v>
      </x:c>
      <x:c r="AA240" s="63" t="n">
        <x:f>M239</x:f>
        <x:v>125.5</x:v>
      </x:c>
    </x:row>
    <x:row r="241" ht="25" customHeight="1">
      <x:c r="A241" s="3" t="str">
        <x:v>王大芷</x:v>
      </x:c>
      <x:c r="B241" s="3" t="str">
        <x:v>wangdazhi</x:v>
      </x:c>
      <x:c r="C241" s="3" t="str">
        <x:v>先攻</x:v>
      </x:c>
      <x:c r="D241" s="23" t="n">
        <x:v>94</x:v>
      </x:c>
      <x:c r="E241" s="23" t="n">
        <x:v>0</x:v>
      </x:c>
      <x:c r="F241" s="23" t="n">
        <x:v>0</x:v>
      </x:c>
      <x:c r="G241" s="23" t="n">
        <x:v>3</x:v>
      </x:c>
      <x:c r="H241" s="23" t="n">
        <x:v>0</x:v>
      </x:c>
      <x:c r="I241" s="23" t="n">
        <x:v>1</x:v>
      </x:c>
      <x:c r="J241" s="19" t="n">
        <x:f>IF(I241=1,G241,H241)</x:f>
        <x:v>3</x:v>
      </x:c>
      <x:c r="K241" s="19" t="n">
        <x:v>4</x:v>
      </x:c>
      <x:c r="L241" s="19" t="n">
        <x:f>K241+E241*0.5</x:f>
        <x:v>4</x:v>
      </x:c>
      <x:c r="M241" s="19" t="n">
        <x:f>D241+J241+F241*L241+N241</x:f>
        <x:v>97</x:v>
      </x:c>
      <x:c r="N241" s="27" t="n">
        <x:f>0</x:f>
        <x:v>0</x:v>
      </x:c>
      <x:c r="Y241" s="62" t="str">
        <x:f>C240</x:f>
        <x:v>决心</x:v>
      </x:c>
      <x:c r="Z241" s="63" t="n">
        <x:f>D240</x:f>
        <x:v>48</x:v>
      </x:c>
      <x:c r="AA241" s="63" t="n">
        <x:f>M240</x:f>
        <x:v>76.5</x:v>
      </x:c>
    </x:row>
    <x:row r="242" ht="25" customHeight="1">
      <x:c r="A242" s="10" t="str">
        <x:v>王大芷</x:v>
      </x:c>
      <x:c r="B242" s="10" t="str">
        <x:v>wangdazhi</x:v>
      </x:c>
      <x:c r="C242" s="10" t="str">
        <x:v>近攻</x:v>
      </x:c>
      <x:c r="D242" s="23" t="n">
        <x:v>55</x:v>
      </x:c>
      <x:c r="E242" s="23" t="n">
        <x:v>0</x:v>
      </x:c>
      <x:c r="F242" s="23" t="n">
        <x:v>0</x:v>
      </x:c>
      <x:c r="G242" s="23" t="n">
        <x:v>0</x:v>
      </x:c>
      <x:c r="H242" s="23" t="n">
        <x:v>0</x:v>
      </x:c>
      <x:c r="I242" s="23" t="n">
        <x:v>1</x:v>
      </x:c>
      <x:c r="J242" s="19" t="n">
        <x:f>IF(I242=1,G242,H242)</x:f>
        <x:v>0</x:v>
      </x:c>
      <x:c r="K242" s="19" t="n">
        <x:v>2</x:v>
      </x:c>
      <x:c r="L242" s="19" t="n">
        <x:f>K242+E242*0.5</x:f>
        <x:v>2</x:v>
      </x:c>
      <x:c r="M242" s="19" t="n">
        <x:f>D242+J242+F242*L242+N242</x:f>
        <x:v>55</x:v>
      </x:c>
      <x:c r="N242" s="27" t="n">
        <x:f>0</x:f>
        <x:v>0</x:v>
      </x:c>
      <x:c r="Y242" s="62" t="str">
        <x:f>C242</x:f>
        <x:v>近攻</x:v>
      </x:c>
      <x:c r="Z242" s="63" t="n">
        <x:f>D242</x:f>
        <x:v>55</x:v>
      </x:c>
      <x:c r="AA242" s="63" t="n">
        <x:f>M242</x:f>
        <x:v>55</x:v>
      </x:c>
    </x:row>
    <x:row r="243" ht="25" customHeight="1">
      <x:c r="A243" s="3" t="str">
        <x:v>王大芷</x:v>
      </x:c>
      <x:c r="B243" s="3" t="str">
        <x:v>wangdazhi</x:v>
      </x:c>
      <x:c r="C243" s="3" t="str">
        <x:v>远攻</x:v>
      </x:c>
      <x:c r="D243" s="23" t="n">
        <x:v>30</x:v>
      </x:c>
      <x:c r="E243" s="23" t="n">
        <x:v>0</x:v>
      </x:c>
      <x:c r="F243" s="23" t="n">
        <x:v>0</x:v>
      </x:c>
      <x:c r="G243" s="23" t="n">
        <x:v>0</x:v>
      </x:c>
      <x:c r="H243" s="23" t="n">
        <x:v>0</x:v>
      </x:c>
      <x:c r="I243" s="23" t="n">
        <x:v>1</x:v>
      </x:c>
      <x:c r="J243" s="19" t="n">
        <x:f>IF(I243=1,G243,H243)</x:f>
        <x:v>0</x:v>
      </x:c>
      <x:c r="K243" s="19" t="n">
        <x:v>3</x:v>
      </x:c>
      <x:c r="L243" s="19" t="n">
        <x:f>K243+E243*0.5</x:f>
        <x:v>3</x:v>
      </x:c>
      <x:c r="M243" s="19" t="n">
        <x:f>D243+J243+F243*L243+N243</x:f>
        <x:v>30</x:v>
      </x:c>
      <x:c r="N243" s="27" t="n">
        <x:f>0</x:f>
        <x:v>0</x:v>
      </x:c>
      <x:c r="Y243" s="62" t="str">
        <x:f>C243</x:f>
        <x:v>远攻</x:v>
      </x:c>
      <x:c r="Z243" s="63" t="n">
        <x:f>D243</x:f>
        <x:v>30</x:v>
      </x:c>
      <x:c r="AA243" s="63" t="n">
        <x:f>M243</x:f>
        <x:v>30</x:v>
      </x:c>
    </x:row>
    <x:row r="244" ht="25" customHeight="1">
      <x:c r="A244" s="10" t="str">
        <x:v>王大芷</x:v>
      </x:c>
      <x:c r="B244" s="10" t="str">
        <x:v>wangdazhi</x:v>
      </x:c>
      <x:c r="C244" s="10" t="str">
        <x:v>近防</x:v>
      </x:c>
      <x:c r="D244" s="23" t="n">
        <x:v>8</x:v>
      </x:c>
      <x:c r="E244" s="23" t="n">
        <x:v>2</x:v>
      </x:c>
      <x:c r="F244" s="23" t="n">
        <x:v>10</x:v>
      </x:c>
      <x:c r="G244" s="23" t="n">
        <x:v>0</x:v>
      </x:c>
      <x:c r="H244" s="23" t="n">
        <x:v>3</x:v>
      </x:c>
      <x:c r="I244" s="23" t="n">
        <x:v>1</x:v>
      </x:c>
      <x:c r="J244" s="19" t="n">
        <x:f>IF(I244=1,G244,H244)</x:f>
        <x:v>0</x:v>
      </x:c>
      <x:c r="K244" s="19" t="n">
        <x:v>2</x:v>
      </x:c>
      <x:c r="L244" s="19" t="n">
        <x:f>K244+E244*0.5</x:f>
        <x:v>3</x:v>
      </x:c>
      <x:c r="M244" s="19" t="n">
        <x:f>D244+J244+F244*L244+N244</x:f>
        <x:v>38</x:v>
      </x:c>
      <x:c r="N244" s="27" t="n">
        <x:f>0</x:f>
        <x:v>0</x:v>
      </x:c>
      <x:c r="Y244" s="62" t="str">
        <x:f>C244</x:f>
        <x:v>近防</x:v>
      </x:c>
      <x:c r="Z244" s="63" t="n">
        <x:f>D244</x:f>
        <x:v>8</x:v>
      </x:c>
      <x:c r="AA244" s="63" t="n">
        <x:f>M244</x:f>
        <x:v>38</x:v>
      </x:c>
    </x:row>
    <x:row r="245" ht="25" customHeight="1">
      <x:c r="A245" s="3" t="str">
        <x:v>王大芷</x:v>
      </x:c>
      <x:c r="B245" s="3" t="str">
        <x:v>wangdazhi</x:v>
      </x:c>
      <x:c r="C245" s="3" t="str">
        <x:v>远防</x:v>
      </x:c>
      <x:c r="D245" s="23" t="n">
        <x:v>3</x:v>
      </x:c>
      <x:c r="E245" s="23" t="n">
        <x:v>0</x:v>
      </x:c>
      <x:c r="F245" s="23" t="n">
        <x:v>0</x:v>
      </x:c>
      <x:c r="G245" s="23" t="n">
        <x:v>0</x:v>
      </x:c>
      <x:c r="H245" s="23" t="n">
        <x:v>0</x:v>
      </x:c>
      <x:c r="I245" s="23" t="n">
        <x:v>1</x:v>
      </x:c>
      <x:c r="J245" s="19" t="n">
        <x:f>IF(I245=1,G245,H245)</x:f>
        <x:v>0</x:v>
      </x:c>
      <x:c r="K245" s="19" t="n">
        <x:v>3</x:v>
      </x:c>
      <x:c r="L245" s="19" t="n">
        <x:f>K245+E245*0.5</x:f>
        <x:v>3</x:v>
      </x:c>
      <x:c r="M245" s="19" t="n">
        <x:f>D245+J245+F245*L245+N245</x:f>
        <x:v>3</x:v>
      </x:c>
      <x:c r="N245" s="27" t="n">
        <x:f>0</x:f>
        <x:v>0</x:v>
      </x:c>
      <x:c r="Y245" s="62"/>
      <x:c r="Z245" s="62"/>
      <x:c r="AA245" s="62"/>
    </x:row>
    <x:row r="246" ht="25" customHeight="1">
      <x:c r="A246" s="10" t="str">
        <x:v>瑶瑶牙</x:v>
      </x:c>
      <x:c r="B246" s="10" t="str">
        <x:v>yaoyaoya</x:v>
      </x:c>
      <x:c r="C246" s="10" t="str">
        <x:v>生命</x:v>
      </x:c>
      <x:c r="D246" s="23" t="n">
        <x:v>64</x:v>
      </x:c>
      <x:c r="E246" s="23" t="n">
        <x:v>0</x:v>
      </x:c>
      <x:c r="F246" s="23" t="n">
        <x:v>6</x:v>
      </x:c>
      <x:c r="G246" s="23" t="n">
        <x:v>0</x:v>
      </x:c>
      <x:c r="H246" s="23" t="n">
        <x:v>0</x:v>
      </x:c>
      <x:c r="I246" s="23" t="n">
        <x:v>1</x:v>
      </x:c>
      <x:c r="J246" s="19" t="n">
        <x:f>IF(I246=1,G246,H246)</x:f>
        <x:v>0</x:v>
      </x:c>
      <x:c r="K246" s="19" t="n">
        <x:v>3</x:v>
      </x:c>
      <x:c r="L246" s="19" t="n">
        <x:f>K246+E246*0.5</x:f>
        <x:v>3</x:v>
      </x:c>
      <x:c r="M246" s="19" t="n">
        <x:f>D246+J246+F246*L246+N246</x:f>
        <x:v>82</x:v>
      </x:c>
      <x:c r="N246" s="27" t="n">
        <x:f>0</x:f>
        <x:v>0</x:v>
      </x:c>
      <x:c r="Y246" s="62" t="str">
        <x:v>属性</x:v>
      </x:c>
      <x:c r="Z246" s="62" t="str">
        <x:v>一级基础</x:v>
      </x:c>
      <x:c r="AA246" s="62" t="str">
        <x:v>11级均值</x:v>
      </x:c>
    </x:row>
    <x:row r="247" ht="25" customHeight="1">
      <x:c r="A247" s="3" t="str">
        <x:v>瑶瑶牙</x:v>
      </x:c>
      <x:c r="B247" s="3" t="str">
        <x:v>yaoyaoya</x:v>
      </x:c>
      <x:c r="C247" s="3" t="str">
        <x:v>疲劳上限</x:v>
      </x:c>
      <x:c r="D247" s="23" t="n">
        <x:v>113</x:v>
      </x:c>
      <x:c r="E247" s="23" t="n">
        <x:v>2</x:v>
      </x:c>
      <x:c r="F247" s="23" t="n">
        <x:v>3</x:v>
      </x:c>
      <x:c r="G247" s="23" t="n">
        <x:v>0</x:v>
      </x:c>
      <x:c r="H247" s="23" t="n">
        <x:v>5</x:v>
      </x:c>
      <x:c r="I247" s="23" t="n">
        <x:v>1</x:v>
      </x:c>
      <x:c r="J247" s="19" t="n">
        <x:f>IF(I247=1,G247,H247)</x:f>
        <x:v>0</x:v>
      </x:c>
      <x:c r="K247" s="19" t="n">
        <x:v>3</x:v>
      </x:c>
      <x:c r="L247" s="19" t="n">
        <x:f>K247+E247*0.5</x:f>
        <x:v>4</x:v>
      </x:c>
      <x:c r="M247" s="19" t="n">
        <x:f>D247+J247+F247*L247+N247</x:f>
        <x:v>125</x:v>
      </x:c>
      <x:c r="N247" s="27" t="n">
        <x:f>'人物特质'!T36</x:f>
        <x:v>0</x:v>
      </x:c>
      <x:c r="Y247" s="62" t="str">
        <x:f>C246</x:f>
        <x:v>生命</x:v>
      </x:c>
      <x:c r="Z247" s="63" t="n">
        <x:f>D246</x:f>
        <x:v>64</x:v>
      </x:c>
      <x:c r="AA247" s="63" t="n">
        <x:f>M246</x:f>
        <x:v>82</x:v>
      </x:c>
    </x:row>
    <x:row r="248" ht="25" customHeight="1">
      <x:c r="A248" s="10" t="str">
        <x:v>瑶瑶牙</x:v>
      </x:c>
      <x:c r="B248" s="10" t="str">
        <x:v>yaoyaoya</x:v>
      </x:c>
      <x:c r="C248" s="10" t="str">
        <x:v>决心</x:v>
      </x:c>
      <x:c r="D248" s="23" t="n">
        <x:v>49</x:v>
      </x:c>
      <x:c r="E248" s="23" t="n">
        <x:v>0</x:v>
      </x:c>
      <x:c r="F248" s="23" t="n">
        <x:v>1</x:v>
      </x:c>
      <x:c r="G248" s="23" t="n">
        <x:v>0</x:v>
      </x:c>
      <x:c r="H248" s="23" t="n">
        <x:v>0</x:v>
      </x:c>
      <x:c r="I248" s="23" t="n">
        <x:v>1</x:v>
      </x:c>
      <x:c r="J248" s="19" t="n">
        <x:f>IF(I248=1,G248,H248)</x:f>
        <x:v>0</x:v>
      </x:c>
      <x:c r="K248" s="19" t="n">
        <x:v>3</x:v>
      </x:c>
      <x:c r="L248" s="19" t="n">
        <x:f>K248+E248*0.5</x:f>
        <x:v>3</x:v>
      </x:c>
      <x:c r="M248" s="19" t="n">
        <x:f>D248+J248+F248*L248+N248</x:f>
        <x:v>52</x:v>
      </x:c>
      <x:c r="N248" s="27" t="n">
        <x:f>0</x:f>
        <x:v>0</x:v>
      </x:c>
      <x:c r="Y248" s="62" t="str">
        <x:f>C247</x:f>
        <x:v>疲劳上限</x:v>
      </x:c>
      <x:c r="Z248" s="63" t="n">
        <x:f>D247</x:f>
        <x:v>113</x:v>
      </x:c>
      <x:c r="AA248" s="63" t="n">
        <x:f>M247</x:f>
        <x:v>125</x:v>
      </x:c>
    </x:row>
    <x:row r="249" ht="25" customHeight="1">
      <x:c r="A249" s="3" t="str">
        <x:v>瑶瑶牙</x:v>
      </x:c>
      <x:c r="B249" s="3" t="str">
        <x:v>yaoyaoya</x:v>
      </x:c>
      <x:c r="C249" s="3" t="str">
        <x:v>先攻</x:v>
      </x:c>
      <x:c r="D249" s="23" t="n">
        <x:v>76</x:v>
      </x:c>
      <x:c r="E249" s="23" t="n">
        <x:v>0</x:v>
      </x:c>
      <x:c r="F249" s="23" t="n">
        <x:v>0</x:v>
      </x:c>
      <x:c r="G249" s="23" t="n">
        <x:v>0</x:v>
      </x:c>
      <x:c r="H249" s="23" t="n">
        <x:v>0</x:v>
      </x:c>
      <x:c r="I249" s="23" t="n">
        <x:v>1</x:v>
      </x:c>
      <x:c r="J249" s="19" t="n">
        <x:f>IF(I249=1,G249,H249)</x:f>
        <x:v>0</x:v>
      </x:c>
      <x:c r="K249" s="19" t="n">
        <x:v>4</x:v>
      </x:c>
      <x:c r="L249" s="19" t="n">
        <x:f>K249+E249*0.5</x:f>
        <x:v>4</x:v>
      </x:c>
      <x:c r="M249" s="19" t="n">
        <x:f>D249+J249+F249*L249+N249</x:f>
        <x:v>76</x:v>
      </x:c>
      <x:c r="N249" s="27" t="n">
        <x:f>0</x:f>
        <x:v>0</x:v>
      </x:c>
      <x:c r="Y249" s="62" t="str">
        <x:f>C248</x:f>
        <x:v>决心</x:v>
      </x:c>
      <x:c r="Z249" s="63" t="n">
        <x:f>D248</x:f>
        <x:v>49</x:v>
      </x:c>
      <x:c r="AA249" s="63" t="n">
        <x:f>M248</x:f>
        <x:v>52</x:v>
      </x:c>
    </x:row>
    <x:row r="250" ht="25" customHeight="1">
      <x:c r="A250" s="10" t="str">
        <x:v>瑶瑶牙</x:v>
      </x:c>
      <x:c r="B250" s="10" t="str">
        <x:v>yaoyaoya</x:v>
      </x:c>
      <x:c r="C250" s="10" t="str">
        <x:v>近攻</x:v>
      </x:c>
      <x:c r="D250" s="23" t="n">
        <x:v>60</x:v>
      </x:c>
      <x:c r="E250" s="23" t="n">
        <x:v>2</x:v>
      </x:c>
      <x:c r="F250" s="23" t="n">
        <x:v>10</x:v>
      </x:c>
      <x:c r="G250" s="23" t="n">
        <x:v>4</x:v>
      </x:c>
      <x:c r="H250" s="23" t="n">
        <x:v>0</x:v>
      </x:c>
      <x:c r="I250" s="23" t="n">
        <x:v>1</x:v>
      </x:c>
      <x:c r="J250" s="19" t="n">
        <x:f>IF(I250=1,G250,H250)</x:f>
        <x:v>4</x:v>
      </x:c>
      <x:c r="K250" s="19" t="n">
        <x:v>2</x:v>
      </x:c>
      <x:c r="L250" s="19" t="n">
        <x:f>K250+E250*0.5</x:f>
        <x:v>3</x:v>
      </x:c>
      <x:c r="M250" s="19" t="n">
        <x:f>D250+J250+F250*L250+N250</x:f>
        <x:v>94</x:v>
      </x:c>
      <x:c r="N250" s="27" t="n">
        <x:f>0</x:f>
        <x:v>0</x:v>
      </x:c>
      <x:c r="Y250" s="62" t="str">
        <x:f>C250</x:f>
        <x:v>近攻</x:v>
      </x:c>
      <x:c r="Z250" s="63" t="n">
        <x:f>D250</x:f>
        <x:v>60</x:v>
      </x:c>
      <x:c r="AA250" s="63" t="n">
        <x:f>M250</x:f>
        <x:v>94</x:v>
      </x:c>
    </x:row>
    <x:row r="251" ht="25" customHeight="1">
      <x:c r="A251" s="3" t="str">
        <x:v>瑶瑶牙</x:v>
      </x:c>
      <x:c r="B251" s="3" t="str">
        <x:v>yaoyaoya</x:v>
      </x:c>
      <x:c r="C251" s="3" t="str">
        <x:v>远攻</x:v>
      </x:c>
      <x:c r="D251" s="23" t="n">
        <x:v>28</x:v>
      </x:c>
      <x:c r="E251" s="23" t="n">
        <x:v>0</x:v>
      </x:c>
      <x:c r="F251" s="23" t="n">
        <x:v>0</x:v>
      </x:c>
      <x:c r="G251" s="23" t="n">
        <x:v>0</x:v>
      </x:c>
      <x:c r="H251" s="23" t="n">
        <x:v>0</x:v>
      </x:c>
      <x:c r="I251" s="23" t="n">
        <x:v>1</x:v>
      </x:c>
      <x:c r="J251" s="19" t="n">
        <x:f>IF(I251=1,G251,H251)</x:f>
        <x:v>0</x:v>
      </x:c>
      <x:c r="K251" s="19" t="n">
        <x:v>3</x:v>
      </x:c>
      <x:c r="L251" s="19" t="n">
        <x:f>K251+E251*0.5</x:f>
        <x:v>3</x:v>
      </x:c>
      <x:c r="M251" s="19" t="n">
        <x:f>D251+J251+F251*L251+N251</x:f>
        <x:v>28</x:v>
      </x:c>
      <x:c r="N251" s="27" t="n">
        <x:f>0</x:f>
        <x:v>0</x:v>
      </x:c>
      <x:c r="Y251" s="62" t="str">
        <x:f>C251</x:f>
        <x:v>远攻</x:v>
      </x:c>
      <x:c r="Z251" s="63" t="n">
        <x:f>D251</x:f>
        <x:v>28</x:v>
      </x:c>
      <x:c r="AA251" s="63" t="n">
        <x:f>M251</x:f>
        <x:v>28</x:v>
      </x:c>
    </x:row>
    <x:row r="252" ht="25" customHeight="1">
      <x:c r="A252" s="10" t="str">
        <x:v>瑶瑶牙</x:v>
      </x:c>
      <x:c r="B252" s="10" t="str">
        <x:v>yaoyaoya</x:v>
      </x:c>
      <x:c r="C252" s="10" t="str">
        <x:v>近防</x:v>
      </x:c>
      <x:c r="D252" s="23" t="n">
        <x:v>5</x:v>
      </x:c>
      <x:c r="E252" s="23" t="n">
        <x:v>1</x:v>
      </x:c>
      <x:c r="F252" s="23" t="n">
        <x:v>10</x:v>
      </x:c>
      <x:c r="G252" s="23" t="n">
        <x:v>0</x:v>
      </x:c>
      <x:c r="H252" s="23" t="n">
        <x:v>2</x:v>
      </x:c>
      <x:c r="I252" s="23" t="n">
        <x:v>1</x:v>
      </x:c>
      <x:c r="J252" s="19" t="n">
        <x:f>IF(I252=1,G252,H252)</x:f>
        <x:v>0</x:v>
      </x:c>
      <x:c r="K252" s="19" t="n">
        <x:v>2</x:v>
      </x:c>
      <x:c r="L252" s="19" t="n">
        <x:f>K252+E252*0.5</x:f>
        <x:v>2.5</x:v>
      </x:c>
      <x:c r="M252" s="19" t="n">
        <x:f>D252+J252+F252*L252+N252</x:f>
        <x:v>30</x:v>
      </x:c>
      <x:c r="N252" s="27" t="n">
        <x:f>0</x:f>
        <x:v>0</x:v>
      </x:c>
      <x:c r="Y252" s="62" t="str">
        <x:f>C252</x:f>
        <x:v>近防</x:v>
      </x:c>
      <x:c r="Z252" s="63" t="n">
        <x:f>D252</x:f>
        <x:v>5</x:v>
      </x:c>
      <x:c r="AA252" s="63" t="n">
        <x:f>M252</x:f>
        <x:v>30</x:v>
      </x:c>
    </x:row>
    <x:row r="253" ht="25" customHeight="1">
      <x:c r="A253" s="3" t="str">
        <x:v>瑶瑶牙</x:v>
      </x:c>
      <x:c r="B253" s="3" t="str">
        <x:v>yaoyaoya</x:v>
      </x:c>
      <x:c r="C253" s="3" t="str">
        <x:v>远防</x:v>
      </x:c>
      <x:c r="D253" s="23" t="n">
        <x:v>0</x:v>
      </x:c>
      <x:c r="E253" s="23" t="n">
        <x:v>0</x:v>
      </x:c>
      <x:c r="F253" s="23" t="n">
        <x:v>0</x:v>
      </x:c>
      <x:c r="G253" s="23" t="n">
        <x:v>0</x:v>
      </x:c>
      <x:c r="H253" s="23" t="n">
        <x:v>0</x:v>
      </x:c>
      <x:c r="I253" s="23" t="n">
        <x:v>1</x:v>
      </x:c>
      <x:c r="J253" s="19" t="n">
        <x:f>IF(I253=1,G253,H253)</x:f>
        <x:v>0</x:v>
      </x:c>
      <x:c r="K253" s="19" t="n">
        <x:v>3</x:v>
      </x:c>
      <x:c r="L253" s="19" t="n">
        <x:f>K253+E253*0.5</x:f>
        <x:v>3</x:v>
      </x:c>
      <x:c r="M253" s="19" t="n">
        <x:f>D253+J253+F253*L253+N253</x:f>
        <x:v>0</x:v>
      </x:c>
      <x:c r="N253" s="27" t="n">
        <x:f>0</x:f>
        <x:v>0</x:v>
      </x:c>
      <x:c r="Y253" s="62"/>
      <x:c r="Z253" s="62"/>
      <x:c r="AA253" s="62"/>
    </x:row>
    <x:row r="254" ht="25" customHeight="1">
      <x:c r="A254" s="10" t="str">
        <x:v>羊咩咩</x:v>
      </x:c>
      <x:c r="B254" s="10" t="str">
        <x:v>yangmiemie</x:v>
      </x:c>
      <x:c r="C254" s="10" t="str">
        <x:v>生命</x:v>
      </x:c>
      <x:c r="D254" s="23" t="n">
        <x:v>62</x:v>
      </x:c>
      <x:c r="E254" s="23" t="n">
        <x:v>2</x:v>
      </x:c>
      <x:c r="F254" s="23" t="n">
        <x:v>8</x:v>
      </x:c>
      <x:c r="G254" s="23" t="n">
        <x:v>0</x:v>
      </x:c>
      <x:c r="H254" s="23" t="n">
        <x:v>3</x:v>
      </x:c>
      <x:c r="I254" s="23" t="n">
        <x:v>1</x:v>
      </x:c>
      <x:c r="J254" s="19" t="n">
        <x:f>IF(I254=1,G254,H254)</x:f>
        <x:v>0</x:v>
      </x:c>
      <x:c r="K254" s="19" t="n">
        <x:v>3</x:v>
      </x:c>
      <x:c r="L254" s="19" t="n">
        <x:f>K254+E254*0.5</x:f>
        <x:v>4</x:v>
      </x:c>
      <x:c r="M254" s="19" t="n">
        <x:f>D254+J254+F254*L254+N254</x:f>
        <x:v>94</x:v>
      </x:c>
      <x:c r="N254" s="27" t="n">
        <x:f>0</x:f>
        <x:v>0</x:v>
      </x:c>
      <x:c r="Y254" s="62" t="str">
        <x:v>属性</x:v>
      </x:c>
      <x:c r="Z254" s="62" t="str">
        <x:v>一级基础</x:v>
      </x:c>
      <x:c r="AA254" s="62" t="str">
        <x:v>11级均值</x:v>
      </x:c>
    </x:row>
    <x:row r="255" ht="25" customHeight="1">
      <x:c r="A255" s="3" t="str">
        <x:v>羊咩咩</x:v>
      </x:c>
      <x:c r="B255" s="3" t="str">
        <x:v>yangmiemie</x:v>
      </x:c>
      <x:c r="C255" s="3" t="str">
        <x:v>疲劳上限</x:v>
      </x:c>
      <x:c r="D255" s="23" t="n">
        <x:v>105</x:v>
      </x:c>
      <x:c r="E255" s="23" t="n">
        <x:v>0</x:v>
      </x:c>
      <x:c r="F255" s="23" t="n">
        <x:v>4</x:v>
      </x:c>
      <x:c r="G255" s="23" t="n">
        <x:v>0</x:v>
      </x:c>
      <x:c r="H255" s="23" t="n">
        <x:v>5</x:v>
      </x:c>
      <x:c r="I255" s="23" t="n">
        <x:v>1</x:v>
      </x:c>
      <x:c r="J255" s="19" t="n">
        <x:f>IF(I255=1,G255,H255)</x:f>
        <x:v>0</x:v>
      </x:c>
      <x:c r="K255" s="19" t="n">
        <x:v>3</x:v>
      </x:c>
      <x:c r="L255" s="19" t="n">
        <x:f>K255+E255*0.5</x:f>
        <x:v>3</x:v>
      </x:c>
      <x:c r="M255" s="19" t="n">
        <x:f>D255+J255+F255*L255+N255</x:f>
        <x:v>117</x:v>
      </x:c>
      <x:c r="N255" s="27" t="n">
        <x:f>'人物特质'!T37</x:f>
        <x:v>0</x:v>
      </x:c>
      <x:c r="Y255" s="62" t="str">
        <x:f>C254</x:f>
        <x:v>生命</x:v>
      </x:c>
      <x:c r="Z255" s="63" t="n">
        <x:f>D254</x:f>
        <x:v>62</x:v>
      </x:c>
      <x:c r="AA255" s="63" t="n">
        <x:f>M254</x:f>
        <x:v>94</x:v>
      </x:c>
    </x:row>
    <x:row r="256" ht="25" customHeight="1">
      <x:c r="A256" s="10" t="str">
        <x:v>羊咩咩</x:v>
      </x:c>
      <x:c r="B256" s="10" t="str">
        <x:v>yangmiemie</x:v>
      </x:c>
      <x:c r="C256" s="10" t="str">
        <x:v>决心</x:v>
      </x:c>
      <x:c r="D256" s="23" t="n">
        <x:v>45</x:v>
      </x:c>
      <x:c r="E256" s="23" t="n">
        <x:v>1</x:v>
      </x:c>
      <x:c r="F256" s="23" t="n">
        <x:v>6</x:v>
      </x:c>
      <x:c r="G256" s="23" t="n">
        <x:v>0</x:v>
      </x:c>
      <x:c r="H256" s="23" t="n">
        <x:v>0</x:v>
      </x:c>
      <x:c r="I256" s="23" t="n">
        <x:v>1</x:v>
      </x:c>
      <x:c r="J256" s="19" t="n">
        <x:f>IF(I256=1,G256,H256)</x:f>
        <x:v>0</x:v>
      </x:c>
      <x:c r="K256" s="19" t="n">
        <x:v>3</x:v>
      </x:c>
      <x:c r="L256" s="19" t="n">
        <x:f>K256+E256*0.5</x:f>
        <x:v>3.5</x:v>
      </x:c>
      <x:c r="M256" s="19" t="n">
        <x:f>D256+J256+F256*L256+N256</x:f>
        <x:v>66</x:v>
      </x:c>
      <x:c r="N256" s="27" t="n">
        <x:f>0</x:f>
        <x:v>0</x:v>
      </x:c>
      <x:c r="Y256" s="62" t="str">
        <x:f>C255</x:f>
        <x:v>疲劳上限</x:v>
      </x:c>
      <x:c r="Z256" s="63" t="n">
        <x:f>D255</x:f>
        <x:v>105</x:v>
      </x:c>
      <x:c r="AA256" s="63" t="n">
        <x:f>M255</x:f>
        <x:v>117</x:v>
      </x:c>
    </x:row>
    <x:row r="257" ht="25" customHeight="1">
      <x:c r="A257" s="3" t="str">
        <x:v>羊咩咩</x:v>
      </x:c>
      <x:c r="B257" s="3" t="str">
        <x:v>yangmiemie</x:v>
      </x:c>
      <x:c r="C257" s="3" t="str">
        <x:v>先攻</x:v>
      </x:c>
      <x:c r="D257" s="23" t="n">
        <x:v>101</x:v>
      </x:c>
      <x:c r="E257" s="23" t="n">
        <x:v>0</x:v>
      </x:c>
      <x:c r="F257" s="23" t="n">
        <x:v>0</x:v>
      </x:c>
      <x:c r="G257" s="23" t="n">
        <x:v>4</x:v>
      </x:c>
      <x:c r="H257" s="23" t="n">
        <x:v>0</x:v>
      </x:c>
      <x:c r="I257" s="23" t="n">
        <x:v>1</x:v>
      </x:c>
      <x:c r="J257" s="19" t="n">
        <x:f>IF(I257=1,G257,H257)</x:f>
        <x:v>4</x:v>
      </x:c>
      <x:c r="K257" s="19" t="n">
        <x:v>4</x:v>
      </x:c>
      <x:c r="L257" s="19" t="n">
        <x:f>K257+E257*0.5</x:f>
        <x:v>4</x:v>
      </x:c>
      <x:c r="M257" s="19" t="n">
        <x:f>D257+J257+F257*L257+N257</x:f>
        <x:v>105</x:v>
      </x:c>
      <x:c r="N257" s="27" t="n">
        <x:f>0</x:f>
        <x:v>0</x:v>
      </x:c>
      <x:c r="Y257" s="62" t="str">
        <x:f>C256</x:f>
        <x:v>决心</x:v>
      </x:c>
      <x:c r="Z257" s="63" t="n">
        <x:f>D256</x:f>
        <x:v>45</x:v>
      </x:c>
      <x:c r="AA257" s="63" t="n">
        <x:f>M256</x:f>
        <x:v>66</x:v>
      </x:c>
    </x:row>
    <x:row r="258" ht="25" customHeight="1">
      <x:c r="A258" s="10" t="str">
        <x:v>羊咩咩</x:v>
      </x:c>
      <x:c r="B258" s="10" t="str">
        <x:v>yangmiemie</x:v>
      </x:c>
      <x:c r="C258" s="10" t="str">
        <x:v>近攻</x:v>
      </x:c>
      <x:c r="D258" s="23" t="n">
        <x:v>60</x:v>
      </x:c>
      <x:c r="E258" s="23" t="n">
        <x:v>1</x:v>
      </x:c>
      <x:c r="F258" s="23" t="n">
        <x:v>10</x:v>
      </x:c>
      <x:c r="G258" s="23" t="n">
        <x:v>0</x:v>
      </x:c>
      <x:c r="H258" s="23" t="n">
        <x:v>0</x:v>
      </x:c>
      <x:c r="I258" s="23" t="n">
        <x:v>1</x:v>
      </x:c>
      <x:c r="J258" s="19" t="n">
        <x:f>IF(I258=1,G258,H258)</x:f>
        <x:v>0</x:v>
      </x:c>
      <x:c r="K258" s="19" t="n">
        <x:v>2</x:v>
      </x:c>
      <x:c r="L258" s="19" t="n">
        <x:f>K258+E258*0.5</x:f>
        <x:v>2.5</x:v>
      </x:c>
      <x:c r="M258" s="19" t="n">
        <x:f>D258+J258+F258*L258+N258</x:f>
        <x:v>85</x:v>
      </x:c>
      <x:c r="N258" s="27" t="n">
        <x:f>0</x:f>
        <x:v>0</x:v>
      </x:c>
      <x:c r="Y258" s="62" t="str">
        <x:f>C258</x:f>
        <x:v>近攻</x:v>
      </x:c>
      <x:c r="Z258" s="63" t="n">
        <x:f>D258</x:f>
        <x:v>60</x:v>
      </x:c>
      <x:c r="AA258" s="63" t="n">
        <x:f>M258</x:f>
        <x:v>85</x:v>
      </x:c>
    </x:row>
    <x:row r="259" ht="25" customHeight="1">
      <x:c r="A259" s="3" t="str">
        <x:v>羊咩咩</x:v>
      </x:c>
      <x:c r="B259" s="3" t="str">
        <x:v>yangmiemie</x:v>
      </x:c>
      <x:c r="C259" s="3" t="str">
        <x:v>远攻</x:v>
      </x:c>
      <x:c r="D259" s="23" t="n">
        <x:v>35</x:v>
      </x:c>
      <x:c r="E259" s="23" t="n">
        <x:v>0</x:v>
      </x:c>
      <x:c r="F259" s="23" t="n">
        <x:v>0</x:v>
      </x:c>
      <x:c r="G259" s="23" t="n">
        <x:v>0</x:v>
      </x:c>
      <x:c r="H259" s="23" t="n">
        <x:v>0</x:v>
      </x:c>
      <x:c r="I259" s="23" t="n">
        <x:v>1</x:v>
      </x:c>
      <x:c r="J259" s="19" t="n">
        <x:f>IF(I259=1,G259,H259)</x:f>
        <x:v>0</x:v>
      </x:c>
      <x:c r="K259" s="19" t="n">
        <x:v>3</x:v>
      </x:c>
      <x:c r="L259" s="19" t="n">
        <x:f>K259+E259*0.5</x:f>
        <x:v>3</x:v>
      </x:c>
      <x:c r="M259" s="19" t="n">
        <x:f>D259+J259+F259*L259+N259</x:f>
        <x:v>35</x:v>
      </x:c>
      <x:c r="N259" s="27" t="n">
        <x:f>0</x:f>
        <x:v>0</x:v>
      </x:c>
      <x:c r="Y259" s="62" t="str">
        <x:f>C259</x:f>
        <x:v>远攻</x:v>
      </x:c>
      <x:c r="Z259" s="63" t="n">
        <x:f>D259</x:f>
        <x:v>35</x:v>
      </x:c>
      <x:c r="AA259" s="63" t="n">
        <x:f>M259</x:f>
        <x:v>35</x:v>
      </x:c>
    </x:row>
    <x:row r="260" ht="25" customHeight="1">
      <x:c r="A260" s="10" t="str">
        <x:v>羊咩咩</x:v>
      </x:c>
      <x:c r="B260" s="10" t="str">
        <x:v>yangmiemie</x:v>
      </x:c>
      <x:c r="C260" s="10" t="str">
        <x:v>近防</x:v>
      </x:c>
      <x:c r="D260" s="23" t="n">
        <x:v>5</x:v>
      </x:c>
      <x:c r="E260" s="23" t="n">
        <x:v>0</x:v>
      </x:c>
      <x:c r="F260" s="23" t="n">
        <x:v>2</x:v>
      </x:c>
      <x:c r="G260" s="23" t="n">
        <x:v>0</x:v>
      </x:c>
      <x:c r="H260" s="23" t="n">
        <x:v>0</x:v>
      </x:c>
      <x:c r="I260" s="23" t="n">
        <x:v>1</x:v>
      </x:c>
      <x:c r="J260" s="19" t="n">
        <x:f>IF(I260=1,G260,H260)</x:f>
        <x:v>0</x:v>
      </x:c>
      <x:c r="K260" s="19" t="n">
        <x:v>2</x:v>
      </x:c>
      <x:c r="L260" s="19" t="n">
        <x:f>K260+E260*0.5</x:f>
        <x:v>2</x:v>
      </x:c>
      <x:c r="M260" s="19" t="n">
        <x:f>D260+J260+F260*L260+N260</x:f>
        <x:v>9</x:v>
      </x:c>
      <x:c r="N260" s="27" t="n">
        <x:f>0</x:f>
        <x:v>0</x:v>
      </x:c>
      <x:c r="Y260" s="62" t="str">
        <x:f>C260</x:f>
        <x:v>近防</x:v>
      </x:c>
      <x:c r="Z260" s="63" t="n">
        <x:f>D260</x:f>
        <x:v>5</x:v>
      </x:c>
      <x:c r="AA260" s="63" t="n">
        <x:f>M260</x:f>
        <x:v>9</x:v>
      </x:c>
    </x:row>
    <x:row r="261" ht="25" customHeight="1">
      <x:c r="A261" s="3" t="str">
        <x:v>羊咩咩</x:v>
      </x:c>
      <x:c r="B261" s="3" t="str">
        <x:v>yangmiemie</x:v>
      </x:c>
      <x:c r="C261" s="3" t="str">
        <x:v>远防</x:v>
      </x:c>
      <x:c r="D261" s="23" t="n">
        <x:v>3</x:v>
      </x:c>
      <x:c r="E261" s="23" t="n">
        <x:v>0</x:v>
      </x:c>
      <x:c r="F261" s="23" t="n">
        <x:v>0</x:v>
      </x:c>
      <x:c r="G261" s="23" t="n">
        <x:v>2</x:v>
      </x:c>
      <x:c r="H261" s="23" t="n">
        <x:v>0</x:v>
      </x:c>
      <x:c r="I261" s="23" t="n">
        <x:v>1</x:v>
      </x:c>
      <x:c r="J261" s="19" t="n">
        <x:f>IF(I261=1,G261,H261)</x:f>
        <x:v>2</x:v>
      </x:c>
      <x:c r="K261" s="19" t="n">
        <x:v>3</x:v>
      </x:c>
      <x:c r="L261" s="19" t="n">
        <x:f>K261+E261*0.5</x:f>
        <x:v>3</x:v>
      </x:c>
      <x:c r="M261" s="19" t="n">
        <x:f>D261+J261+F261*L261+N261</x:f>
        <x:v>5</x:v>
      </x:c>
      <x:c r="N261" s="27" t="n">
        <x:f>0</x:f>
        <x:v>0</x:v>
      </x:c>
      <x:c r="Y261" s="62"/>
      <x:c r="Z261" s="62"/>
      <x:c r="AA261" s="62"/>
    </x:row>
    <x:row r="262" ht="25" customHeight="1">
      <x:c r="A262" s="10" t="str">
        <x:v>宋暖阳</x:v>
      </x:c>
      <x:c r="B262" s="10" t="str">
        <x:v>songnuanyang</x:v>
      </x:c>
      <x:c r="C262" s="10" t="str">
        <x:v>生命</x:v>
      </x:c>
      <x:c r="D262" s="23" t="n">
        <x:v>63</x:v>
      </x:c>
      <x:c r="E262" s="23" t="n">
        <x:v>0</x:v>
      </x:c>
      <x:c r="F262" s="23" t="n">
        <x:v>6</x:v>
      </x:c>
      <x:c r="G262" s="23" t="n">
        <x:v>3</x:v>
      </x:c>
      <x:c r="H262" s="23" t="n">
        <x:v>0</x:v>
      </x:c>
      <x:c r="I262" s="23" t="n">
        <x:v>1</x:v>
      </x:c>
      <x:c r="J262" s="19" t="n">
        <x:f>IF(I262=1,G262,H262)</x:f>
        <x:v>3</x:v>
      </x:c>
      <x:c r="K262" s="19" t="n">
        <x:v>3</x:v>
      </x:c>
      <x:c r="L262" s="19" t="n">
        <x:f>K262+E262*0.5</x:f>
        <x:v>3</x:v>
      </x:c>
      <x:c r="M262" s="19" t="n">
        <x:f>D262+J262+F262*L262+N262</x:f>
        <x:v>84</x:v>
      </x:c>
      <x:c r="N262" s="27" t="n">
        <x:f>0</x:f>
        <x:v>0</x:v>
      </x:c>
      <x:c r="Y262" s="62" t="str">
        <x:v>属性</x:v>
      </x:c>
      <x:c r="Z262" s="62" t="str">
        <x:v>一级基础</x:v>
      </x:c>
      <x:c r="AA262" s="62" t="str">
        <x:v>11级均值</x:v>
      </x:c>
    </x:row>
    <x:row r="263" ht="25" customHeight="1">
      <x:c r="A263" s="3" t="str">
        <x:v>宋暖阳</x:v>
      </x:c>
      <x:c r="B263" s="3" t="str">
        <x:v>songnuanyang</x:v>
      </x:c>
      <x:c r="C263" s="3" t="str">
        <x:v>疲劳上限</x:v>
      </x:c>
      <x:c r="D263" s="23" t="n">
        <x:v>104</x:v>
      </x:c>
      <x:c r="E263" s="23" t="n">
        <x:v>0</x:v>
      </x:c>
      <x:c r="F263" s="23" t="n">
        <x:v>0</x:v>
      </x:c>
      <x:c r="G263" s="23" t="n">
        <x:v>0</x:v>
      </x:c>
      <x:c r="H263" s="23" t="n">
        <x:v>0</x:v>
      </x:c>
      <x:c r="I263" s="23" t="n">
        <x:v>1</x:v>
      </x:c>
      <x:c r="J263" s="19" t="n">
        <x:f>IF(I263=1,G263,H263)</x:f>
        <x:v>0</x:v>
      </x:c>
      <x:c r="K263" s="19" t="n">
        <x:v>3</x:v>
      </x:c>
      <x:c r="L263" s="19" t="n">
        <x:f>K263+E263*0.5</x:f>
        <x:v>3</x:v>
      </x:c>
      <x:c r="M263" s="19" t="n">
        <x:f>D263+J263+F263*L263+N263</x:f>
        <x:v>104</x:v>
      </x:c>
      <x:c r="N263" s="27" t="n">
        <x:f>'人物特质'!T38</x:f>
        <x:v>0</x:v>
      </x:c>
      <x:c r="Y263" s="62" t="str">
        <x:f>C262</x:f>
        <x:v>生命</x:v>
      </x:c>
      <x:c r="Z263" s="63" t="n">
        <x:f>D262</x:f>
        <x:v>63</x:v>
      </x:c>
      <x:c r="AA263" s="63" t="n">
        <x:f>M262</x:f>
        <x:v>84</x:v>
      </x:c>
    </x:row>
    <x:row r="264" ht="25" customHeight="1">
      <x:c r="A264" s="10" t="str">
        <x:v>宋暖阳</x:v>
      </x:c>
      <x:c r="B264" s="10" t="str">
        <x:v>songnuanyang</x:v>
      </x:c>
      <x:c r="C264" s="10" t="str">
        <x:v>决心</x:v>
      </x:c>
      <x:c r="D264" s="23" t="n">
        <x:v>50</x:v>
      </x:c>
      <x:c r="E264" s="23" t="n">
        <x:v>0</x:v>
      </x:c>
      <x:c r="F264" s="23" t="n">
        <x:v>0</x:v>
      </x:c>
      <x:c r="G264" s="23" t="n">
        <x:v>4</x:v>
      </x:c>
      <x:c r="H264" s="23" t="n">
        <x:v>0</x:v>
      </x:c>
      <x:c r="I264" s="23" t="n">
        <x:v>1</x:v>
      </x:c>
      <x:c r="J264" s="19" t="n">
        <x:f>IF(I264=1,G264,H264)</x:f>
        <x:v>4</x:v>
      </x:c>
      <x:c r="K264" s="19" t="n">
        <x:v>3</x:v>
      </x:c>
      <x:c r="L264" s="19" t="n">
        <x:f>K264+E264*0.5</x:f>
        <x:v>3</x:v>
      </x:c>
      <x:c r="M264" s="19" t="n">
        <x:f>D264+J264+F264*L264+N264</x:f>
        <x:v>54</x:v>
      </x:c>
      <x:c r="N264" s="27" t="n">
        <x:f>0</x:f>
        <x:v>0</x:v>
      </x:c>
      <x:c r="Y264" s="62" t="str">
        <x:f>C263</x:f>
        <x:v>疲劳上限</x:v>
      </x:c>
      <x:c r="Z264" s="63" t="n">
        <x:f>D263</x:f>
        <x:v>104</x:v>
      </x:c>
      <x:c r="AA264" s="63" t="n">
        <x:f>M263</x:f>
        <x:v>104</x:v>
      </x:c>
    </x:row>
    <x:row r="265" ht="25" customHeight="1">
      <x:c r="A265" s="3" t="str">
        <x:v>宋暖阳</x:v>
      </x:c>
      <x:c r="B265" s="3" t="str">
        <x:v>songnuanyang</x:v>
      </x:c>
      <x:c r="C265" s="3" t="str">
        <x:v>先攻</x:v>
      </x:c>
      <x:c r="D265" s="23" t="n">
        <x:v>108</x:v>
      </x:c>
      <x:c r="E265" s="23" t="n">
        <x:v>3</x:v>
      </x:c>
      <x:c r="F265" s="23" t="n">
        <x:v>4</x:v>
      </x:c>
      <x:c r="G265" s="23" t="n">
        <x:v>0</x:v>
      </x:c>
      <x:c r="H265" s="23" t="n">
        <x:v>3</x:v>
      </x:c>
      <x:c r="I265" s="23" t="n">
        <x:v>1</x:v>
      </x:c>
      <x:c r="J265" s="19" t="n">
        <x:f>IF(I265=1,G265,H265)</x:f>
        <x:v>0</x:v>
      </x:c>
      <x:c r="K265" s="19" t="n">
        <x:v>4</x:v>
      </x:c>
      <x:c r="L265" s="19" t="n">
        <x:f>K265+E265*0.5</x:f>
        <x:v>5.5</x:v>
      </x:c>
      <x:c r="M265" s="19" t="n">
        <x:f>D265+J265+F265*L265+N265</x:f>
        <x:v>130</x:v>
      </x:c>
      <x:c r="N265" s="27" t="n">
        <x:f>0</x:f>
        <x:v>0</x:v>
      </x:c>
      <x:c r="Y265" s="62" t="str">
        <x:f>C264</x:f>
        <x:v>决心</x:v>
      </x:c>
      <x:c r="Z265" s="63" t="n">
        <x:f>D264</x:f>
        <x:v>50</x:v>
      </x:c>
      <x:c r="AA265" s="63" t="n">
        <x:f>M264</x:f>
        <x:v>54</x:v>
      </x:c>
    </x:row>
    <x:row r="266" ht="25" customHeight="1">
      <x:c r="A266" s="10" t="str">
        <x:v>宋暖阳</x:v>
      </x:c>
      <x:c r="B266" s="10" t="str">
        <x:v>songnuanyang</x:v>
      </x:c>
      <x:c r="C266" s="10" t="str">
        <x:v>近攻</x:v>
      </x:c>
      <x:c r="D266" s="23" t="n">
        <x:v>55</x:v>
      </x:c>
      <x:c r="E266" s="23" t="n">
        <x:v>2</x:v>
      </x:c>
      <x:c r="F266" s="23" t="n">
        <x:v>10</x:v>
      </x:c>
      <x:c r="G266" s="23" t="n">
        <x:v>0</x:v>
      </x:c>
      <x:c r="H266" s="23" t="n">
        <x:v>0</x:v>
      </x:c>
      <x:c r="I266" s="23" t="n">
        <x:v>1</x:v>
      </x:c>
      <x:c r="J266" s="19" t="n">
        <x:f>IF(I266=1,G266,H266)</x:f>
        <x:v>0</x:v>
      </x:c>
      <x:c r="K266" s="19" t="n">
        <x:v>2</x:v>
      </x:c>
      <x:c r="L266" s="19" t="n">
        <x:f>K266+E266*0.5</x:f>
        <x:v>3</x:v>
      </x:c>
      <x:c r="M266" s="19" t="n">
        <x:f>D266+J266+F266*L266+N266</x:f>
        <x:v>85</x:v>
      </x:c>
      <x:c r="N266" s="27" t="n">
        <x:f>0</x:f>
        <x:v>0</x:v>
      </x:c>
      <x:c r="Y266" s="62" t="str">
        <x:f>C266</x:f>
        <x:v>近攻</x:v>
      </x:c>
      <x:c r="Z266" s="63" t="n">
        <x:f>D266</x:f>
        <x:v>55</x:v>
      </x:c>
      <x:c r="AA266" s="63" t="n">
        <x:f>M266</x:f>
        <x:v>85</x:v>
      </x:c>
    </x:row>
    <x:row r="267" ht="25" customHeight="1">
      <x:c r="A267" s="3" t="str">
        <x:v>宋暖阳</x:v>
      </x:c>
      <x:c r="B267" s="3" t="str">
        <x:v>songnuanyang</x:v>
      </x:c>
      <x:c r="C267" s="3" t="str">
        <x:v>远攻</x:v>
      </x:c>
      <x:c r="D267" s="23" t="n">
        <x:v>36</x:v>
      </x:c>
      <x:c r="E267" s="23" t="n">
        <x:v>0</x:v>
      </x:c>
      <x:c r="F267" s="23" t="n">
        <x:v>0</x:v>
      </x:c>
      <x:c r="G267" s="23" t="n">
        <x:v>0</x:v>
      </x:c>
      <x:c r="H267" s="23" t="n">
        <x:v>0</x:v>
      </x:c>
      <x:c r="I267" s="23" t="n">
        <x:v>1</x:v>
      </x:c>
      <x:c r="J267" s="19" t="n">
        <x:f>IF(I267=1,G267,H267)</x:f>
        <x:v>0</x:v>
      </x:c>
      <x:c r="K267" s="19" t="n">
        <x:v>3</x:v>
      </x:c>
      <x:c r="L267" s="19" t="n">
        <x:f>K267+E267*0.5</x:f>
        <x:v>3</x:v>
      </x:c>
      <x:c r="M267" s="19" t="n">
        <x:f>D267+J267+F267*L267+N267</x:f>
        <x:v>36</x:v>
      </x:c>
      <x:c r="N267" s="27" t="n">
        <x:f>0</x:f>
        <x:v>0</x:v>
      </x:c>
      <x:c r="Y267" s="62" t="str">
        <x:f>C267</x:f>
        <x:v>远攻</x:v>
      </x:c>
      <x:c r="Z267" s="63" t="n">
        <x:f>D267</x:f>
        <x:v>36</x:v>
      </x:c>
      <x:c r="AA267" s="63" t="n">
        <x:f>M267</x:f>
        <x:v>36</x:v>
      </x:c>
    </x:row>
    <x:row r="268" ht="25" customHeight="1">
      <x:c r="A268" s="10" t="str">
        <x:v>宋暖阳</x:v>
      </x:c>
      <x:c r="B268" s="10" t="str">
        <x:v>songnuanyang</x:v>
      </x:c>
      <x:c r="C268" s="10" t="str">
        <x:v>近防</x:v>
      </x:c>
      <x:c r="D268" s="23" t="n">
        <x:v>6</x:v>
      </x:c>
      <x:c r="E268" s="23" t="n">
        <x:v>2</x:v>
      </x:c>
      <x:c r="F268" s="23" t="n">
        <x:v>10</x:v>
      </x:c>
      <x:c r="G268" s="23" t="n">
        <x:v>0</x:v>
      </x:c>
      <x:c r="H268" s="23" t="n">
        <x:v>0</x:v>
      </x:c>
      <x:c r="I268" s="23" t="n">
        <x:v>1</x:v>
      </x:c>
      <x:c r="J268" s="19" t="n">
        <x:f>IF(I268=1,G268,H268)</x:f>
        <x:v>0</x:v>
      </x:c>
      <x:c r="K268" s="19" t="n">
        <x:v>2</x:v>
      </x:c>
      <x:c r="L268" s="19" t="n">
        <x:f>K268+E268*0.5</x:f>
        <x:v>3</x:v>
      </x:c>
      <x:c r="M268" s="19" t="n">
        <x:f>D268+J268+F268*L268+N268</x:f>
        <x:v>36</x:v>
      </x:c>
      <x:c r="N268" s="27" t="n">
        <x:f>0</x:f>
        <x:v>0</x:v>
      </x:c>
      <x:c r="Y268" s="62" t="str">
        <x:f>C268</x:f>
        <x:v>近防</x:v>
      </x:c>
      <x:c r="Z268" s="63" t="n">
        <x:f>D268</x:f>
        <x:v>6</x:v>
      </x:c>
      <x:c r="AA268" s="63" t="n">
        <x:f>M268</x:f>
        <x:v>36</x:v>
      </x:c>
    </x:row>
    <x:row r="269" ht="25" customHeight="1">
      <x:c r="A269" s="3" t="str">
        <x:v>宋暖阳</x:v>
      </x:c>
      <x:c r="B269" s="3" t="str">
        <x:v>songnuanyang</x:v>
      </x:c>
      <x:c r="C269" s="3" t="str">
        <x:v>远防</x:v>
      </x:c>
      <x:c r="D269" s="23" t="n">
        <x:v>5</x:v>
      </x:c>
      <x:c r="E269" s="23" t="n">
        <x:v>0</x:v>
      </x:c>
      <x:c r="F269" s="23" t="n">
        <x:v>0</x:v>
      </x:c>
      <x:c r="G269" s="23" t="n">
        <x:v>0</x:v>
      </x:c>
      <x:c r="H269" s="23" t="n">
        <x:v>3</x:v>
      </x:c>
      <x:c r="I269" s="23" t="n">
        <x:v>1</x:v>
      </x:c>
      <x:c r="J269" s="19" t="n">
        <x:f>IF(I269=1,G269,H269)</x:f>
        <x:v>0</x:v>
      </x:c>
      <x:c r="K269" s="19" t="n">
        <x:v>3</x:v>
      </x:c>
      <x:c r="L269" s="19" t="n">
        <x:f>K269+E269*0.5</x:f>
        <x:v>3</x:v>
      </x:c>
      <x:c r="M269" s="19" t="n">
        <x:f>D269+J269+F269*L269+N269</x:f>
        <x:v>5</x:v>
      </x:c>
      <x:c r="N269" s="27" t="n">
        <x:f>0</x:f>
        <x:v>0</x:v>
      </x:c>
      <x:c r="Y269" s="62"/>
      <x:c r="Z269" s="62"/>
      <x:c r="AA269" s="62"/>
    </x:row>
    <x:row r="270" ht="25" customHeight="1">
      <x:c r="A270" s="10" t="str">
        <x:v>溺水小龟</x:v>
      </x:c>
      <x:c r="B270" s="10" t="str">
        <x:v>xiaogui</x:v>
      </x:c>
      <x:c r="C270" s="10" t="str">
        <x:v>生命</x:v>
      </x:c>
      <x:c r="D270" s="23" t="n">
        <x:v>54</x:v>
      </x:c>
      <x:c r="E270" s="23" t="n">
        <x:v>0</x:v>
      </x:c>
      <x:c r="F270" s="23" t="n">
        <x:v>8</x:v>
      </x:c>
      <x:c r="G270" s="23" t="n">
        <x:v>0</x:v>
      </x:c>
      <x:c r="H270" s="23" t="n">
        <x:v>0</x:v>
      </x:c>
      <x:c r="I270" s="23" t="n">
        <x:v>1</x:v>
      </x:c>
      <x:c r="J270" s="19" t="n">
        <x:f>IF(I270=1,G270,H270)</x:f>
        <x:v>0</x:v>
      </x:c>
      <x:c r="K270" s="19" t="n">
        <x:v>3</x:v>
      </x:c>
      <x:c r="L270" s="19" t="n">
        <x:f>K270+E270*0.5</x:f>
        <x:v>3</x:v>
      </x:c>
      <x:c r="M270" s="19" t="n">
        <x:f>D270+J270+F270*L270+N270</x:f>
        <x:v>78</x:v>
      </x:c>
      <x:c r="N270" s="27" t="n">
        <x:f>0</x:f>
        <x:v>0</x:v>
      </x:c>
      <x:c r="Y270" s="62" t="str">
        <x:v>属性</x:v>
      </x:c>
      <x:c r="Z270" s="62" t="str">
        <x:v>一级基础</x:v>
      </x:c>
      <x:c r="AA270" s="62" t="str">
        <x:v>11级均值</x:v>
      </x:c>
    </x:row>
    <x:row r="271" ht="25" customHeight="1">
      <x:c r="A271" s="3" t="str">
        <x:v>溺水小龟</x:v>
      </x:c>
      <x:c r="B271" s="3" t="str">
        <x:v>xiaogui</x:v>
      </x:c>
      <x:c r="C271" s="3" t="str">
        <x:v>疲劳上限</x:v>
      </x:c>
      <x:c r="D271" s="23" t="n">
        <x:v>108</x:v>
      </x:c>
      <x:c r="E271" s="23" t="n">
        <x:v>1</x:v>
      </x:c>
      <x:c r="F271" s="23" t="n">
        <x:v>5</x:v>
      </x:c>
      <x:c r="G271" s="23" t="n">
        <x:v>0</x:v>
      </x:c>
      <x:c r="H271" s="23" t="n">
        <x:v>0</x:v>
      </x:c>
      <x:c r="I271" s="23" t="n">
        <x:v>1</x:v>
      </x:c>
      <x:c r="J271" s="19" t="n">
        <x:f>IF(I271=1,G271,H271)</x:f>
        <x:v>0</x:v>
      </x:c>
      <x:c r="K271" s="19" t="n">
        <x:v>3</x:v>
      </x:c>
      <x:c r="L271" s="19" t="n">
        <x:f>K271+E271*0.5</x:f>
        <x:v>3.5</x:v>
      </x:c>
      <x:c r="M271" s="19" t="n">
        <x:f>D271+J271+F271*L271+N271</x:f>
        <x:v>125.5</x:v>
      </x:c>
      <x:c r="N271" s="27" t="n">
        <x:f>'人物特质'!T39</x:f>
        <x:v>0</x:v>
      </x:c>
      <x:c r="Y271" s="62" t="str">
        <x:f>C270</x:f>
        <x:v>生命</x:v>
      </x:c>
      <x:c r="Z271" s="63" t="n">
        <x:f>D270</x:f>
        <x:v>54</x:v>
      </x:c>
      <x:c r="AA271" s="63" t="n">
        <x:f>M270</x:f>
        <x:v>78</x:v>
      </x:c>
    </x:row>
    <x:row r="272" ht="25" customHeight="1">
      <x:c r="A272" s="10" t="str">
        <x:v>溺水小龟</x:v>
      </x:c>
      <x:c r="B272" s="10" t="str">
        <x:v>xiaogui</x:v>
      </x:c>
      <x:c r="C272" s="10" t="str">
        <x:v>决心</x:v>
      </x:c>
      <x:c r="D272" s="23" t="n">
        <x:v>45</x:v>
      </x:c>
      <x:c r="E272" s="23" t="n">
        <x:v>2</x:v>
      </x:c>
      <x:c r="F272" s="23" t="n">
        <x:v>7</x:v>
      </x:c>
      <x:c r="G272" s="23" t="n">
        <x:v>0</x:v>
      </x:c>
      <x:c r="H272" s="23" t="n">
        <x:v>0</x:v>
      </x:c>
      <x:c r="I272" s="23" t="n">
        <x:v>1</x:v>
      </x:c>
      <x:c r="J272" s="19" t="n">
        <x:f>IF(I272=1,G272,H272)</x:f>
        <x:v>0</x:v>
      </x:c>
      <x:c r="K272" s="19" t="n">
        <x:v>3</x:v>
      </x:c>
      <x:c r="L272" s="19" t="n">
        <x:f>K272+E272*0.5</x:f>
        <x:v>4</x:v>
      </x:c>
      <x:c r="M272" s="19" t="n">
        <x:f>D272+J272+F272*L272+N272</x:f>
        <x:v>73</x:v>
      </x:c>
      <x:c r="N272" s="27" t="n">
        <x:f>0</x:f>
        <x:v>0</x:v>
      </x:c>
      <x:c r="Y272" s="62" t="str">
        <x:f>C271</x:f>
        <x:v>疲劳上限</x:v>
      </x:c>
      <x:c r="Z272" s="63" t="n">
        <x:f>D271</x:f>
        <x:v>108</x:v>
      </x:c>
      <x:c r="AA272" s="63" t="n">
        <x:f>M271</x:f>
        <x:v>125.5</x:v>
      </x:c>
    </x:row>
    <x:row r="273" ht="25" customHeight="1">
      <x:c r="A273" s="3" t="str">
        <x:v>溺水小龟</x:v>
      </x:c>
      <x:c r="B273" s="3" t="str">
        <x:v>xiaogui</x:v>
      </x:c>
      <x:c r="C273" s="3" t="str">
        <x:v>先攻</x:v>
      </x:c>
      <x:c r="D273" s="23" t="n">
        <x:v>88</x:v>
      </x:c>
      <x:c r="E273" s="23" t="n">
        <x:v>0</x:v>
      </x:c>
      <x:c r="F273" s="23" t="n">
        <x:v>0</x:v>
      </x:c>
      <x:c r="G273" s="23" t="n">
        <x:v>5</x:v>
      </x:c>
      <x:c r="H273" s="23" t="n">
        <x:v>0</x:v>
      </x:c>
      <x:c r="I273" s="23" t="n">
        <x:v>1</x:v>
      </x:c>
      <x:c r="J273" s="19" t="n">
        <x:f>IF(I273=1,G273,H273)</x:f>
        <x:v>5</x:v>
      </x:c>
      <x:c r="K273" s="19" t="n">
        <x:v>4</x:v>
      </x:c>
      <x:c r="L273" s="19" t="n">
        <x:f>K273+E273*0.5</x:f>
        <x:v>4</x:v>
      </x:c>
      <x:c r="M273" s="19" t="n">
        <x:f>D273+J273+F273*L273+N273</x:f>
        <x:v>93</x:v>
      </x:c>
      <x:c r="N273" s="27" t="n">
        <x:f>0</x:f>
        <x:v>0</x:v>
      </x:c>
      <x:c r="Y273" s="62" t="str">
        <x:f>C272</x:f>
        <x:v>决心</x:v>
      </x:c>
      <x:c r="Z273" s="63" t="n">
        <x:f>D272</x:f>
        <x:v>45</x:v>
      </x:c>
      <x:c r="AA273" s="63" t="n">
        <x:f>M272</x:f>
        <x:v>73</x:v>
      </x:c>
    </x:row>
    <x:row r="274" ht="25" customHeight="1">
      <x:c r="A274" s="10" t="str">
        <x:v>溺水小龟</x:v>
      </x:c>
      <x:c r="B274" s="10" t="str">
        <x:v>xiaogui</x:v>
      </x:c>
      <x:c r="C274" s="10" t="str">
        <x:v>近攻</x:v>
      </x:c>
      <x:c r="D274" s="23" t="n">
        <x:v>49</x:v>
      </x:c>
      <x:c r="E274" s="23" t="n">
        <x:v>0</x:v>
      </x:c>
      <x:c r="F274" s="23" t="n">
        <x:v>0</x:v>
      </x:c>
      <x:c r="G274" s="23" t="n">
        <x:v>0</x:v>
      </x:c>
      <x:c r="H274" s="23" t="n">
        <x:v>0</x:v>
      </x:c>
      <x:c r="I274" s="23" t="n">
        <x:v>1</x:v>
      </x:c>
      <x:c r="J274" s="19" t="n">
        <x:f>IF(I274=1,G274,H274)</x:f>
        <x:v>0</x:v>
      </x:c>
      <x:c r="K274" s="19" t="n">
        <x:v>2</x:v>
      </x:c>
      <x:c r="L274" s="19" t="n">
        <x:f>K274+E274*0.5</x:f>
        <x:v>2</x:v>
      </x:c>
      <x:c r="M274" s="19" t="n">
        <x:f>D274+J274+F274*L274+N274</x:f>
        <x:v>49</x:v>
      </x:c>
      <x:c r="N274" s="27" t="n">
        <x:f>0</x:f>
        <x:v>0</x:v>
      </x:c>
      <x:c r="Y274" s="62" t="str">
        <x:f>C274</x:f>
        <x:v>近攻</x:v>
      </x:c>
      <x:c r="Z274" s="63" t="n">
        <x:f>D274</x:f>
        <x:v>49</x:v>
      </x:c>
      <x:c r="AA274" s="63" t="n">
        <x:f>M274</x:f>
        <x:v>49</x:v>
      </x:c>
    </x:row>
    <x:row r="275" ht="25" customHeight="1">
      <x:c r="A275" s="3" t="str">
        <x:v>溺水小龟</x:v>
      </x:c>
      <x:c r="B275" s="3" t="str">
        <x:v>xiaogui</x:v>
      </x:c>
      <x:c r="C275" s="3" t="str">
        <x:v>远攻</x:v>
      </x:c>
      <x:c r="D275" s="23" t="n">
        <x:v>38</x:v>
      </x:c>
      <x:c r="E275" s="23" t="n">
        <x:v>0</x:v>
      </x:c>
      <x:c r="F275" s="23" t="n">
        <x:v>0</x:v>
      </x:c>
      <x:c r="G275" s="23" t="n">
        <x:v>2</x:v>
      </x:c>
      <x:c r="H275" s="23" t="n">
        <x:v>0</x:v>
      </x:c>
      <x:c r="I275" s="23" t="n">
        <x:v>1</x:v>
      </x:c>
      <x:c r="J275" s="19" t="n">
        <x:f>IF(I275=1,G275,H275)</x:f>
        <x:v>2</x:v>
      </x:c>
      <x:c r="K275" s="19" t="n">
        <x:v>3</x:v>
      </x:c>
      <x:c r="L275" s="19" t="n">
        <x:f>K275+E275*0.5</x:f>
        <x:v>3</x:v>
      </x:c>
      <x:c r="M275" s="19" t="n">
        <x:f>D275+J275+F275*L275+N275</x:f>
        <x:v>40</x:v>
      </x:c>
      <x:c r="N275" s="27" t="n">
        <x:f>0</x:f>
        <x:v>0</x:v>
      </x:c>
      <x:c r="Y275" s="62" t="str">
        <x:f>C275</x:f>
        <x:v>远攻</x:v>
      </x:c>
      <x:c r="Z275" s="63" t="n">
        <x:f>D275</x:f>
        <x:v>38</x:v>
      </x:c>
      <x:c r="AA275" s="63" t="n">
        <x:f>M275</x:f>
        <x:v>40</x:v>
      </x:c>
    </x:row>
    <x:row r="276" ht="25" customHeight="1">
      <x:c r="A276" s="10" t="str">
        <x:v>溺水小龟</x:v>
      </x:c>
      <x:c r="B276" s="10" t="str">
        <x:v>xiaogui</x:v>
      </x:c>
      <x:c r="C276" s="10" t="str">
        <x:v>近防</x:v>
      </x:c>
      <x:c r="D276" s="23" t="n">
        <x:v>3</x:v>
      </x:c>
      <x:c r="E276" s="23" t="n">
        <x:v>3</x:v>
      </x:c>
      <x:c r="F276" s="23" t="n">
        <x:v>10</x:v>
      </x:c>
      <x:c r="G276" s="23" t="n">
        <x:v>0</x:v>
      </x:c>
      <x:c r="H276" s="23" t="n">
        <x:v>2</x:v>
      </x:c>
      <x:c r="I276" s="23" t="n">
        <x:v>1</x:v>
      </x:c>
      <x:c r="J276" s="19" t="n">
        <x:f>IF(I276=1,G276,H276)</x:f>
        <x:v>0</x:v>
      </x:c>
      <x:c r="K276" s="19" t="n">
        <x:v>2</x:v>
      </x:c>
      <x:c r="L276" s="19" t="n">
        <x:f>K276+E276*0.5</x:f>
        <x:v>3.5</x:v>
      </x:c>
      <x:c r="M276" s="19" t="n">
        <x:f>D276+J276+F276*L276+N276</x:f>
        <x:v>38</x:v>
      </x:c>
      <x:c r="N276" s="27" t="n">
        <x:f>0</x:f>
        <x:v>0</x:v>
      </x:c>
      <x:c r="Y276" s="62" t="str">
        <x:f>C276</x:f>
        <x:v>近防</x:v>
      </x:c>
      <x:c r="Z276" s="63" t="n">
        <x:f>D276</x:f>
        <x:v>3</x:v>
      </x:c>
      <x:c r="AA276" s="63" t="n">
        <x:f>M276</x:f>
        <x:v>38</x:v>
      </x:c>
    </x:row>
    <x:row r="277" ht="25" customHeight="1">
      <x:c r="A277" s="3" t="str">
        <x:v>溺水小龟</x:v>
      </x:c>
      <x:c r="B277" s="3" t="str">
        <x:v>xiaogui</x:v>
      </x:c>
      <x:c r="C277" s="3" t="str">
        <x:v>远防</x:v>
      </x:c>
      <x:c r="D277" s="23" t="n">
        <x:v>5</x:v>
      </x:c>
      <x:c r="E277" s="23" t="n">
        <x:v>0</x:v>
      </x:c>
      <x:c r="F277" s="23" t="n">
        <x:v>0</x:v>
      </x:c>
      <x:c r="G277" s="23" t="n">
        <x:v>0</x:v>
      </x:c>
      <x:c r="H277" s="23" t="n">
        <x:v>3</x:v>
      </x:c>
      <x:c r="I277" s="23" t="n">
        <x:v>1</x:v>
      </x:c>
      <x:c r="J277" s="19" t="n">
        <x:f>IF(I277=1,G277,H277)</x:f>
        <x:v>0</x:v>
      </x:c>
      <x:c r="K277" s="19" t="n">
        <x:v>3</x:v>
      </x:c>
      <x:c r="L277" s="19" t="n">
        <x:f>K277+E277*0.5</x:f>
        <x:v>3</x:v>
      </x:c>
      <x:c r="M277" s="19" t="n">
        <x:f>D277+J277+F277*L277+N277</x:f>
        <x:v>5</x:v>
      </x:c>
      <x:c r="N277" s="27" t="n">
        <x:f>0</x:f>
        <x:v>0</x:v>
      </x:c>
      <x:c r="Y277" s="62"/>
      <x:c r="Z277" s="62"/>
      <x:c r="AA277" s="62"/>
    </x:row>
    <x:row r="278" ht="25" customHeight="1">
      <x:c r="A278" s="10" t="str">
        <x:v>希文</x:v>
      </x:c>
      <x:c r="B278" s="10" t="str">
        <x:v>xiwen</x:v>
      </x:c>
      <x:c r="C278" s="10" t="str">
        <x:v>生命</x:v>
      </x:c>
      <x:c r="D278" s="23" t="n">
        <x:v>52</x:v>
      </x:c>
      <x:c r="E278" s="23" t="n">
        <x:v>0</x:v>
      </x:c>
      <x:c r="F278" s="23" t="n">
        <x:v>6</x:v>
      </x:c>
      <x:c r="G278" s="23" t="n">
        <x:v>0</x:v>
      </x:c>
      <x:c r="H278" s="23" t="n">
        <x:v>0</x:v>
      </x:c>
      <x:c r="I278" s="23" t="n">
        <x:v>1</x:v>
      </x:c>
      <x:c r="J278" s="19" t="n">
        <x:f>IF(I278=1,G278,H278)</x:f>
        <x:v>0</x:v>
      </x:c>
      <x:c r="K278" s="19" t="n">
        <x:v>3</x:v>
      </x:c>
      <x:c r="L278" s="19" t="n">
        <x:f>K278+E278*0.5</x:f>
        <x:v>3</x:v>
      </x:c>
      <x:c r="M278" s="19" t="n">
        <x:f>D278+J278+F278*L278+N278</x:f>
        <x:v>70</x:v>
      </x:c>
      <x:c r="N278" s="27" t="n">
        <x:f>0</x:f>
        <x:v>0</x:v>
      </x:c>
      <x:c r="Y278" s="62" t="str">
        <x:v>属性</x:v>
      </x:c>
      <x:c r="Z278" s="62" t="str">
        <x:v>一级基础</x:v>
      </x:c>
      <x:c r="AA278" s="62" t="str">
        <x:v>11级均值</x:v>
      </x:c>
    </x:row>
    <x:row r="279" ht="25" customHeight="1">
      <x:c r="A279" s="3" t="str">
        <x:v>希文</x:v>
      </x:c>
      <x:c r="B279" s="3" t="str">
        <x:v>xiwen</x:v>
      </x:c>
      <x:c r="C279" s="3" t="str">
        <x:v>疲劳上限</x:v>
      </x:c>
      <x:c r="D279" s="23" t="n">
        <x:v>97</x:v>
      </x:c>
      <x:c r="E279" s="23" t="n">
        <x:v>0</x:v>
      </x:c>
      <x:c r="F279" s="23" t="n">
        <x:v>1</x:v>
      </x:c>
      <x:c r="G279" s="23" t="n">
        <x:v>0</x:v>
      </x:c>
      <x:c r="H279" s="23" t="n">
        <x:v>2</x:v>
      </x:c>
      <x:c r="I279" s="23" t="n">
        <x:v>1</x:v>
      </x:c>
      <x:c r="J279" s="19" t="n">
        <x:f>IF(I279=1,G279,H279)</x:f>
        <x:v>0</x:v>
      </x:c>
      <x:c r="K279" s="19" t="n">
        <x:v>3</x:v>
      </x:c>
      <x:c r="L279" s="19" t="n">
        <x:f>K279+E279*0.5</x:f>
        <x:v>3</x:v>
      </x:c>
      <x:c r="M279" s="19" t="n">
        <x:f>D279+J279+F279*L279+N279</x:f>
        <x:v>100</x:v>
      </x:c>
      <x:c r="N279" s="27" t="n">
        <x:f>'人物特质'!T40</x:f>
        <x:v>0</x:v>
      </x:c>
      <x:c r="Y279" s="62" t="str">
        <x:f>C278</x:f>
        <x:v>生命</x:v>
      </x:c>
      <x:c r="Z279" s="63" t="n">
        <x:f>D278</x:f>
        <x:v>52</x:v>
      </x:c>
      <x:c r="AA279" s="63" t="n">
        <x:f>M278</x:f>
        <x:v>70</x:v>
      </x:c>
    </x:row>
    <x:row r="280" ht="25" customHeight="1">
      <x:c r="A280" s="10" t="str">
        <x:v>希文</x:v>
      </x:c>
      <x:c r="B280" s="10" t="str">
        <x:v>xiwen</x:v>
      </x:c>
      <x:c r="C280" s="10" t="str">
        <x:v>决心</x:v>
      </x:c>
      <x:c r="D280" s="23" t="n">
        <x:v>21</x:v>
      </x:c>
      <x:c r="E280" s="23" t="n">
        <x:v>0</x:v>
      </x:c>
      <x:c r="F280" s="23" t="n">
        <x:v>3</x:v>
      </x:c>
      <x:c r="G280" s="23" t="n">
        <x:v>3</x:v>
      </x:c>
      <x:c r="H280" s="23" t="n">
        <x:v>0</x:v>
      </x:c>
      <x:c r="I280" s="23" t="n">
        <x:v>1</x:v>
      </x:c>
      <x:c r="J280" s="19" t="n">
        <x:f>IF(I280=1,G280,H280)</x:f>
        <x:v>3</x:v>
      </x:c>
      <x:c r="K280" s="19" t="n">
        <x:v>3</x:v>
      </x:c>
      <x:c r="L280" s="19" t="n">
        <x:f>K280+E280*0.5</x:f>
        <x:v>3</x:v>
      </x:c>
      <x:c r="M280" s="19" t="n">
        <x:f>D280+J280+F280*L280+N280</x:f>
        <x:v>33</x:v>
      </x:c>
      <x:c r="N280" s="27" t="n">
        <x:f>0</x:f>
        <x:v>0</x:v>
      </x:c>
      <x:c r="Y280" s="62" t="str">
        <x:f>C279</x:f>
        <x:v>疲劳上限</x:v>
      </x:c>
      <x:c r="Z280" s="63" t="n">
        <x:f>D279</x:f>
        <x:v>97</x:v>
      </x:c>
      <x:c r="AA280" s="63" t="n">
        <x:f>M279</x:f>
        <x:v>100</x:v>
      </x:c>
    </x:row>
    <x:row r="281" ht="25" customHeight="1">
      <x:c r="A281" s="3" t="str">
        <x:v>希文</x:v>
      </x:c>
      <x:c r="B281" s="3" t="str">
        <x:v>xiwen</x:v>
      </x:c>
      <x:c r="C281" s="3" t="str">
        <x:v>先攻</x:v>
      </x:c>
      <x:c r="D281" s="23" t="n">
        <x:v>111</x:v>
      </x:c>
      <x:c r="E281" s="23" t="n">
        <x:v>2</x:v>
      </x:c>
      <x:c r="F281" s="23" t="n">
        <x:v>0</x:v>
      </x:c>
      <x:c r="G281" s="23" t="n">
        <x:v>0</x:v>
      </x:c>
      <x:c r="H281" s="23" t="n">
        <x:v>3</x:v>
      </x:c>
      <x:c r="I281" s="23" t="n">
        <x:v>1</x:v>
      </x:c>
      <x:c r="J281" s="19" t="n">
        <x:f>IF(I281=1,G281,H281)</x:f>
        <x:v>0</x:v>
      </x:c>
      <x:c r="K281" s="19" t="n">
        <x:v>4</x:v>
      </x:c>
      <x:c r="L281" s="19" t="n">
        <x:f>K281+E281*0.5</x:f>
        <x:v>5</x:v>
      </x:c>
      <x:c r="M281" s="19" t="n">
        <x:f>D281+J281+F281*L281+N281</x:f>
        <x:v>111</x:v>
      </x:c>
      <x:c r="N281" s="27" t="n">
        <x:f>0</x:f>
        <x:v>0</x:v>
      </x:c>
      <x:c r="Y281" s="62" t="str">
        <x:f>C280</x:f>
        <x:v>决心</x:v>
      </x:c>
      <x:c r="Z281" s="63" t="n">
        <x:f>D280</x:f>
        <x:v>21</x:v>
      </x:c>
      <x:c r="AA281" s="63" t="n">
        <x:f>M280</x:f>
        <x:v>33</x:v>
      </x:c>
    </x:row>
    <x:row r="282" ht="25" customHeight="1">
      <x:c r="A282" s="10" t="str">
        <x:v>希文</x:v>
      </x:c>
      <x:c r="B282" s="10" t="str">
        <x:v>xiwen</x:v>
      </x:c>
      <x:c r="C282" s="10" t="str">
        <x:v>近攻</x:v>
      </x:c>
      <x:c r="D282" s="23" t="n">
        <x:v>51</x:v>
      </x:c>
      <x:c r="E282" s="23" t="n">
        <x:v>2</x:v>
      </x:c>
      <x:c r="F282" s="23" t="n">
        <x:v>10</x:v>
      </x:c>
      <x:c r="G282" s="23" t="n">
        <x:v>0</x:v>
      </x:c>
      <x:c r="H282" s="23" t="n">
        <x:v>0</x:v>
      </x:c>
      <x:c r="I282" s="23" t="n">
        <x:v>1</x:v>
      </x:c>
      <x:c r="J282" s="19" t="n">
        <x:f>IF(I282=1,G282,H282)</x:f>
        <x:v>0</x:v>
      </x:c>
      <x:c r="K282" s="19" t="n">
        <x:v>2</x:v>
      </x:c>
      <x:c r="L282" s="19" t="n">
        <x:f>K282+E282*0.5</x:f>
        <x:v>3</x:v>
      </x:c>
      <x:c r="M282" s="19" t="n">
        <x:f>D282+J282+F282*L282+N282</x:f>
        <x:v>81</x:v>
      </x:c>
      <x:c r="N282" s="27" t="n">
        <x:f>0</x:f>
        <x:v>0</x:v>
      </x:c>
      <x:c r="Y282" s="62" t="str">
        <x:f>C282</x:f>
        <x:v>近攻</x:v>
      </x:c>
      <x:c r="Z282" s="63" t="n">
        <x:f>D282</x:f>
        <x:v>51</x:v>
      </x:c>
      <x:c r="AA282" s="63" t="n">
        <x:f>M282</x:f>
        <x:v>81</x:v>
      </x:c>
    </x:row>
    <x:row r="283" ht="25" customHeight="1">
      <x:c r="A283" s="3" t="str">
        <x:v>希文</x:v>
      </x:c>
      <x:c r="B283" s="3" t="str">
        <x:v>xiwen</x:v>
      </x:c>
      <x:c r="C283" s="3" t="str">
        <x:v>远攻</x:v>
      </x:c>
      <x:c r="D283" s="23" t="n">
        <x:v>36</x:v>
      </x:c>
      <x:c r="E283" s="23" t="n">
        <x:v>0</x:v>
      </x:c>
      <x:c r="F283" s="23" t="n">
        <x:v>0</x:v>
      </x:c>
      <x:c r="G283" s="23" t="n">
        <x:v>0</x:v>
      </x:c>
      <x:c r="H283" s="23" t="n">
        <x:v>0</x:v>
      </x:c>
      <x:c r="I283" s="23" t="n">
        <x:v>1</x:v>
      </x:c>
      <x:c r="J283" s="19" t="n">
        <x:f>IF(I283=1,G283,H283)</x:f>
        <x:v>0</x:v>
      </x:c>
      <x:c r="K283" s="19" t="n">
        <x:v>3</x:v>
      </x:c>
      <x:c r="L283" s="19" t="n">
        <x:f>K283+E283*0.5</x:f>
        <x:v>3</x:v>
      </x:c>
      <x:c r="M283" s="19" t="n">
        <x:f>D283+J283+F283*L283+N283</x:f>
        <x:v>36</x:v>
      </x:c>
      <x:c r="N283" s="27" t="n">
        <x:f>0</x:f>
        <x:v>0</x:v>
      </x:c>
      <x:c r="Y283" s="62" t="str">
        <x:f>C283</x:f>
        <x:v>远攻</x:v>
      </x:c>
      <x:c r="Z283" s="63" t="n">
        <x:f>D283</x:f>
        <x:v>36</x:v>
      </x:c>
      <x:c r="AA283" s="63" t="n">
        <x:f>M283</x:f>
        <x:v>36</x:v>
      </x:c>
    </x:row>
    <x:row r="284" ht="25" customHeight="1">
      <x:c r="A284" s="10" t="str">
        <x:v>希文</x:v>
      </x:c>
      <x:c r="B284" s="10" t="str">
        <x:v>xiwen</x:v>
      </x:c>
      <x:c r="C284" s="10" t="str">
        <x:v>近防</x:v>
      </x:c>
      <x:c r="D284" s="23" t="n">
        <x:v>4</x:v>
      </x:c>
      <x:c r="E284" s="23" t="n">
        <x:v>1</x:v>
      </x:c>
      <x:c r="F284" s="23" t="n">
        <x:v>10</x:v>
      </x:c>
      <x:c r="G284" s="23" t="n">
        <x:v>1</x:v>
      </x:c>
      <x:c r="H284" s="23" t="n">
        <x:v>0</x:v>
      </x:c>
      <x:c r="I284" s="23" t="n">
        <x:v>1</x:v>
      </x:c>
      <x:c r="J284" s="19" t="n">
        <x:f>IF(I284=1,G284,H284)</x:f>
        <x:v>1</x:v>
      </x:c>
      <x:c r="K284" s="19" t="n">
        <x:v>2</x:v>
      </x:c>
      <x:c r="L284" s="19" t="n">
        <x:f>K284+E284*0.5</x:f>
        <x:v>2.5</x:v>
      </x:c>
      <x:c r="M284" s="19" t="n">
        <x:f>D284+J284+F284*L284+N284</x:f>
        <x:v>30</x:v>
      </x:c>
      <x:c r="N284" s="27" t="n">
        <x:f>0</x:f>
        <x:v>0</x:v>
      </x:c>
      <x:c r="Y284" s="62" t="str">
        <x:f>C284</x:f>
        <x:v>近防</x:v>
      </x:c>
      <x:c r="Z284" s="63" t="n">
        <x:f>D284</x:f>
        <x:v>4</x:v>
      </x:c>
      <x:c r="AA284" s="63" t="n">
        <x:f>M284</x:f>
        <x:v>30</x:v>
      </x:c>
    </x:row>
    <x:row r="285" ht="25" customHeight="1">
      <x:c r="A285" s="3" t="str">
        <x:v>希文</x:v>
      </x:c>
      <x:c r="B285" s="3" t="str">
        <x:v>xiwen</x:v>
      </x:c>
      <x:c r="C285" s="3" t="str">
        <x:v>远防</x:v>
      </x:c>
      <x:c r="D285" s="23" t="n">
        <x:v>3</x:v>
      </x:c>
      <x:c r="E285" s="23" t="n">
        <x:v>0</x:v>
      </x:c>
      <x:c r="F285" s="23" t="n">
        <x:v>0</x:v>
      </x:c>
      <x:c r="G285" s="23" t="n">
        <x:v>0</x:v>
      </x:c>
      <x:c r="H285" s="23" t="n">
        <x:v>0</x:v>
      </x:c>
      <x:c r="I285" s="23" t="n">
        <x:v>1</x:v>
      </x:c>
      <x:c r="J285" s="19" t="n">
        <x:f>IF(I285=1,G285,H285)</x:f>
        <x:v>0</x:v>
      </x:c>
      <x:c r="K285" s="19" t="n">
        <x:v>3</x:v>
      </x:c>
      <x:c r="L285" s="19" t="n">
        <x:f>K285+E285*0.5</x:f>
        <x:v>3</x:v>
      </x:c>
      <x:c r="M285" s="19" t="n">
        <x:f>D285+J285+F285*L285+N285</x:f>
        <x:v>3</x:v>
      </x:c>
      <x:c r="N285" s="27" t="n">
        <x:f>0</x:f>
        <x:v>0</x:v>
      </x:c>
      <x:c r="Y285" s="62"/>
      <x:c r="Z285" s="62"/>
      <x:c r="AA285" s="62"/>
    </x:row>
  </x:sheetData>
  <x:dataValidations count="3">
    <x:dataValidation type="list" sqref="I6:I285">
      <x:formula1>"1,2"</x:formula1>
    </x:dataValidation>
    <x:dataValidation type="list" sqref="E6:E285">
      <x:formula1>"0,1,2,3"</x:formula1>
    </x:dataValidation>
    <x:dataValidation type="list" sqref="F6:F285">
      <x:formula1>"0,1,2,3,4,5,6,7,8,9,10"</x:formula1>
    </x:dataValidation>
  </x:dataValidations>
  <x:pageMargins left="0.7" right="0.7" top="0.75" bottom="0.75" header="0.3" footer="0.3"/>
  <x:drawing xmlns:r="http://schemas.openxmlformats.org/officeDocument/2006/relationships" r:id="Rb12ea2dab5bb45be"/>
  <x:tableParts count="1">
    <x:tablePart xmlns:r="http://schemas.openxmlformats.org/officeDocument/2006/relationships" r:id="R55b0afab16494274"/>
  </x:tableParts>
</x:worksheet>
</file>

<file path=xl/worksheets/sheet4.xml><?xml version="1.0" encoding="utf-8"?>
<x:worksheet xmlns:x="http://schemas.openxmlformats.org/spreadsheetml/2006/main">
  <x:sheetPr>
    <x:tabColor rgb="FF086C7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24" hidden="0" customWidth="1"/>
    <x:col min="3" max="3" width="12" hidden="0" customWidth="1"/>
    <x:col min="4" max="4" width="13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3" hidden="0" customWidth="1"/>
    <x:col min="12" max="12" width="13" hidden="0" customWidth="1"/>
    <x:col min="13" max="13" width="15" hidden="0" customWidth="1"/>
    <x:col min="14" max="14" width="54" hidden="0" customWidth="1"/>
    <x:col min="15" max="15" width="22" hidden="0" customWidth="1"/>
    <x:col min="16" max="16" width="22" hidden="0" customWidth="1"/>
  </x:cols>
  <x:sheetData>
    <x:row r="1" ht="36" customHeight="1">
      <x:c r="A1" s="5" t="str">
        <x:v>11级人物总览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25" customHeight="1">
      <x:c r="A3" s="7" t="str">
        <x:v>2026-09-30终局岗位修订。一级含固定特质；11级按30项培养和所选剧情计算，装备、原版专长、阿飞路线与小龟特殊规则另计。实战待验收。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2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5" ht="45" customHeight="1">
      <x:c r="A5" s="9" t="str">
        <x:v>人物</x:v>
      </x:c>
      <x:c r="B5" s="9" t="str">
        <x:v>角色</x:v>
      </x:c>
      <x:c r="C5" s="9" t="str">
        <x:v>生命</x:v>
      </x:c>
      <x:c r="D5" s="9" t="str">
        <x:v>疲劳上限</x:v>
      </x:c>
      <x:c r="E5" s="9" t="str">
        <x:v>决心</x:v>
      </x:c>
      <x:c r="F5" s="9" t="str">
        <x:v>先攻</x:v>
      </x:c>
      <x:c r="G5" s="9" t="str">
        <x:v>近攻</x:v>
      </x:c>
      <x:c r="H5" s="9" t="str">
        <x:v>远攻</x:v>
      </x:c>
      <x:c r="I5" s="9" t="str">
        <x:v>近防</x:v>
      </x:c>
      <x:c r="J5" s="9" t="str">
        <x:v>远防</x:v>
      </x:c>
      <x:c r="K5" s="9" t="str">
        <x:v>分配合计</x:v>
      </x:c>
      <x:c r="L5" s="9" t="str">
        <x:v>分支一致</x:v>
      </x:c>
      <x:c r="M5" s="9" t="str">
        <x:v>日薪11级</x:v>
      </x:c>
      <x:c r="N5" s="9" t="str">
        <x:v>培养提示</x:v>
      </x:c>
      <x:c r="O5" s="47" t="str">
        <x:v>饰品决心加成</x:v>
      </x:c>
      <x:c r="P5" s="47" t="str">
        <x:v>11级含饰品决心</x:v>
      </x:c>
    </x:row>
    <x:row r="6" ht="54" customHeight="1">
      <x:c r="A6" s="10" t="str">
        <x:v>阿飞</x:v>
      </x:c>
      <x:c r="B6" s="10" t="str">
        <x:v>可换路线的队长前排</x:v>
      </x:c>
      <x:c r="C6" s="19" t="n">
        <x:f>'属性成长'!M6</x:f>
        <x:v>78</x:v>
      </x:c>
      <x:c r="D6" s="19" t="n">
        <x:f>'属性成长'!M7</x:f>
        <x:v>124</x:v>
      </x:c>
      <x:c r="E6" s="19" t="n">
        <x:f>'属性成长'!M8</x:f>
        <x:v>52</x:v>
      </x:c>
      <x:c r="F6" s="19" t="n">
        <x:f>'属性成长'!M9</x:f>
        <x:v>79</x:v>
      </x:c>
      <x:c r="G6" s="19" t="n">
        <x:f>'属性成长'!M10</x:f>
        <x:v>83</x:v>
      </x:c>
      <x:c r="H6" s="19" t="n">
        <x:f>'属性成长'!M11</x:f>
        <x:v>19</x:v>
      </x:c>
      <x:c r="I6" s="19" t="n">
        <x:f>'属性成长'!M12</x:f>
        <x:v>33</x:v>
      </x:c>
      <x:c r="J6" s="19" t="n">
        <x:f>'属性成长'!M13</x:f>
        <x:v>2</x:v>
      </x:c>
      <x:c r="K6" s="19" t="n">
        <x:f>SUM('属性成长'!F6:F13)</x:f>
        <x:v>30</x:v>
      </x:c>
      <x:c r="L6" s="19" t="n">
        <x:f>IF(MAX('属性成长'!I6:I13)=MIN('属性成长'!I6:I13),1,0)</x:f>
        <x:v>1</x:v>
      </x:c>
      <x:c r="M6" s="19" t="n">
        <x:f>'招募节奏'!N6*'来源说明'!$B$8^10</x:f>
        <x:v>20.74993968080002</x:v>
      </x:c>
      <x:c r="N6" s="10" t="str">
        <x:v>近攻近防各10次，生命3、疲劳6、决心1；裸78血/124疲劳/52决心/83近攻/33近防。蛤蟆89近攻36近防，嘉豪62决心；另计支线，支援路线不代替主旗手。</x:v>
      </x:c>
      <x:c r="O6" s="26" t="n">
        <x:f>'装备明细'!M6</x:f>
        <x:v>0</x:v>
      </x:c>
      <x:c r="P6" s="26" t="n">
        <x:f>E6+O6</x:f>
        <x:v>52</x:v>
      </x:c>
    </x:row>
    <x:row r="7" ht="54" customHeight="1">
      <x:c r="A7" s="3" t="str">
        <x:v>王大谋</x:v>
      </x:c>
      <x:c r="B7" s="3" t="str">
        <x:v>相邻核心的单点护卫盾坦</x:v>
      </x:c>
      <x:c r="C7" s="19" t="n">
        <x:f>'属性成长'!M14</x:f>
        <x:v>86</x:v>
      </x:c>
      <x:c r="D7" s="19" t="n">
        <x:f>'属性成长'!M15</x:f>
        <x:v>120.5</x:v>
      </x:c>
      <x:c r="E7" s="19" t="n">
        <x:f>'属性成长'!M16</x:f>
        <x:v>72</x:v>
      </x:c>
      <x:c r="F7" s="19" t="n">
        <x:f>'属性成长'!M17</x:f>
        <x:v>96</x:v>
      </x:c>
      <x:c r="G7" s="19" t="n">
        <x:f>'属性成长'!M18</x:f>
        <x:v>56</x:v>
      </x:c>
      <x:c r="H7" s="19" t="n">
        <x:f>'属性成长'!M19</x:f>
        <x:v>32</x:v>
      </x:c>
      <x:c r="I7" s="19" t="n">
        <x:f>'属性成长'!M20</x:f>
        <x:v>43</x:v>
      </x:c>
      <x:c r="J7" s="19" t="n">
        <x:f>'属性成长'!M21</x:f>
        <x:v>2</x:v>
      </x:c>
      <x:c r="K7" s="19" t="n">
        <x:f>SUM('属性成长'!F14:F21)</x:f>
        <x:v>30</x:v>
      </x:c>
      <x:c r="L7" s="19" t="n">
        <x:f>IF(MAX('属性成长'!I14:I21)=MIN('属性成长'!I14:I21),1,0)</x:f>
        <x:v>1</x:v>
      </x:c>
      <x:c r="M7" s="19" t="n">
        <x:f>'招募节奏'!N7*'来源说明'!$B$8^10</x:f>
        <x:v>38.906136901500034</x:v>
      </x:c>
      <x:c r="N7" s="3" t="str">
        <x:v>86血/72决心/43近防；大哥借我保护关键一人，低近攻不兼任破甲主力。</x:v>
      </x:c>
      <x:c r="O7" s="26" t="n">
        <x:f>'装备明细'!M7</x:f>
        <x:v>0</x:v>
      </x:c>
      <x:c r="P7" s="26" t="n">
        <x:f>E7+O7</x:f>
        <x:v>72</x:v>
      </x:c>
    </x:row>
    <x:row r="8" ht="54" customHeight="1">
      <x:c r="A8" s="10" t="str">
        <x:v>午夜抹抹茶</x:v>
      </x:c>
      <x:c r="B8" s="10" t="str">
        <x:v>远程支援队长与军需账房</x:v>
      </x:c>
      <x:c r="C8" s="19" t="n">
        <x:f>'属性成长'!M22</x:f>
        <x:v>77</x:v>
      </x:c>
      <x:c r="D8" s="19" t="n">
        <x:f>'属性成长'!M23</x:f>
        <x:v>119.5</x:v>
      </x:c>
      <x:c r="E8" s="19" t="n">
        <x:f>'属性成长'!M24</x:f>
        <x:v>62.5</x:v>
      </x:c>
      <x:c r="F8" s="19" t="n">
        <x:f>'属性成长'!M25</x:f>
        <x:v>100</x:v>
      </x:c>
      <x:c r="G8" s="19" t="n">
        <x:f>'属性成长'!M26</x:f>
        <x:v>50</x:v>
      </x:c>
      <x:c r="H8" s="19" t="n">
        <x:f>'属性成长'!M27</x:f>
        <x:v>92</x:v>
      </x:c>
      <x:c r="I8" s="19" t="n">
        <x:f>'属性成长'!M28</x:f>
        <x:v>3</x:v>
      </x:c>
      <x:c r="J8" s="19" t="n">
        <x:f>'属性成长'!M29</x:f>
        <x:v>11</x:v>
      </x:c>
      <x:c r="K8" s="19" t="n">
        <x:f>SUM('属性成长'!F22:F29)</x:f>
        <x:v>30</x:v>
      </x:c>
      <x:c r="L8" s="19" t="n">
        <x:f>IF(MAX('属性成长'!I22:I29)=MIN('属性成长'!I22:I29),1,0)</x:f>
        <x:v>1</x:v>
      </x:c>
      <x:c r="M8" s="19" t="n">
        <x:f>'招募节奏'!N8*'来源说明'!$B$8^10</x:f>
        <x:v>25.937424601000025</x:v>
      </x:c>
      <x:c r="N8" s="10" t="str">
        <x:v>远攻仍每级投入；原4次远防缩为2次，改给生命与疲劳各1次。配装、掩护与撤离优先，远防不是全员固定4次。</x:v>
      </x:c>
      <x:c r="O8" s="26" t="n">
        <x:f>'装备明细'!M8</x:f>
        <x:v>0</x:v>
      </x:c>
      <x:c r="P8" s="26" t="n">
        <x:f>E8+O8</x:f>
        <x:v>62.5</x:v>
      </x:c>
    </x:row>
    <x:row r="9" ht="54" customHeight="1">
      <x:c r="A9" s="3" t="str">
        <x:v>小酒瓶</x:v>
      </x:c>
      <x:c r="B9" s="3" t="str">
        <x:v>高命中单手决斗主力</x:v>
      </x:c>
      <x:c r="C9" s="19" t="n">
        <x:f>'属性成长'!M30</x:f>
        <x:v>82</x:v>
      </x:c>
      <x:c r="D9" s="19" t="n">
        <x:f>'属性成长'!M31</x:f>
        <x:v>127</x:v>
      </x:c>
      <x:c r="E9" s="19" t="n">
        <x:f>'属性成长'!M32</x:f>
        <x:v>54</x:v>
      </x:c>
      <x:c r="F9" s="19" t="n">
        <x:f>'属性成长'!M33</x:f>
        <x:v>89</x:v>
      </x:c>
      <x:c r="G9" s="19" t="n">
        <x:f>'属性成长'!M34</x:f>
        <x:v>98</x:v>
      </x:c>
      <x:c r="H9" s="19" t="n">
        <x:f>'属性成长'!M35</x:f>
        <x:v>24</x:v>
      </x:c>
      <x:c r="I9" s="19" t="n">
        <x:f>'属性成长'!M36</x:f>
        <x:v>38</x:v>
      </x:c>
      <x:c r="J9" s="19" t="n">
        <x:f>'属性成长'!M37</x:f>
        <x:v>2</x:v>
      </x:c>
      <x:c r="K9" s="19" t="n">
        <x:f>SUM('属性成长'!F30:F37)</x:f>
        <x:v>30</x:v>
      </x:c>
      <x:c r="L9" s="19" t="n">
        <x:f>IF(MAX('属性成长'!I30:I37)=MIN('属性成长'!I30:I37),1,0)</x:f>
        <x:v>1</x:v>
      </x:c>
      <x:c r="M9" s="19" t="n">
        <x:f>'招募节奏'!N9*'来源说明'!$B$8^10</x:f>
        <x:v>41.49987936160004</x:v>
      </x:c>
      <x:c r="N9" s="3" t="str">
        <x:v>近攻近防各10次、生命5、疲劳4、决心1；82血/127疲劳/54决心/98近攻/38近防。单手空副手；重甲与轻甲分开点，双击需回气。</x:v>
      </x:c>
      <x:c r="O9" s="26" t="n">
        <x:f>'装备明细'!M9</x:f>
        <x:v>0</x:v>
      </x:c>
      <x:c r="P9" s="26" t="n">
        <x:f>E9+O9</x:f>
        <x:v>54</x:v>
      </x:c>
    </x:row>
    <x:row r="10" ht="54" customHeight="1">
      <x:c r="A10" s="10" t="str">
        <x:v>白小帅子</x:v>
      </x:c>
      <x:c r="B10" s="10" t="str">
        <x:v>局部疲劳支援与卡口盾卫</x:v>
      </x:c>
      <x:c r="C10" s="19" t="n">
        <x:f>'属性成长'!M38</x:f>
        <x:v>93</x:v>
      </x:c>
      <x:c r="D10" s="19" t="n">
        <x:f>'属性成长'!M39</x:f>
        <x:v>117</x:v>
      </x:c>
      <x:c r="E10" s="19" t="n">
        <x:f>'属性成长'!M40</x:f>
        <x:v>69.5</x:v>
      </x:c>
      <x:c r="F10" s="19" t="n">
        <x:f>'属性成长'!M41</x:f>
        <x:v>96</x:v>
      </x:c>
      <x:c r="G10" s="19" t="n">
        <x:f>'属性成长'!M42</x:f>
        <x:v>54</x:v>
      </x:c>
      <x:c r="H10" s="19" t="n">
        <x:f>'属性成长'!M43</x:f>
        <x:v>30</x:v>
      </x:c>
      <x:c r="I10" s="19" t="n">
        <x:f>'属性成长'!M44</x:f>
        <x:v>40</x:v>
      </x:c>
      <x:c r="J10" s="19" t="n">
        <x:f>'属性成长'!M45</x:f>
        <x:v>3</x:v>
      </x:c>
      <x:c r="K10" s="19" t="n">
        <x:f>SUM('属性成长'!F38:F45)</x:f>
        <x:v>30</x:v>
      </x:c>
      <x:c r="L10" s="19" t="n">
        <x:f>IF(MAX('属性成长'!I38:I45)=MIN('属性成长'!I38:I45),1,0)</x:f>
        <x:v>1</x:v>
      </x:c>
      <x:c r="M10" s="19" t="n">
        <x:f>'招募节奏'!N10*'来源说明'!$B$8^10</x:f>
        <x:v>23.34368214090002</x:v>
      </x:c>
      <x:c r="N10" s="10" t="str">
        <x:v>93血/69.5决心/40近防；打鼓最多3人，4AP会挤掉攻击，盾墙与支援分轮使用。</x:v>
      </x:c>
      <x:c r="O10" s="26" t="n">
        <x:f>'装备明细'!M10</x:f>
        <x:v>0</x:v>
      </x:c>
      <x:c r="P10" s="26" t="n">
        <x:f>E10+O10</x:f>
        <x:v>69.5</x:v>
      </x:c>
    </x:row>
    <x:row r="11" ht="54" customHeight="1">
      <x:c r="A11" s="3" t="str">
        <x:v>李李超欧</x:v>
      </x:c>
      <x:c r="B11" s="3" t="str">
        <x:v>弓手连续点杀</x:v>
      </x:c>
      <x:c r="C11" s="19" t="n">
        <x:f>'属性成长'!M46</x:f>
        <x:v>76</x:v>
      </x:c>
      <x:c r="D11" s="19" t="n">
        <x:f>'属性成长'!M47</x:f>
        <x:v>110</x:v>
      </x:c>
      <x:c r="E11" s="19" t="n">
        <x:f>'属性成长'!M48</x:f>
        <x:v>55.5</x:v>
      </x:c>
      <x:c r="F11" s="19" t="n">
        <x:f>'属性成长'!M49</x:f>
        <x:v>119</x:v>
      </x:c>
      <x:c r="G11" s="19" t="n">
        <x:f>'属性成长'!M50</x:f>
        <x:v>46</x:v>
      </x:c>
      <x:c r="H11" s="19" t="n">
        <x:f>'属性成长'!M51</x:f>
        <x:v>96</x:v>
      </x:c>
      <x:c r="I11" s="19" t="n">
        <x:f>'属性成长'!M52</x:f>
        <x:v>1</x:v>
      </x:c>
      <x:c r="J11" s="19" t="n">
        <x:f>'属性成长'!M53</x:f>
        <x:v>11</x:v>
      </x:c>
      <x:c r="K11" s="19" t="n">
        <x:f>SUM('属性成长'!F46:F53)</x:f>
        <x:v>30</x:v>
      </x:c>
      <x:c r="L11" s="19" t="n">
        <x:f>IF(MAX('属性成长'!I46:I53)=MIN('属性成长'!I46:I53),1,0)</x:f>
        <x:v>1</x:v>
      </x:c>
      <x:c r="M11" s="19" t="n">
        <x:f>'招募节奏'!N11*'来源说明'!$B$8^10</x:f>
        <x:v>31.124909521200028</x:v>
      </x:c>
      <x:c r="N11" s="3" t="str">
        <x:v>远攻仍每级投入；原4次远防缩为2次，改给生命与疲劳各1次。配装、掩护与撤离优先，远防不是全员固定4次。</x:v>
      </x:c>
      <x:c r="O11" s="26" t="n">
        <x:f>'装备明细'!M11</x:f>
        <x:v>0</x:v>
      </x:c>
      <x:c r="P11" s="26" t="n">
        <x:f>E11+O11</x:f>
        <x:v>55.5</x:v>
      </x:c>
    </x:row>
    <x:row r="12" ht="54" customHeight="1">
      <x:c r="A12" s="10" t="str">
        <x:v>小月牙</x:v>
      </x:c>
      <x:c r="B12" s="10" t="str">
        <x:v>近距投掷转火手</x:v>
      </x:c>
      <x:c r="C12" s="19" t="n">
        <x:f>'属性成长'!M54</x:f>
        <x:v>78.5</x:v>
      </x:c>
      <x:c r="D12" s="19" t="n">
        <x:f>'属性成长'!M55</x:f>
        <x:v>108</x:v>
      </x:c>
      <x:c r="E12" s="19" t="n">
        <x:f>'属性成长'!M56</x:f>
        <x:v>48</x:v>
      </x:c>
      <x:c r="F12" s="19" t="n">
        <x:f>'属性成长'!M57</x:f>
        <x:v>119</x:v>
      </x:c>
      <x:c r="G12" s="19" t="n">
        <x:f>'属性成长'!M58</x:f>
        <x:v>49</x:v>
      </x:c>
      <x:c r="H12" s="19" t="n">
        <x:f>'属性成长'!M59</x:f>
        <x:v>93</x:v>
      </x:c>
      <x:c r="I12" s="19" t="n">
        <x:f>'属性成长'!M60</x:f>
        <x:v>15</x:v>
      </x:c>
      <x:c r="J12" s="19" t="n">
        <x:f>'属性成长'!M61</x:f>
        <x:v>5</x:v>
      </x:c>
      <x:c r="K12" s="19" t="n">
        <x:f>SUM('属性成长'!F54:F61)</x:f>
        <x:v>30</x:v>
      </x:c>
      <x:c r="L12" s="19" t="n">
        <x:f>IF(MAX('属性成长'!I54:I61)=MIN('属性成长'!I54:I61),1,0)</x:f>
        <x:v>1</x:v>
      </x:c>
      <x:c r="M12" s="19" t="n">
        <x:f>'招募节奏'!N12*'来源说明'!$B$8^10</x:f>
        <x:v>23.34368214090002</x:v>
      </x:c>
      <x:c r="N12" s="10" t="str">
        <x:v>远攻≥85、生命≥75；投掷距离2格最强，弹药与副武器要留槽</x:v>
      </x:c>
      <x:c r="O12" s="26" t="n">
        <x:f>'装备明细'!M12</x:f>
        <x:v>0</x:v>
      </x:c>
      <x:c r="P12" s="26" t="n">
        <x:f>E12+O12</x:f>
        <x:v>48</x:v>
      </x:c>
    </x:row>
    <x:row r="13" ht="54" customHeight="1">
      <x:c r="A13" s="3" t="str">
        <x:v>余初九</x:v>
      </x:c>
      <x:c r="B13" s="3" t="str">
        <x:v>贴前排的换位救场接应</x:v>
      </x:c>
      <x:c r="C13" s="19" t="n">
        <x:f>'属性成长'!M62</x:f>
        <x:v>82</x:v>
      </x:c>
      <x:c r="D13" s="19" t="n">
        <x:f>'属性成长'!M63</x:f>
        <x:v>99</x:v>
      </x:c>
      <x:c r="E13" s="19" t="n">
        <x:f>'属性成长'!M64</x:f>
        <x:v>58</x:v>
      </x:c>
      <x:c r="F13" s="19" t="n">
        <x:f>'属性成长'!M65</x:f>
        <x:v>117</x:v>
      </x:c>
      <x:c r="G13" s="19" t="n">
        <x:f>'属性成长'!M66</x:f>
        <x:v>85</x:v>
      </x:c>
      <x:c r="H13" s="19" t="n">
        <x:f>'属性成长'!M67</x:f>
        <x:v>31</x:v>
      </x:c>
      <x:c r="I13" s="19" t="n">
        <x:f>'属性成长'!M68</x:f>
        <x:v>32</x:v>
      </x:c>
      <x:c r="J13" s="19" t="n">
        <x:f>'属性成长'!M69</x:f>
        <x:v>5</x:v>
      </x:c>
      <x:c r="K13" s="19" t="n">
        <x:f>SUM('属性成长'!F62:F69)</x:f>
        <x:v>30</x:v>
      </x:c>
      <x:c r="L13" s="19" t="n">
        <x:f>IF(MAX('属性成长'!I62:I69)=MIN('属性成长'!I62:I69),1,0)</x:f>
        <x:v>1</x:v>
      </x:c>
      <x:c r="M13" s="19" t="n">
        <x:f>'招募节奏'!N13*'来源说明'!$B$8^10</x:f>
        <x:v>28.531167061100025</x:v>
      </x:c>
      <x:c r="N13" s="3" t="str">
        <x:v>82血/58决心/85近攻/32近防；2次先攻改生命，近身救援需换位后的容错。</x:v>
      </x:c>
      <x:c r="O13" s="26" t="n">
        <x:f>'装备明细'!M13</x:f>
        <x:v>0</x:v>
      </x:c>
      <x:c r="P13" s="26" t="n">
        <x:f>E13+O13</x:f>
        <x:v>58</x:v>
      </x:c>
    </x:row>
    <x:row r="14" ht="54" customHeight="1">
      <x:c r="A14" s="10" t="str">
        <x:v>小鱼贝壳</x:v>
      </x:c>
      <x:c r="B14" s="10" t="str">
        <x:v>稳健重甲双手低耗前排</x:v>
      </x:c>
      <x:c r="C14" s="19" t="n">
        <x:f>'属性成长'!M70</x:f>
        <x:v>88</x:v>
      </x:c>
      <x:c r="D14" s="19" t="n">
        <x:f>'属性成长'!M71</x:f>
        <x:v>122</x:v>
      </x:c>
      <x:c r="E14" s="19" t="n">
        <x:f>'属性成长'!M72</x:f>
        <x:v>54</x:v>
      </x:c>
      <x:c r="F14" s="19" t="n">
        <x:f>'属性成长'!M73</x:f>
        <x:v>77</x:v>
      </x:c>
      <x:c r="G14" s="19" t="n">
        <x:f>'属性成长'!M74</x:f>
        <x:v>85</x:v>
      </x:c>
      <x:c r="H14" s="19" t="n">
        <x:f>'属性成长'!M75</x:f>
        <x:v>30</x:v>
      </x:c>
      <x:c r="I14" s="19" t="n">
        <x:f>'属性成长'!M76</x:f>
        <x:v>30</x:v>
      </x:c>
      <x:c r="J14" s="19" t="n">
        <x:f>'属性成长'!M77</x:f>
        <x:v>0</x:v>
      </x:c>
      <x:c r="K14" s="19" t="n">
        <x:f>SUM('属性成长'!F70:F77)</x:f>
        <x:v>30</x:v>
      </x:c>
      <x:c r="L14" s="19" t="n">
        <x:f>IF(MAX('属性成长'!I70:I77)=MIN('属性成长'!I70:I77),1,0)</x:f>
        <x:v>1</x:v>
      </x:c>
      <x:c r="M14" s="19" t="n">
        <x:f>'招募节奏'!N14*'来源说明'!$B$8^10</x:f>
        <x:v>31.124909521200028</x:v>
      </x:c>
      <x:c r="N14" s="10" t="str">
        <x:v>88血/122疲劳/54决心/85近攻/30近防；普通320/300壮实、18主手和5包内负重后55。双手斧单击专精12疲劳+探路者平地一步2，受击仍可破坏循环。</x:v>
      </x:c>
      <x:c r="O14" s="26" t="n">
        <x:f>'装备明细'!M14</x:f>
        <x:v>0</x:v>
      </x:c>
      <x:c r="P14" s="26" t="n">
        <x:f>E14+O14</x:f>
        <x:v>54</x:v>
      </x:c>
    </x:row>
    <x:row r="15" ht="54" customHeight="1">
      <x:c r="A15" s="3" t="str">
        <x:v>王怼怼</x:v>
      </x:c>
      <x:c r="B15" s="3" t="str">
        <x:v>副旗手与接班指挥</x:v>
      </x:c>
      <x:c r="C15" s="19" t="n">
        <x:f>'属性成长'!M78</x:f>
        <x:v>83</x:v>
      </x:c>
      <x:c r="D15" s="19" t="n">
        <x:f>'属性成长'!M79</x:f>
        <x:v>116</x:v>
      </x:c>
      <x:c r="E15" s="19" t="n">
        <x:f>'属性成长'!M80</x:f>
        <x:v>100</x:v>
      </x:c>
      <x:c r="F15" s="19" t="n">
        <x:f>'属性成长'!M81</x:f>
        <x:v>106</x:v>
      </x:c>
      <x:c r="G15" s="19" t="n">
        <x:f>'属性成长'!M82</x:f>
        <x:v>64</x:v>
      </x:c>
      <x:c r="H15" s="19" t="n">
        <x:f>'属性成长'!M83</x:f>
        <x:v>35</x:v>
      </x:c>
      <x:c r="I15" s="19" t="n">
        <x:f>'属性成长'!M84</x:f>
        <x:v>4</x:v>
      </x:c>
      <x:c r="J15" s="19" t="n">
        <x:f>'属性成长'!M85</x:f>
        <x:v>3</x:v>
      </x:c>
      <x:c r="K15" s="19" t="n">
        <x:f>SUM('属性成长'!F78:F85)</x:f>
        <x:v>30</x:v>
      </x:c>
      <x:c r="L15" s="19" t="n">
        <x:f>IF(MAX('属性成长'!I78:I85)=MIN('属性成长'!I78:I85),1,0)</x:f>
        <x:v>1</x:v>
      </x:c>
      <x:c r="M15" s="19" t="n">
        <x:f>'招募节奏'!N15*'来源说明'!$B$8^10</x:f>
        <x:v>31.124909521200028</x:v>
      </x:c>
      <x:c r="N15" s="3" t="str">
        <x:v>决心10次、生命8、疲劳6、近攻6；2次补刀培养改号令缓冲。号令5AP25疲劳，与个人主动技能竞争行动点；恢复耗9AP。</x:v>
      </x:c>
      <x:c r="O15" s="26" t="n">
        <x:f>'装备明细'!M15</x:f>
        <x:v>0</x:v>
      </x:c>
      <x:c r="P15" s="26" t="n">
        <x:f>E15+O15</x:f>
        <x:v>100</x:v>
      </x:c>
    </x:row>
    <x:row r="16" ht="54" customHeight="1">
      <x:c r="A16" s="10" t="str">
        <x:v>老蔡</x:v>
      </x:c>
      <x:c r="B16" s="10" t="str">
        <x:v>中央阵线盾锚</x:v>
      </x:c>
      <x:c r="C16" s="19" t="n">
        <x:f>'属性成长'!M86</x:f>
        <x:v>87</x:v>
      </x:c>
      <x:c r="D16" s="19" t="n">
        <x:f>'属性成长'!M87</x:f>
        <x:v>119</x:v>
      </x:c>
      <x:c r="E16" s="19" t="n">
        <x:f>'属性成长'!M88</x:f>
        <x:v>82</x:v>
      </x:c>
      <x:c r="F16" s="19" t="n">
        <x:f>'属性成长'!M89</x:f>
        <x:v>92</x:v>
      </x:c>
      <x:c r="G16" s="19" t="n">
        <x:f>'属性成长'!M90</x:f>
        <x:v>58</x:v>
      </x:c>
      <x:c r="H16" s="19" t="n">
        <x:f>'属性成长'!M91</x:f>
        <x:v>32</x:v>
      </x:c>
      <x:c r="I16" s="19" t="n">
        <x:f>'属性成长'!M92</x:f>
        <x:v>44</x:v>
      </x:c>
      <x:c r="J16" s="19" t="n">
        <x:f>'属性成长'!M93</x:f>
        <x:v>3</x:v>
      </x:c>
      <x:c r="K16" s="19" t="n">
        <x:f>SUM('属性成长'!F86:F93)</x:f>
        <x:v>30</x:v>
      </x:c>
      <x:c r="L16" s="19" t="n">
        <x:f>IF(MAX('属性成长'!I86:I93)=MIN('属性成长'!I86:I93),1,0)</x:f>
        <x:v>1</x:v>
      </x:c>
      <x:c r="M16" s="19" t="n">
        <x:f>'招募节奏'!N16*'来源说明'!$B$8^10</x:f>
        <x:v>41.49987936160004</x:v>
      </x:c>
      <x:c r="N16" s="10" t="str">
        <x:v>87血/82决心/44近防；稳一手保护中央阵线，区别单人护卫；临时双防取高。</x:v>
      </x:c>
      <x:c r="O16" s="26" t="n">
        <x:f>'装备明细'!M16</x:f>
        <x:v>0</x:v>
      </x:c>
      <x:c r="P16" s="26" t="n">
        <x:f>E16+O16</x:f>
        <x:v>82</x:v>
      </x:c>
    </x:row>
    <x:row r="17" ht="54" customHeight="1">
      <x:c r="A17" s="3" t="str">
        <x:v>眼子</x:v>
      </x:c>
      <x:c r="B17" s="3" t="str">
        <x:v>后排长柄投掷多面手</x:v>
      </x:c>
      <x:c r="C17" s="19" t="n">
        <x:f>'属性成长'!M94</x:f>
        <x:v>78</x:v>
      </x:c>
      <x:c r="D17" s="19" t="n">
        <x:f>'属性成长'!M95</x:f>
        <x:v>110</x:v>
      </x:c>
      <x:c r="E17" s="19" t="n">
        <x:f>'属性成长'!M96</x:f>
        <x:v>56</x:v>
      </x:c>
      <x:c r="F17" s="19" t="n">
        <x:f>'属性成长'!M97</x:f>
        <x:v>90</x:v>
      </x:c>
      <x:c r="G17" s="19" t="n">
        <x:f>'属性成长'!M98</x:f>
        <x:v>85</x:v>
      </x:c>
      <x:c r="H17" s="19" t="n">
        <x:f>'属性成长'!M99</x:f>
        <x:v>90</x:v>
      </x:c>
      <x:c r="I17" s="19" t="n">
        <x:f>'属性成长'!M100</x:f>
        <x:v>12</x:v>
      </x:c>
      <x:c r="J17" s="19" t="n">
        <x:f>'属性成长'!M101</x:f>
        <x:v>4</x:v>
      </x:c>
      <x:c r="K17" s="19" t="n">
        <x:f>SUM('属性成长'!F94:F101)</x:f>
        <x:v>30</x:v>
      </x:c>
      <x:c r="L17" s="19" t="n">
        <x:f>IF(MAX('属性成长'!I94:I101)=MIN('属性成长'!I94:I101),1,0)</x:f>
        <x:v>1</x:v>
      </x:c>
      <x:c r="M17" s="19" t="n">
        <x:f>'招募节奏'!N17*'来源说明'!$B$8^10</x:f>
        <x:v>31.124909521200028</x:v>
      </x:c>
      <x:c r="N17" s="3" t="str">
        <x:v>近攻/远攻各10次、生命6次、决心2次、近防2次；11级近攻85、远攻90，生命78、决心56；后排柄投，不承担重甲55目标</x:v>
      </x:c>
      <x:c r="O17" s="26" t="n">
        <x:f>'装备明细'!M17</x:f>
        <x:v>0</x:v>
      </x:c>
      <x:c r="P17" s="26" t="n">
        <x:f>E17+O17</x:f>
        <x:v>56</x:v>
      </x:c>
    </x:row>
    <x:row r="18" ht="54" customHeight="1">
      <x:c r="A18" s="10" t="str">
        <x:v>小虎</x:v>
      </x:c>
      <x:c r="B18" s="10" t="str">
        <x:v>移动射击与后排接应</x:v>
      </x:c>
      <x:c r="C18" s="19" t="n">
        <x:f>'属性成长'!M102</x:f>
        <x:v>78</x:v>
      </x:c>
      <x:c r="D18" s="19" t="n">
        <x:f>'属性成长'!M103</x:f>
        <x:v>113</x:v>
      </x:c>
      <x:c r="E18" s="19" t="n">
        <x:f>'属性成长'!M104</x:f>
        <x:v>63.5</x:v>
      </x:c>
      <x:c r="F18" s="19" t="n">
        <x:f>'属性成长'!M105</x:f>
        <x:v>107</x:v>
      </x:c>
      <x:c r="G18" s="19" t="n">
        <x:f>'属性成长'!M106</x:f>
        <x:v>47</x:v>
      </x:c>
      <x:c r="H18" s="19" t="n">
        <x:f>'属性成长'!M107</x:f>
        <x:v>98</x:v>
      </x:c>
      <x:c r="I18" s="19" t="n">
        <x:f>'属性成长'!M108</x:f>
        <x:v>2</x:v>
      </x:c>
      <x:c r="J18" s="19" t="n">
        <x:f>'属性成长'!M109</x:f>
        <x:v>11</x:v>
      </x:c>
      <x:c r="K18" s="19" t="n">
        <x:f>SUM('属性成长'!F102:F109)</x:f>
        <x:v>30</x:v>
      </x:c>
      <x:c r="L18" s="19" t="n">
        <x:f>IF(MAX('属性成长'!I102:I109)=MIN('属性成长'!I102:I109),1,0)</x:f>
        <x:v>1</x:v>
      </x:c>
      <x:c r="M18" s="19" t="n">
        <x:f>'招募节奏'!N18*'来源说明'!$B$8^10</x:f>
        <x:v>36.31239444140003</x:v>
      </x:c>
      <x:c r="N18" s="10" t="str">
        <x:v>远攻仍每级投入；原4次远防缩为2次，改给生命与疲劳各1次。配装、掩护与撤离优先，远防不是全员固定4次。</x:v>
      </x:c>
      <x:c r="O18" s="26" t="n">
        <x:f>'装备明细'!M18</x:f>
        <x:v>0</x:v>
      </x:c>
      <x:c r="P18" s="26" t="n">
        <x:f>E18+O18</x:f>
        <x:v>63.5</x:v>
      </x:c>
    </x:row>
    <x:row r="19" ht="54" customHeight="1">
      <x:c r="A19" s="3" t="str">
        <x:v>小宁</x:v>
      </x:c>
      <x:c r="B19" s="3" t="str">
        <x:v>高命中单体弩手</x:v>
      </x:c>
      <x:c r="C19" s="19" t="n">
        <x:f>'属性成长'!M110</x:f>
        <x:v>80</x:v>
      </x:c>
      <x:c r="D19" s="19" t="n">
        <x:f>'属性成长'!M111</x:f>
        <x:v>110</x:v>
      </x:c>
      <x:c r="E19" s="19" t="n">
        <x:f>'属性成长'!M112</x:f>
        <x:v>55</x:v>
      </x:c>
      <x:c r="F19" s="19" t="n">
        <x:f>'属性成长'!M113</x:f>
        <x:v>104</x:v>
      </x:c>
      <x:c r="G19" s="19" t="n">
        <x:f>'属性成长'!M114</x:f>
        <x:v>45</x:v>
      </x:c>
      <x:c r="H19" s="19" t="n">
        <x:f>'属性成长'!M115</x:f>
        <x:v>99</x:v>
      </x:c>
      <x:c r="I19" s="19" t="n">
        <x:f>'属性成长'!M116</x:f>
        <x:v>2</x:v>
      </x:c>
      <x:c r="J19" s="19" t="n">
        <x:f>'属性成长'!M117</x:f>
        <x:v>13</x:v>
      </x:c>
      <x:c r="K19" s="19" t="n">
        <x:f>SUM('属性成长'!F110:F117)</x:f>
        <x:v>30</x:v>
      </x:c>
      <x:c r="L19" s="19" t="n">
        <x:f>IF(MAX('属性成长'!I110:I117)=MIN('属性成长'!I110:I117),1,0)</x:f>
        <x:v>1</x:v>
      </x:c>
      <x:c r="M19" s="19" t="n">
        <x:f>'招募节奏'!N19*'来源说明'!$B$8^10</x:f>
        <x:v>46.68736428180004</x:v>
      </x:c>
      <x:c r="N19" s="3" t="str">
        <x:v>远攻仍每级投入；原4次远防缩为2次，改给生命与疲劳各1次。配装、掩护与撤离优先，远防不是全员固定4次。</x:v>
      </x:c>
      <x:c r="O19" s="26" t="n">
        <x:f>'装备明细'!M19</x:f>
        <x:v>0</x:v>
      </x:c>
      <x:c r="P19" s="26" t="n">
        <x:f>E19+O19</x:f>
        <x:v>55</x:v>
      </x:c>
    </x:row>
    <x:row r="20" ht="54" customHeight="1">
      <x:c r="A20" s="10" t="str">
        <x:v>小胖</x:v>
      </x:c>
      <x:c r="B20" s="10" t="str">
        <x:v>受击维持续航的耐久盾卫</x:v>
      </x:c>
      <x:c r="C20" s="19" t="n">
        <x:f>'属性成长'!M118</x:f>
        <x:v>94</x:v>
      </x:c>
      <x:c r="D20" s="19" t="n">
        <x:f>'属性成长'!M119</x:f>
        <x:v>132</x:v>
      </x:c>
      <x:c r="E20" s="19" t="n">
        <x:f>'属性成长'!M120</x:f>
        <x:v>66</x:v>
      </x:c>
      <x:c r="F20" s="19" t="n">
        <x:f>'属性成长'!M121</x:f>
        <x:v>90</x:v>
      </x:c>
      <x:c r="G20" s="19" t="n">
        <x:f>'属性成长'!M122</x:f>
        <x:v>57</x:v>
      </x:c>
      <x:c r="H20" s="19" t="n">
        <x:f>'属性成长'!M123</x:f>
        <x:v>30</x:v>
      </x:c>
      <x:c r="I20" s="19" t="n">
        <x:f>'属性成长'!M124</x:f>
        <x:v>37</x:v>
      </x:c>
      <x:c r="J20" s="19" t="n">
        <x:f>'属性成长'!M125</x:f>
        <x:v>1</x:v>
      </x:c>
      <x:c r="K20" s="19" t="n">
        <x:f>SUM('属性成长'!F118:F125)</x:f>
        <x:v>30</x:v>
      </x:c>
      <x:c r="L20" s="19" t="n">
        <x:f>IF(MAX('属性成长'!I118:I125)=MIN('属性成长'!I118:I125),1,0)</x:f>
        <x:v>1</x:v>
      </x:c>
      <x:c r="M20" s="19" t="n">
        <x:f>'招募节奏'!N20*'来源说明'!$B$8^10</x:f>
        <x:v>36.31239444140003</x:v>
      </x:c>
      <x:c r="N20" s="10" t="str">
        <x:v>94血/132疲劳/66决心/37近防；挨过这一拍在受击后恢复，低近攻不培养成主输出。</x:v>
      </x:c>
      <x:c r="O20" s="26" t="n">
        <x:f>'装备明细'!M20</x:f>
        <x:v>0</x:v>
      </x:c>
      <x:c r="P20" s="26" t="n">
        <x:f>E20+O20</x:f>
        <x:v>66</x:v>
      </x:c>
    </x:row>
    <x:row r="21" ht="54" customHeight="1">
      <x:c r="A21" s="3" t="str">
        <x:v>大鹅</x:v>
      </x:c>
      <x:c r="B21" s="3" t="str">
        <x:v>侧翼与远程掩护盾卫</x:v>
      </x:c>
      <x:c r="C21" s="19" t="n">
        <x:f>'属性成长'!M126</x:f>
        <x:v>92</x:v>
      </x:c>
      <x:c r="D21" s="19" t="n">
        <x:f>'属性成长'!M127</x:f>
        <x:v>114</x:v>
      </x:c>
      <x:c r="E21" s="19" t="n">
        <x:f>'属性成长'!M128</x:f>
        <x:v>74</x:v>
      </x:c>
      <x:c r="F21" s="19" t="n">
        <x:f>'属性成长'!M129</x:f>
        <x:v>90</x:v>
      </x:c>
      <x:c r="G21" s="19" t="n">
        <x:f>'属性成长'!M130</x:f>
        <x:v>54</x:v>
      </x:c>
      <x:c r="H21" s="19" t="n">
        <x:f>'属性成长'!M131</x:f>
        <x:v>31</x:v>
      </x:c>
      <x:c r="I21" s="19" t="n">
        <x:f>'属性成长'!M132</x:f>
        <x:v>46</x:v>
      </x:c>
      <x:c r="J21" s="19" t="n">
        <x:f>'属性成长'!M133</x:f>
        <x:v>8</x:v>
      </x:c>
      <x:c r="K21" s="19" t="n">
        <x:f>SUM('属性成长'!F126:F133)</x:f>
        <x:v>30</x:v>
      </x:c>
      <x:c r="L21" s="19" t="n">
        <x:f>IF(MAX('属性成长'!I126:I133)=MIN('属性成长'!I126:I133),1,0)</x:f>
        <x:v>1</x:v>
      </x:c>
      <x:c r="M21" s="19" t="n">
        <x:f>'招募节奏'!N21*'来源说明'!$B$8^10</x:f>
        <x:v>33.71865198130003</x:v>
      </x:c>
      <x:c r="N21" s="3" t="str">
        <x:v>92血/74决心/46近防/6远防；保留基础近防优势，守窝配鸢盾掩护远程火力。54近攻不承担可靠破甲输出。</x:v>
      </x:c>
      <x:c r="O21" s="26" t="n">
        <x:f>'装备明细'!M21</x:f>
        <x:v>0</x:v>
      </x:c>
      <x:c r="P21" s="26" t="n">
        <x:f>E21+O21</x:f>
        <x:v>74</x:v>
      </x:c>
    </x:row>
    <x:row r="22" ht="54" customHeight="1">
      <x:c r="A22" s="10" t="str">
        <x:v>蔓越莓</x:v>
      </x:c>
      <x:c r="B22" s="10" t="str">
        <x:v>贴线集火投掷手</x:v>
      </x:c>
      <x:c r="C22" s="19" t="n">
        <x:f>'属性成长'!M134</x:f>
        <x:v>76</x:v>
      </x:c>
      <x:c r="D22" s="19" t="n">
        <x:f>'属性成长'!M135</x:f>
        <x:v>107</x:v>
      </x:c>
      <x:c r="E22" s="19" t="n">
        <x:f>'属性成长'!M136</x:f>
        <x:v>62</x:v>
      </x:c>
      <x:c r="F22" s="19" t="n">
        <x:f>'属性成长'!M137</x:f>
        <x:v>117</x:v>
      </x:c>
      <x:c r="G22" s="19" t="n">
        <x:f>'属性成长'!M138</x:f>
        <x:v>46</x:v>
      </x:c>
      <x:c r="H22" s="19" t="n">
        <x:f>'属性成长'!M139</x:f>
        <x:v>96</x:v>
      </x:c>
      <x:c r="I22" s="19" t="n">
        <x:f>'属性成长'!M140</x:f>
        <x:v>14</x:v>
      </x:c>
      <x:c r="J22" s="19" t="n">
        <x:f>'属性成长'!M141</x:f>
        <x:v>6</x:v>
      </x:c>
      <x:c r="K22" s="19" t="n">
        <x:f>SUM('属性成长'!F134:F141)</x:f>
        <x:v>30</x:v>
      </x:c>
      <x:c r="L22" s="19" t="n">
        <x:f>IF(MAX('属性成长'!I134:I141)=MIN('属性成长'!I134:I141),1,0)</x:f>
        <x:v>1</x:v>
      </x:c>
      <x:c r="M22" s="19" t="n">
        <x:f>'招募节奏'!N22*'来源说明'!$B$8^10</x:f>
        <x:v>38.906136901500034</x:v>
      </x:c>
      <x:c r="N22" s="10" t="str">
        <x:v>76血/96远攻/14近防；3点先攻换生命，红线集火区别转火玩法，投斧应对骷髅。</x:v>
      </x:c>
      <x:c r="O22" s="26" t="n">
        <x:f>'装备明细'!M22</x:f>
        <x:v>0</x:v>
      </x:c>
      <x:c r="P22" s="26" t="n">
        <x:f>E22+O22</x:f>
        <x:v>62</x:v>
      </x:c>
    </x:row>
    <x:row r="23" ht="54" customHeight="1">
      <x:c r="A23" s="3" t="str">
        <x:v>罗一可</x:v>
      </x:c>
      <x:c r="B23" s="3" t="str">
        <x:v>贴队友的轻甲续战接应</x:v>
      </x:c>
      <x:c r="C23" s="19" t="n">
        <x:f>'属性成长'!M142</x:f>
        <x:v>81</x:v>
      </x:c>
      <x:c r="D23" s="19" t="n">
        <x:f>'属性成长'!M143</x:f>
        <x:v>106</x:v>
      </x:c>
      <x:c r="E23" s="19" t="n">
        <x:f>'属性成长'!M144</x:f>
        <x:v>52</x:v>
      </x:c>
      <x:c r="F23" s="19" t="n">
        <x:f>'属性成长'!M145</x:f>
        <x:v>121</x:v>
      </x:c>
      <x:c r="G23" s="19" t="n">
        <x:f>'属性成长'!M146</x:f>
        <x:v>85</x:v>
      </x:c>
      <x:c r="H23" s="19" t="n">
        <x:f>'属性成长'!M147</x:f>
        <x:v>33</x:v>
      </x:c>
      <x:c r="I23" s="19" t="n">
        <x:f>'属性成长'!M148</x:f>
        <x:v>30</x:v>
      </x:c>
      <x:c r="J23" s="19" t="n">
        <x:f>'属性成长'!M149</x:f>
        <x:v>4</x:v>
      </x:c>
      <x:c r="K23" s="19" t="n">
        <x:f>SUM('属性成长'!F142:F149)</x:f>
        <x:v>30</x:v>
      </x:c>
      <x:c r="L23" s="19" t="n">
        <x:f>IF(MAX('属性成长'!I142:I149)=MIN('属性成长'!I142:I149),1,0)</x:f>
        <x:v>1</x:v>
      </x:c>
      <x:c r="M23" s="19" t="n">
        <x:f>'招募节奏'!N23*'来源说明'!$B$8^10</x:f>
        <x:v>28.531167061100025</x:v>
      </x:c>
      <x:c r="N23" s="3" t="str">
        <x:v>81血/85近攻/30近防/123先攻；2次先攻改生命，留口气用于脱战轮换，持续攻击时不触发休息恢复。</x:v>
      </x:c>
      <x:c r="O23" s="26" t="n">
        <x:f>'装备明细'!M23</x:f>
        <x:v>0</x:v>
      </x:c>
      <x:c r="P23" s="26" t="n">
        <x:f>E23+O23</x:f>
        <x:v>52</x:v>
      </x:c>
    </x:row>
    <x:row r="24" ht="54" customHeight="1">
      <x:c r="A24" s="10" t="str">
        <x:v>可可</x:v>
      </x:c>
      <x:c r="B24" s="10" t="str">
        <x:v>伤员附近的贴身护卫盾卫</x:v>
      </x:c>
      <x:c r="C24" s="19" t="n">
        <x:f>'属性成长'!M150</x:f>
        <x:v>87</x:v>
      </x:c>
      <x:c r="D24" s="19" t="n">
        <x:f>'属性成长'!M151</x:f>
        <x:v>121.5</x:v>
      </x:c>
      <x:c r="E24" s="19" t="n">
        <x:f>'属性成长'!M152</x:f>
        <x:v>74</x:v>
      </x:c>
      <x:c r="F24" s="19" t="n">
        <x:f>'属性成长'!M153</x:f>
        <x:v>100</x:v>
      </x:c>
      <x:c r="G24" s="19" t="n">
        <x:f>'属性成长'!M154</x:f>
        <x:v>51</x:v>
      </x:c>
      <x:c r="H24" s="19" t="n">
        <x:f>'属性成长'!M155</x:f>
        <x:v>47</x:v>
      </x:c>
      <x:c r="I24" s="19" t="n">
        <x:f>'属性成长'!M156</x:f>
        <x:v>41</x:v>
      </x:c>
      <x:c r="J24" s="19" t="n">
        <x:f>'属性成长'!M157</x:f>
        <x:v>5</x:v>
      </x:c>
      <x:c r="K24" s="19" t="n">
        <x:f>SUM('属性成长'!F150:F157)</x:f>
        <x:v>30</x:v>
      </x:c>
      <x:c r="L24" s="19" t="n">
        <x:f>IF(MAX('属性成长'!I150:I157)=MIN('属性成长'!I150:I157),1,0)</x:f>
        <x:v>1</x:v>
      </x:c>
      <x:c r="M24" s="19" t="n">
        <x:f>'招募节奏'!N24*'来源说明'!$B$8^10</x:f>
        <x:v>36.31239444140003</x:v>
      </x:c>
      <x:c r="N24" s="10" t="str">
        <x:v>87血/74决心/41近防；生命优先于额外决心，保可梦掩护伤员；巨大不等于输出岗位。</x:v>
      </x:c>
      <x:c r="O24" s="26" t="n">
        <x:f>'装备明细'!M24</x:f>
        <x:v>0</x:v>
      </x:c>
      <x:c r="P24" s="26" t="n">
        <x:f>E24+O24</x:f>
        <x:v>74</x:v>
      </x:c>
    </x:row>
    <x:row r="25" ht="54" customHeight="1">
      <x:c r="A25" s="3" t="str">
        <x:v>余想</x:v>
      </x:c>
      <x:c r="B25" s="3" t="str">
        <x:v>重型后排长柄支点</x:v>
      </x:c>
      <x:c r="C25" s="19" t="n">
        <x:f>'属性成长'!M158</x:f>
        <x:v>86</x:v>
      </x:c>
      <x:c r="D25" s="19" t="n">
        <x:f>'属性成长'!M159</x:f>
        <x:v>127</x:v>
      </x:c>
      <x:c r="E25" s="19" t="n">
        <x:f>'属性成长'!M160</x:f>
        <x:v>67</x:v>
      </x:c>
      <x:c r="F25" s="19" t="n">
        <x:f>'属性成长'!M161</x:f>
        <x:v>94</x:v>
      </x:c>
      <x:c r="G25" s="19" t="n">
        <x:f>'属性成长'!M162</x:f>
        <x:v>89</x:v>
      </x:c>
      <x:c r="H25" s="19" t="n">
        <x:f>'属性成长'!M163</x:f>
        <x:v>31</x:v>
      </x:c>
      <x:c r="I25" s="19" t="n">
        <x:f>'属性成长'!M164</x:f>
        <x:v>11</x:v>
      </x:c>
      <x:c r="J25" s="19" t="n">
        <x:f>'属性成长'!M165</x:f>
        <x:v>2</x:v>
      </x:c>
      <x:c r="K25" s="19" t="n">
        <x:f>SUM('属性成长'!F158:F165)</x:f>
        <x:v>30</x:v>
      </x:c>
      <x:c r="L25" s="19" t="n">
        <x:f>IF(MAX('属性成长'!I158:I165)=MIN('属性成长'!I158:I165),1,0)</x:f>
        <x:v>1</x:v>
      </x:c>
      <x:c r="M25" s="19" t="n">
        <x:f>'招募节奏'!N25*'来源说明'!$B$8^10</x:f>
        <x:v>36.31239444140003</x:v>
      </x:c>
      <x:c r="N25" s="3" t="str">
        <x:v>近攻≥80、生命≥75、决心≥55；二格长柄，轮换补位</x:v>
      </x:c>
      <x:c r="O25" s="26" t="n">
        <x:f>'装备明细'!M25</x:f>
        <x:v>0</x:v>
      </x:c>
      <x:c r="P25" s="26" t="n">
        <x:f>E25+O25</x:f>
        <x:v>67</x:v>
      </x:c>
    </x:row>
    <x:row r="26" ht="54" customHeight="1">
      <x:c r="A26" s="10" t="str">
        <x:v>童猪</x:v>
      </x:c>
      <x:c r="B26" s="10" t="str">
        <x:v>士气旗手与软控</x:v>
      </x:c>
      <x:c r="C26" s="19" t="n">
        <x:f>'属性成长'!M166</x:f>
        <x:v>91</x:v>
      </x:c>
      <x:c r="D26" s="19" t="n">
        <x:f>'属性成长'!M167</x:f>
        <x:v>116</x:v>
      </x:c>
      <x:c r="E26" s="19" t="n">
        <x:f>'属性成长'!M168</x:f>
        <x:v>98</x:v>
      </x:c>
      <x:c r="F26" s="19" t="n">
        <x:f>'属性成长'!M169</x:f>
        <x:v>102</x:v>
      </x:c>
      <x:c r="G26" s="19" t="n">
        <x:f>'属性成长'!M170</x:f>
        <x:v>68</x:v>
      </x:c>
      <x:c r="H26" s="19" t="n">
        <x:f>'属性成长'!M171</x:f>
        <x:v>35</x:v>
      </x:c>
      <x:c r="I26" s="19" t="n">
        <x:f>'属性成长'!M172</x:f>
        <x:v>4</x:v>
      </x:c>
      <x:c r="J26" s="19" t="n">
        <x:f>'属性成长'!M173</x:f>
        <x:v>3</x:v>
      </x:c>
      <x:c r="K26" s="19" t="n">
        <x:f>SUM('属性成长'!F166:F173)</x:f>
        <x:v>30</x:v>
      </x:c>
      <x:c r="L26" s="19" t="n">
        <x:f>IF(MAX('属性成长'!I166:I173)=MIN('属性成长'!I166:I173),1,0)</x:f>
        <x:v>1</x:v>
      </x:c>
      <x:c r="M26" s="19" t="n">
        <x:f>'招募节奏'!N26*'来源说明'!$B$8^10</x:f>
        <x:v>31.124909521200028</x:v>
      </x:c>
      <x:c r="N26" s="10" t="str">
        <x:v>决心10次、生命8、疲劳6、近攻6；2次补刀培养改号令缓冲。号令5AP25疲劳，与个人主动技能竞争行动点；恢复耗9AP。</x:v>
      </x:c>
      <x:c r="O26" s="26" t="n">
        <x:f>'装备明细'!M26</x:f>
        <x:v>0</x:v>
      </x:c>
      <x:c r="P26" s="26" t="n">
        <x:f>E26+O26</x:f>
        <x:v>98</x:v>
      </x:c>
    </x:row>
    <x:row r="27" ht="54" customHeight="1">
      <x:c r="A27" s="3" t="str">
        <x:v>美伢</x:v>
      </x:c>
      <x:c r="B27" s="3" t="str">
        <x:v>攻击后让位的轻甲机动输出</x:v>
      </x:c>
      <x:c r="C27" s="19" t="n">
        <x:f>'属性成长'!M174</x:f>
        <x:v>83</x:v>
      </x:c>
      <x:c r="D27" s="19" t="n">
        <x:f>'属性成长'!M175</x:f>
        <x:v>105</x:v>
      </x:c>
      <x:c r="E27" s="19" t="n">
        <x:f>'属性成长'!M176</x:f>
        <x:v>52</x:v>
      </x:c>
      <x:c r="F27" s="19" t="n">
        <x:f>'属性成长'!M177</x:f>
        <x:v>119</x:v>
      </x:c>
      <x:c r="G27" s="19" t="n">
        <x:f>'属性成长'!M178</x:f>
        <x:v>86</x:v>
      </x:c>
      <x:c r="H27" s="19" t="n">
        <x:f>'属性成长'!M179</x:f>
        <x:v>29</x:v>
      </x:c>
      <x:c r="I27" s="19" t="n">
        <x:f>'属性成长'!M180</x:f>
        <x:v>30</x:v>
      </x:c>
      <x:c r="J27" s="19" t="n">
        <x:f>'属性成长'!M181</x:f>
        <x:v>3</x:v>
      </x:c>
      <x:c r="K27" s="19" t="n">
        <x:f>SUM('属性成长'!F174:F181)</x:f>
        <x:v>30</x:v>
      </x:c>
      <x:c r="L27" s="19" t="n">
        <x:f>IF(MAX('属性成长'!I174:I181)=MIN('属性成长'!I174:I181),1,0)</x:f>
        <x:v>1</x:v>
      </x:c>
      <x:c r="M27" s="19" t="n">
        <x:f>'招募节奏'!N27*'来源说明'!$B$8^10</x:f>
        <x:v>36.31239444140003</x:v>
      </x:c>
      <x:c r="N27" s="3" t="str">
        <x:v>83血/86近攻/30近防；减少裸先攻并补基础近防，先算谢幕后的AP，不靠闪避承担主坦。</x:v>
      </x:c>
      <x:c r="O27" s="26" t="n">
        <x:f>'装备明细'!M27</x:f>
        <x:v>0</x:v>
      </x:c>
      <x:c r="P27" s="26" t="n">
        <x:f>E27+O27</x:f>
        <x:v>52</x:v>
      </x:c>
    </x:row>
    <x:row r="28" ht="54" customHeight="1">
      <x:c r="A28" s="10" t="str">
        <x:v>玩蛇</x:v>
      </x:c>
      <x:c r="B28" s="10" t="str">
        <x:v>单手压制与续击输出</x:v>
      </x:c>
      <x:c r="C28" s="19" t="n">
        <x:f>'属性成长'!M182</x:f>
        <x:v>82</x:v>
      </x:c>
      <x:c r="D28" s="19" t="n">
        <x:f>'属性成长'!M183</x:f>
        <x:v>113</x:v>
      </x:c>
      <x:c r="E28" s="19" t="n">
        <x:f>'属性成长'!M184</x:f>
        <x:v>52</x:v>
      </x:c>
      <x:c r="F28" s="19" t="n">
        <x:f>'属性成长'!M185</x:f>
        <x:v>102</x:v>
      </x:c>
      <x:c r="G28" s="19" t="n">
        <x:f>'属性成长'!M186</x:f>
        <x:v>92</x:v>
      </x:c>
      <x:c r="H28" s="19" t="n">
        <x:f>'属性成长'!M187</x:f>
        <x:v>28</x:v>
      </x:c>
      <x:c r="I28" s="19" t="n">
        <x:f>'属性成长'!M188</x:f>
        <x:v>30</x:v>
      </x:c>
      <x:c r="J28" s="19" t="n">
        <x:f>'属性成长'!M189</x:f>
        <x:v>3</x:v>
      </x:c>
      <x:c r="K28" s="19" t="n">
        <x:f>SUM('属性成长'!F182:F189)</x:f>
        <x:v>30</x:v>
      </x:c>
      <x:c r="L28" s="19" t="n">
        <x:f>IF(MAX('属性成长'!I182:I189)=MIN('属性成长'!I182:I189),1,0)</x:f>
        <x:v>1</x:v>
      </x:c>
      <x:c r="M28" s="19" t="n">
        <x:f>'招募节奏'!N28*'来源说明'!$B$8^10</x:f>
        <x:v>38.906136901500034</x:v>
      </x:c>
      <x:c r="N28" s="10" t="str">
        <x:v>82血/113疲劳/52决心/92近攻/30近防；轻甲单手，3次疲劳改生命，下一招换个路按命中和AP兑现。</x:v>
      </x:c>
      <x:c r="O28" s="26" t="n">
        <x:f>'装备明细'!M28</x:f>
        <x:v>0</x:v>
      </x:c>
      <x:c r="P28" s="26" t="n">
        <x:f>E28+O28</x:f>
        <x:v>52</x:v>
      </x:c>
    </x:row>
    <x:row r="29" ht="54" customHeight="1">
      <x:c r="A29" s="3" t="str">
        <x:v>涂涂</x:v>
      </x:c>
      <x:c r="B29" s="3" t="str">
        <x:v>救援旗手</x:v>
      </x:c>
      <x:c r="C29" s="19" t="n">
        <x:f>'属性成长'!M190</x:f>
        <x:v>85</x:v>
      </x:c>
      <x:c r="D29" s="19" t="n">
        <x:f>'属性成长'!M191</x:f>
        <x:v>125</x:v>
      </x:c>
      <x:c r="E29" s="19" t="n">
        <x:f>'属性成长'!M192</x:f>
        <x:v>101</x:v>
      </x:c>
      <x:c r="F29" s="19" t="n">
        <x:f>'属性成长'!M193</x:f>
        <x:v>100</x:v>
      </x:c>
      <x:c r="G29" s="19" t="n">
        <x:f>'属性成长'!M194</x:f>
        <x:v>63</x:v>
      </x:c>
      <x:c r="H29" s="19" t="n">
        <x:f>'属性成长'!M195</x:f>
        <x:v>36</x:v>
      </x:c>
      <x:c r="I29" s="19" t="n">
        <x:f>'属性成长'!M196</x:f>
        <x:v>4</x:v>
      </x:c>
      <x:c r="J29" s="19" t="n">
        <x:f>'属性成长'!M197</x:f>
        <x:v>3</x:v>
      </x:c>
      <x:c r="K29" s="19" t="n">
        <x:f>SUM('属性成长'!F190:F197)</x:f>
        <x:v>30</x:v>
      </x:c>
      <x:c r="L29" s="19" t="n">
        <x:f>IF(MAX('属性成长'!I190:I197)=MIN('属性成长'!I190:I197),1,0)</x:f>
        <x:v>1</x:v>
      </x:c>
      <x:c r="M29" s="19" t="n">
        <x:f>'招募节奏'!N29*'来源说明'!$B$8^10</x:f>
        <x:v>31.124909521200028</x:v>
      </x:c>
      <x:c r="N29" s="3" t="str">
        <x:v>决心10次、生命8、疲劳6、近攻6；2次补刀培养改号令缓冲。号令5AP25疲劳，与个人主动技能竞争行动点；恢复耗9AP。</x:v>
      </x:c>
      <x:c r="O29" s="26" t="n">
        <x:f>'装备明细'!M29</x:f>
        <x:v>0</x:v>
      </x:c>
      <x:c r="P29" s="26" t="n">
        <x:f>E29+O29</x:f>
        <x:v>101</x:v>
      </x:c>
    </x:row>
    <x:row r="30" ht="54" customHeight="1">
      <x:c r="A30" s="10" t="str">
        <x:v>奶盖</x:v>
      </x:c>
      <x:c r="B30" s="10" t="str">
        <x:v>盾卫兼近距投掷补刀</x:v>
      </x:c>
      <x:c r="C30" s="19" t="n">
        <x:f>'属性成长'!M198</x:f>
        <x:v>89</x:v>
      </x:c>
      <x:c r="D30" s="19" t="n">
        <x:f>'属性成长'!M199</x:f>
        <x:v>105</x:v>
      </x:c>
      <x:c r="E30" s="19" t="n">
        <x:f>'属性成长'!M200</x:f>
        <x:v>58</x:v>
      </x:c>
      <x:c r="F30" s="19" t="n">
        <x:f>'属性成长'!M201</x:f>
        <x:v>104</x:v>
      </x:c>
      <x:c r="G30" s="19" t="n">
        <x:f>'属性成长'!M202</x:f>
        <x:v>51</x:v>
      </x:c>
      <x:c r="H30" s="19" t="n">
        <x:f>'属性成长'!M203</x:f>
        <x:v>70</x:v>
      </x:c>
      <x:c r="I30" s="19" t="n">
        <x:f>'属性成长'!M204</x:f>
        <x:v>36</x:v>
      </x:c>
      <x:c r="J30" s="19" t="n">
        <x:f>'属性成长'!M205</x:f>
        <x:v>3</x:v>
      </x:c>
      <x:c r="K30" s="19" t="n">
        <x:f>SUM('属性成长'!F198:F205)</x:f>
        <x:v>30</x:v>
      </x:c>
      <x:c r="L30" s="19" t="n">
        <x:f>IF(MAX('属性成长'!I198:I205)=MIN('属性成长'!I198:I205),1,0)</x:f>
        <x:v>1</x:v>
      </x:c>
      <x:c r="M30" s="19" t="n">
        <x:f>'招募节奏'!N30*'来源说明'!$B$8^10</x:f>
        <x:v>28.531167061100025</x:v>
      </x:c>
      <x:c r="N30" s="10" t="str">
        <x:v>89血/105疲劳/58决心/36近防/70远攻；主盾副投，生命与决心优先，70远攻不与纯投手同档。</x:v>
      </x:c>
      <x:c r="O30" s="26" t="n">
        <x:f>'装备明细'!M30</x:f>
        <x:v>0</x:v>
      </x:c>
      <x:c r="P30" s="26" t="n">
        <x:f>E30+O30</x:f>
        <x:v>58</x:v>
      </x:c>
    </x:row>
    <x:row r="31" ht="54" customHeight="1">
      <x:c r="A31" s="3" t="str">
        <x:v>小杰</x:v>
      </x:c>
      <x:c r="B31" s="3" t="str">
        <x:v>血牛轻甲前排与解网工具位</x:v>
      </x:c>
      <x:c r="C31" s="19" t="n">
        <x:f>'属性成长'!M206</x:f>
        <x:v>120</x:v>
      </x:c>
      <x:c r="D31" s="19" t="n">
        <x:f>'属性成长'!M207</x:f>
        <x:v>88</x:v>
      </x:c>
      <x:c r="E31" s="19" t="n">
        <x:f>'属性成长'!M208</x:f>
        <x:v>47</x:v>
      </x:c>
      <x:c r="F31" s="19" t="n">
        <x:f>'属性成长'!M209</x:f>
        <x:v>99</x:v>
      </x:c>
      <x:c r="G31" s="19" t="n">
        <x:f>'属性成长'!M210</x:f>
        <x:v>90</x:v>
      </x:c>
      <x:c r="H31" s="19" t="n">
        <x:f>'属性成长'!M211</x:f>
        <x:v>32</x:v>
      </x:c>
      <x:c r="I31" s="19" t="n">
        <x:f>'属性成长'!M212</x:f>
        <x:v>37</x:v>
      </x:c>
      <x:c r="J31" s="19" t="n">
        <x:f>'属性成长'!M213</x:f>
        <x:v>2</x:v>
      </x:c>
      <x:c r="K31" s="19" t="n">
        <x:f>SUM('属性成长'!F206:F213)</x:f>
        <x:v>30</x:v>
      </x:c>
      <x:c r="L31" s="19" t="n">
        <x:f>IF(MAX('属性成长'!I206:I213)=MIN('属性成长'!I206:I213),1,0)</x:f>
        <x:v>1</x:v>
      </x:c>
      <x:c r="M31" s="19" t="n">
        <x:f>'招募节奏'!N31*'来源说明'!$B$8^10</x:f>
        <x:v>31.124909521200028</x:v>
      </x:c>
      <x:c r="N31" s="3" t="str">
        <x:v>120裸血/150巨像/90近攻/37近防，疲劳88不升级；替代长柄与贴线双手分别配武器，独狼会与相邻支援冲突。</x:v>
      </x:c>
      <x:c r="O31" s="26" t="n">
        <x:f>'装备明细'!M31</x:f>
        <x:v>0</x:v>
      </x:c>
      <x:c r="P31" s="26" t="n">
        <x:f>E31+O31</x:f>
        <x:v>47</x:v>
      </x:c>
    </x:row>
    <x:row r="32" ht="54" customHeight="1">
      <x:c r="A32" s="10" t="str">
        <x:v>bula</x:v>
      </x:c>
      <x:c r="B32" s="10" t="str">
        <x:v>续航投掷与补给支持</x:v>
      </x:c>
      <x:c r="C32" s="19" t="n">
        <x:f>'属性成长'!M214</x:f>
        <x:v>81.5</x:v>
      </x:c>
      <x:c r="D32" s="19" t="n">
        <x:f>'属性成长'!M215</x:f>
        <x:v>112</x:v>
      </x:c>
      <x:c r="E32" s="19" t="n">
        <x:f>'属性成长'!M216</x:f>
        <x:v>63</x:v>
      </x:c>
      <x:c r="F32" s="19" t="n">
        <x:f>'属性成长'!M217</x:f>
        <x:v>102</x:v>
      </x:c>
      <x:c r="G32" s="19" t="n">
        <x:f>'属性成长'!M218</x:f>
        <x:v>48</x:v>
      </x:c>
      <x:c r="H32" s="19" t="n">
        <x:f>'属性成长'!M219</x:f>
        <x:v>93</x:v>
      </x:c>
      <x:c r="I32" s="19" t="n">
        <x:f>'属性成长'!M220</x:f>
        <x:v>17</x:v>
      </x:c>
      <x:c r="J32" s="19" t="n">
        <x:f>'属性成长'!M221</x:f>
        <x:v>5</x:v>
      </x:c>
      <x:c r="K32" s="19" t="n">
        <x:f>SUM('属性成长'!F214:F221)</x:f>
        <x:v>30</x:v>
      </x:c>
      <x:c r="L32" s="19" t="n">
        <x:f>IF(MAX('属性成长'!I214:I221)=MIN('属性成长'!I214:I221),1,0)</x:f>
        <x:v>1</x:v>
      </x:c>
      <x:c r="M32" s="19" t="n">
        <x:f>'招募节奏'!N32*'来源说明'!$B$8^10</x:f>
        <x:v>28.531167061100025</x:v>
      </x:c>
      <x:c r="N32" s="10" t="str">
        <x:v>远攻≥85、生命≥75；投掷距离2格最强，弹药与副武器要留槽</x:v>
      </x:c>
      <x:c r="O32" s="26" t="n">
        <x:f>'装备明细'!M32</x:f>
        <x:v>0</x:v>
      </x:c>
      <x:c r="P32" s="26" t="n">
        <x:f>E32+O32</x:f>
        <x:v>63</x:v>
      </x:c>
    </x:row>
    <x:row r="33" ht="54" customHeight="1">
      <x:c r="A33" s="3" t="str">
        <x:v>苏袜</x:v>
      </x:c>
      <x:c r="B33" s="3" t="str">
        <x:v>先手抢位与轻甲侧击</x:v>
      </x:c>
      <x:c r="C33" s="19" t="n">
        <x:f>'属性成长'!M222</x:f>
        <x:v>81</x:v>
      </x:c>
      <x:c r="D33" s="19" t="n">
        <x:f>'属性成长'!M223</x:f>
        <x:v>102</x:v>
      </x:c>
      <x:c r="E33" s="19" t="n">
        <x:f>'属性成长'!M224</x:f>
        <x:v>50</x:v>
      </x:c>
      <x:c r="F33" s="19" t="n">
        <x:f>'属性成长'!M225</x:f>
        <x:v>129</x:v>
      </x:c>
      <x:c r="G33" s="19" t="n">
        <x:f>'属性成长'!M226</x:f>
        <x:v>86</x:v>
      </x:c>
      <x:c r="H33" s="19" t="n">
        <x:f>'属性成长'!M227</x:f>
        <x:v>38</x:v>
      </x:c>
      <x:c r="I33" s="19" t="n">
        <x:f>'属性成长'!M228</x:f>
        <x:v>30</x:v>
      </x:c>
      <x:c r="J33" s="19" t="n">
        <x:f>'属性成长'!M229</x:f>
        <x:v>5</x:v>
      </x:c>
      <x:c r="K33" s="19" t="n">
        <x:f>SUM('属性成长'!F222:F229)</x:f>
        <x:v>30</x:v>
      </x:c>
      <x:c r="L33" s="19" t="n">
        <x:f>IF(MAX('属性成长'!I222:I229)=MIN('属性成长'!I222:I229),1,0)</x:f>
        <x:v>1</x:v>
      </x:c>
      <x:c r="M33" s="19" t="n">
        <x:f>'招募节奏'!N33*'来源说明'!$B$8^10</x:f>
        <x:v>36.31239444140003</x:v>
      </x:c>
      <x:c r="N33" s="3" t="str">
        <x:v>81血/86近攻/30近防/129先攻；总5星不变，先攻3星降1，近攻1升2、近防0升1。抢安全目标，先攻仍扣装备与疲劳。</x:v>
      </x:c>
      <x:c r="O33" s="26" t="n">
        <x:f>'装备明细'!M33</x:f>
        <x:v>0</x:v>
      </x:c>
      <x:c r="P33" s="26" t="n">
        <x:f>E33+O33</x:f>
        <x:v>50</x:v>
      </x:c>
    </x:row>
    <x:row r="34" ht="54" customHeight="1">
      <x:c r="A34" s="10" t="str">
        <x:v>千涵</x:v>
      </x:c>
      <x:c r="B34" s="10" t="str">
        <x:v>持矛控线与追击补位</x:v>
      </x:c>
      <x:c r="C34" s="19" t="n">
        <x:f>'属性成长'!M230</x:f>
        <x:v>81</x:v>
      </x:c>
      <x:c r="D34" s="19" t="n">
        <x:f>'属性成长'!M231</x:f>
        <x:v>122</x:v>
      </x:c>
      <x:c r="E34" s="19" t="n">
        <x:f>'属性成长'!M232</x:f>
        <x:v>54</x:v>
      </x:c>
      <x:c r="F34" s="19" t="n">
        <x:f>'属性成长'!M233</x:f>
        <x:v>104</x:v>
      </x:c>
      <x:c r="G34" s="19" t="n">
        <x:f>'属性成长'!M234</x:f>
        <x:v>92</x:v>
      </x:c>
      <x:c r="H34" s="19" t="n">
        <x:f>'属性成长'!M235</x:f>
        <x:v>29</x:v>
      </x:c>
      <x:c r="I34" s="19" t="n">
        <x:f>'属性成长'!M236</x:f>
        <x:v>31</x:v>
      </x:c>
      <x:c r="J34" s="19" t="n">
        <x:f>'属性成长'!M237</x:f>
        <x:v>3</x:v>
      </x:c>
      <x:c r="K34" s="19" t="n">
        <x:f>SUM('属性成长'!F230:F237)</x:f>
        <x:v>30</x:v>
      </x:c>
      <x:c r="L34" s="19" t="n">
        <x:f>IF(MAX('属性成长'!I230:I237)=MIN('属性成长'!I230:I237),1,0)</x:f>
        <x:v>1</x:v>
      </x:c>
      <x:c r="M34" s="19" t="n">
        <x:f>'招募节奏'!N34*'来源说明'!$B$8^10</x:f>
        <x:v>36.31239444140003</x:v>
      </x:c>
      <x:c r="N34" s="10" t="str">
        <x:v>81血/122疲劳/54决心/92近攻/31近防；保留矛手高命中与矛墙方向，持盾须额外计盾重，后期另备破甲武器。</x:v>
      </x:c>
      <x:c r="O34" s="26" t="n">
        <x:f>'装备明细'!M34</x:f>
        <x:v>0</x:v>
      </x:c>
      <x:c r="P34" s="26" t="n">
        <x:f>E34+O34</x:f>
        <x:v>54</x:v>
      </x:c>
    </x:row>
    <x:row r="35" ht="54" customHeight="1">
      <x:c r="A35" s="3" t="str">
        <x:v>王大芷</x:v>
      </x:c>
      <x:c r="B35" s="3" t="str">
        <x:v>站位防线盾卫</x:v>
      </x:c>
      <x:c r="C35" s="19" t="n">
        <x:f>'属性成长'!M238</x:f>
        <x:v>87</x:v>
      </x:c>
      <x:c r="D35" s="19" t="n">
        <x:f>'属性成长'!M239</x:f>
        <x:v>125.5</x:v>
      </x:c>
      <x:c r="E35" s="19" t="n">
        <x:f>'属性成长'!M240</x:f>
        <x:v>76.5</x:v>
      </x:c>
      <x:c r="F35" s="19" t="n">
        <x:f>'属性成长'!M241</x:f>
        <x:v>97</x:v>
      </x:c>
      <x:c r="G35" s="19" t="n">
        <x:f>'属性成长'!M242</x:f>
        <x:v>55</x:v>
      </x:c>
      <x:c r="H35" s="19" t="n">
        <x:f>'属性成长'!M243</x:f>
        <x:v>30</x:v>
      </x:c>
      <x:c r="I35" s="19" t="n">
        <x:f>'属性成长'!M244</x:f>
        <x:v>38</x:v>
      </x:c>
      <x:c r="J35" s="19" t="n">
        <x:f>'属性成长'!M245</x:f>
        <x:v>3</x:v>
      </x:c>
      <x:c r="K35" s="19" t="n">
        <x:f>SUM('属性成长'!F238:F245)</x:f>
        <x:v>30</x:v>
      </x:c>
      <x:c r="L35" s="19" t="n">
        <x:f>IF(MAX('属性成长'!I238:I245)=MIN('属性成长'!I238:I245),1,0)</x:f>
        <x:v>1</x:v>
      </x:c>
      <x:c r="M35" s="19" t="n">
        <x:f>'招募节奏'!N35*'来源说明'!$B$8^10</x:f>
        <x:v>36.31239444140003</x:v>
      </x:c>
      <x:c r="N35" s="3" t="str">
        <x:v>生命≥85、决心≥65、裸近防30～43；枪盾过渡，重甲到位才点战铸</x:v>
      </x:c>
      <x:c r="O35" s="26" t="n">
        <x:f>'装备明细'!M35</x:f>
        <x:v>0</x:v>
      </x:c>
      <x:c r="P35" s="26" t="n">
        <x:f>E35+O35</x:f>
        <x:v>76.5</x:v>
      </x:c>
    </x:row>
    <x:row r="36" ht="54" customHeight="1">
      <x:c r="A36" s="10" t="str">
        <x:v>瑶瑶牙</x:v>
      </x:c>
      <x:c r="B36" s="10" t="str">
        <x:v>重甲双手破甲主力</x:v>
      </x:c>
      <x:c r="C36" s="19" t="n">
        <x:f>'属性成长'!M246</x:f>
        <x:v>82</x:v>
      </x:c>
      <x:c r="D36" s="19" t="n">
        <x:f>'属性成长'!M247</x:f>
        <x:v>125</x:v>
      </x:c>
      <x:c r="E36" s="19" t="n">
        <x:f>'属性成长'!M248</x:f>
        <x:v>52</x:v>
      </x:c>
      <x:c r="F36" s="19" t="n">
        <x:f>'属性成长'!M249</x:f>
        <x:v>76</x:v>
      </x:c>
      <x:c r="G36" s="19" t="n">
        <x:f>'属性成长'!M250</x:f>
        <x:v>94</x:v>
      </x:c>
      <x:c r="H36" s="19" t="n">
        <x:f>'属性成长'!M251</x:f>
        <x:v>28</x:v>
      </x:c>
      <x:c r="I36" s="19" t="n">
        <x:f>'属性成长'!M252</x:f>
        <x:v>30</x:v>
      </x:c>
      <x:c r="J36" s="19" t="n">
        <x:f>'属性成长'!M253</x:f>
        <x:v>0</x:v>
      </x:c>
      <x:c r="K36" s="19" t="n">
        <x:f>SUM('属性成长'!F246:F253)</x:f>
        <x:v>30</x:v>
      </x:c>
      <x:c r="L36" s="19" t="n">
        <x:f>IF(MAX('属性成长'!I246:I253)=MIN('属性成长'!I246:I253),1,0)</x:f>
        <x:v>1</x:v>
      </x:c>
      <x:c r="M36" s="19" t="n">
        <x:f>'招募节奏'!N36*'来源说明'!$B$8^10</x:f>
        <x:v>41.49987936160004</x:v>
      </x:c>
      <x:c r="N36" s="10" t="str">
        <x:v>82血/125疲劳/52决心/94近攻/30近防；普通重甲壮实后58缓冲。生命6、疲劳3、决心1，不给范围爆发无限续航。</x:v>
      </x:c>
      <x:c r="O36" s="26" t="n">
        <x:f>'装备明细'!M36</x:f>
        <x:v>0</x:v>
      </x:c>
      <x:c r="P36" s="26" t="n">
        <x:f>E36+O36</x:f>
        <x:v>52</x:v>
      </x:c>
    </x:row>
    <x:row r="37" ht="54" customHeight="1">
      <x:c r="A37" s="3" t="str">
        <x:v>羊咩咩</x:v>
      </x:c>
      <x:c r="B37" s="3" t="str">
        <x:v>移动长柄与相邻疲劳接应</x:v>
      </x:c>
      <x:c r="C37" s="19" t="n">
        <x:f>'属性成长'!M254</x:f>
        <x:v>94</x:v>
      </x:c>
      <x:c r="D37" s="19" t="n">
        <x:f>'属性成长'!M255</x:f>
        <x:v>117</x:v>
      </x:c>
      <x:c r="E37" s="19" t="n">
        <x:f>'属性成长'!M256</x:f>
        <x:v>66</x:v>
      </x:c>
      <x:c r="F37" s="19" t="n">
        <x:f>'属性成长'!M257</x:f>
        <x:v>105</x:v>
      </x:c>
      <x:c r="G37" s="19" t="n">
        <x:f>'属性成长'!M258</x:f>
        <x:v>85</x:v>
      </x:c>
      <x:c r="H37" s="19" t="n">
        <x:f>'属性成长'!M259</x:f>
        <x:v>35</x:v>
      </x:c>
      <x:c r="I37" s="19" t="n">
        <x:f>'属性成长'!M260</x:f>
        <x:v>9</x:v>
      </x:c>
      <x:c r="J37" s="19" t="n">
        <x:f>'属性成长'!M261</x:f>
        <x:v>5</x:v>
      </x:c>
      <x:c r="K37" s="19" t="n">
        <x:f>SUM('属性成长'!F254:F261)</x:f>
        <x:v>30</x:v>
      </x:c>
      <x:c r="L37" s="19" t="n">
        <x:f>IF(MAX('属性成长'!I254:I261)=MIN('属性成长'!I254:I261),1,0)</x:f>
        <x:v>1</x:v>
      </x:c>
      <x:c r="M37" s="19" t="n">
        <x:f>'招募节奏'!N37*'来源说明'!$B$8^10</x:f>
        <x:v>31.124909521200028</x:v>
      </x:c>
      <x:c r="N37" s="3" t="str">
        <x:v>94血/85近攻/9近防；4点一级生命换近攻，保留后排掩护；铃铛带路回疲劳不返AP。</x:v>
      </x:c>
      <x:c r="O37" s="26" t="n">
        <x:f>'装备明细'!M37</x:f>
        <x:v>0</x:v>
      </x:c>
      <x:c r="P37" s="26" t="n">
        <x:f>E37+O37</x:f>
        <x:v>66</x:v>
      </x:c>
    </x:row>
    <x:row r="38" ht="54" customHeight="1">
      <x:c r="A38" s="10" t="str">
        <x:v>宋暖阳</x:v>
      </x:c>
      <x:c r="B38" s="10" t="str">
        <x:v>轻甲刺剑与先手补杀</x:v>
      </x:c>
      <x:c r="C38" s="19" t="n">
        <x:f>'属性成长'!M262</x:f>
        <x:v>84</x:v>
      </x:c>
      <x:c r="D38" s="19" t="n">
        <x:f>'属性成长'!M263</x:f>
        <x:v>104</x:v>
      </x:c>
      <x:c r="E38" s="19" t="n">
        <x:f>'属性成长'!M264</x:f>
        <x:v>54</x:v>
      </x:c>
      <x:c r="F38" s="19" t="n">
        <x:f>'属性成长'!M265</x:f>
        <x:v>130</x:v>
      </x:c>
      <x:c r="G38" s="19" t="n">
        <x:f>'属性成长'!M266</x:f>
        <x:v>85</x:v>
      </x:c>
      <x:c r="H38" s="19" t="n">
        <x:f>'属性成长'!M267</x:f>
        <x:v>36</x:v>
      </x:c>
      <x:c r="I38" s="19" t="n">
        <x:f>'属性成长'!M268</x:f>
        <x:v>36</x:v>
      </x:c>
      <x:c r="J38" s="19" t="n">
        <x:f>'属性成长'!M269</x:f>
        <x:v>5</x:v>
      </x:c>
      <x:c r="K38" s="19" t="n">
        <x:f>SUM('属性成长'!F262:F269)</x:f>
        <x:v>30</x:v>
      </x:c>
      <x:c r="L38" s="19" t="n">
        <x:f>IF(MAX('属性成长'!I262:I269)=MIN('属性成长'!I262:I269),1,0)</x:f>
        <x:v>1</x:v>
      </x:c>
      <x:c r="M38" s="19" t="n">
        <x:f>'招募节奏'!N38*'来源说明'!$B$8^10</x:f>
        <x:v>31.124909521200028</x:v>
      </x:c>
      <x:c r="N38" s="10" t="str">
        <x:v>84血/104疲劳/54决心/130先攻/85近攻/36近防；6次生命替代4疲劳与2先攻，仍保留先攻3星双近2星。巨像105血，持续突进必须回气。</x:v>
      </x:c>
      <x:c r="O38" s="26" t="n">
        <x:f>'装备明细'!M38</x:f>
        <x:v>0</x:v>
      </x:c>
      <x:c r="P38" s="26" t="n">
        <x:f>E38+O38</x:f>
        <x:v>54</x:v>
      </x:c>
    </x:row>
    <x:row r="39" ht="54" customHeight="1">
      <x:c r="A39" s="3" t="str">
        <x:v>溺水小龟</x:v>
      </x:c>
      <x:c r="B39" s="3" t="str">
        <x:v>无头盔特殊盾坦与阿飞近侧护卫</x:v>
      </x:c>
      <x:c r="C39" s="19" t="n">
        <x:f>'属性成长'!M270</x:f>
        <x:v>78</x:v>
      </x:c>
      <x:c r="D39" s="19" t="n">
        <x:f>'属性成长'!M271</x:f>
        <x:v>125.5</x:v>
      </x:c>
      <x:c r="E39" s="19" t="n">
        <x:f>'属性成长'!M272</x:f>
        <x:v>73</x:v>
      </x:c>
      <x:c r="F39" s="19" t="n">
        <x:f>'属性成长'!M273</x:f>
        <x:v>93</x:v>
      </x:c>
      <x:c r="G39" s="19" t="n">
        <x:f>'属性成长'!M274</x:f>
        <x:v>49</x:v>
      </x:c>
      <x:c r="H39" s="19" t="n">
        <x:f>'属性成长'!M275</x:f>
        <x:v>40</x:v>
      </x:c>
      <x:c r="I39" s="19" t="n">
        <x:f>'属性成长'!M276</x:f>
        <x:v>38</x:v>
      </x:c>
      <x:c r="J39" s="19" t="n">
        <x:f>'属性成长'!M277</x:f>
        <x:v>5</x:v>
      </x:c>
      <x:c r="K39" s="19" t="n">
        <x:f>SUM('属性成长'!F270:F277)</x:f>
        <x:v>30</x:v>
      </x:c>
      <x:c r="L39" s="19" t="n">
        <x:f>IF(MAX('属性成长'!I270:I277)=MIN('属性成长'!I270:I277),1,0)</x:f>
        <x:v>1</x:v>
      </x:c>
      <x:c r="M39" s="19" t="n">
        <x:f>'招募节奏'!N39*'来源说明'!$B$8^10</x:f>
        <x:v>41.49987936160004</x:v>
      </x:c>
      <x:c r="N39" s="3" t="str">
        <x:v>保留78裸血/73决心/38近防；头部、觉醒和龟壳规则独立，禁止套300头盔普通重甲模板。</x:v>
      </x:c>
      <x:c r="O39" s="26" t="n">
        <x:f>'装备明细'!M39</x:f>
        <x:v>0</x:v>
      </x:c>
      <x:c r="P39" s="26" t="n">
        <x:f>E39+O39</x:f>
        <x:v>73</x:v>
      </x:c>
    </x:row>
    <x:row r="40" ht="54" customHeight="1">
      <x:c r="A40" s="10" t="str">
        <x:v>希文</x:v>
      </x:c>
      <x:c r="B40" s="10" t="str">
        <x:v>中期轻装剑盾与走位支援</x:v>
      </x:c>
      <x:c r="C40" s="19" t="n">
        <x:f>'属性成长'!M278</x:f>
        <x:v>70</x:v>
      </x:c>
      <x:c r="D40" s="19" t="n">
        <x:f>'属性成长'!M279</x:f>
        <x:v>100</x:v>
      </x:c>
      <x:c r="E40" s="19" t="n">
        <x:f>'属性成长'!M280</x:f>
        <x:v>33</x:v>
      </x:c>
      <x:c r="F40" s="19" t="n">
        <x:f>'属性成长'!M281</x:f>
        <x:v>111</x:v>
      </x:c>
      <x:c r="G40" s="19" t="n">
        <x:f>'属性成长'!M282</x:f>
        <x:v>81</x:v>
      </x:c>
      <x:c r="H40" s="19" t="n">
        <x:f>'属性成长'!M283</x:f>
        <x:v>36</x:v>
      </x:c>
      <x:c r="I40" s="19" t="n">
        <x:f>'属性成长'!M284</x:f>
        <x:v>30</x:v>
      </x:c>
      <x:c r="J40" s="19" t="n">
        <x:f>'属性成长'!M285</x:f>
        <x:v>3</x:v>
      </x:c>
      <x:c r="K40" s="19" t="n">
        <x:f>SUM('属性成长'!F278:F285)</x:f>
        <x:v>30</x:v>
      </x:c>
      <x:c r="L40" s="19" t="n">
        <x:f>IF(MAX('属性成长'!I278:I285)=MIN('属性成长'!I278:I285),1,0)</x:f>
        <x:v>1</x:v>
      </x:c>
      <x:c r="M40" s="19" t="n">
        <x:f>'招募节奏'!N40*'来源说明'!$B$8^10</x:f>
        <x:v>23.34368214090002</x:v>
      </x:c>
      <x:c r="N40" s="10" t="str">
        <x:v>可选DLC轻甲恢复补位；70血/100疲劳/33本体决心、圆镜后53。1次生命和2次疲劳转决心，脱镜仍弱；恢复不免疫即时爆发。</x:v>
      </x:c>
      <x:c r="O40" s="26" t="n">
        <x:f>'装备明细'!M40</x:f>
        <x:v>20</x:v>
      </x:c>
      <x:c r="P40" s="26" t="n">
        <x:f>E40+O40</x:f>
        <x:v>53</x:v>
      </x:c>
    </x:row>
  </x:sheetData>
  <x:conditionalFormatting sqref="K6:K40">
    <x:cfRule type="cellIs" dxfId="0" priority="1" operator="notEqual">
      <x:formula>30</x:formula>
    </x:cfRule>
  </x:conditionalFormatting>
  <x:conditionalFormatting sqref="L6:L40">
    <x:cfRule type="cellIs" dxfId="1" priority="2" operator="notEqual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7788570bc744bbc"/>
  </x:tableParts>
</x:worksheet>
</file>

<file path=xl/worksheets/sheet5.xml><?xml version="1.0" encoding="utf-8"?>
<x:worksheet xmlns:x="http://schemas.openxmlformats.org/spreadsheetml/2006/main">
  <x:sheetPr>
    <x:tabColor rgb="FF086C7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18" hidden="0" customWidth="1"/>
    <x:col min="3" max="3" width="62" hidden="0" customWidth="1"/>
    <x:col min="4" max="4" width="23" hidden="0" customWidth="1"/>
    <x:col min="5" max="5" width="11" hidden="0" customWidth="1"/>
    <x:col min="6" max="6" width="11" hidden="0" customWidth="1"/>
    <x:col min="7" max="7" width="13" hidden="0" customWidth="1"/>
    <x:col min="8" max="8" width="13" hidden="0" customWidth="1"/>
    <x:col min="9" max="9" width="17" hidden="0" customWidth="1"/>
    <x:col min="10" max="10" width="14" hidden="0" customWidth="1"/>
    <x:col min="11" max="11" width="60" hidden="0" customWidth="1"/>
    <x:col min="12" max="12" width="32" hidden="0" customWidth="1"/>
    <x:col min="13" max="13" width="20" hidden="0" customWidth="1"/>
    <x:col min="14" max="14" width="20" hidden="0" customWidth="1"/>
  </x:cols>
  <x:sheetData>
    <x:row r="1" ht="36" customHeight="1">
      <x:c r="A1" s="5" t="str">
        <x:v>入队装备与实际负重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5" customHeight="1">
      <x:c r="A3" s="7" t="str">
        <x:v>希文的圆圆化妆镜随招募赠送，无负重、不可出售；仅希文装备在饰品栏时+20决心，换下或放背包时加成改为0。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2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45" customHeight="1">
      <x:c r="A5" s="9" t="str">
        <x:v>人物</x:v>
      </x:c>
      <x:c r="B5" s="9" t="str">
        <x:v>ID</x:v>
      </x:c>
      <x:c r="C5" s="9" t="str">
        <x:v>装备栏</x:v>
      </x:c>
      <x:c r="D5" s="9" t="str">
        <x:v>包内</x:v>
      </x:c>
      <x:c r="E5" s="9" t="str">
        <x:v>身甲</x:v>
      </x:c>
      <x:c r="F5" s="9" t="str">
        <x:v>头甲</x:v>
      </x:c>
      <x:c r="G5" s="9" t="str">
        <x:v>装备疲劳</x:v>
      </x:c>
      <x:c r="H5" s="9" t="str">
        <x:v>包内疲劳</x:v>
      </x:c>
      <x:c r="I5" s="9" t="str">
        <x:v>一级可用疲劳</x:v>
      </x:c>
      <x:c r="J5" s="9" t="str">
        <x:v>装备原价</x:v>
      </x:c>
      <x:c r="K5" s="9" t="str">
        <x:v>终局换装方向</x:v>
      </x:c>
      <x:c r="L5" s="47" t="str">
        <x:v>随身饰品</x:v>
      </x:c>
      <x:c r="M5" s="47" t="str">
        <x:v>饰品决心加成</x:v>
      </x:c>
      <x:c r="N5" s="47" t="str">
        <x:v>一级含饰品决心</x:v>
      </x:c>
    </x:row>
    <x:row r="6" ht="58" customHeight="1">
      <x:c r="A6" s="10" t="str">
        <x:v>阿飞</x:v>
      </x:c>
      <x:c r="B6" s="10" t="str">
        <x:v>afei</x:v>
      </x:c>
      <x:c r="C6" s="10" t="str">
        <x:v>民兵矛、填充罩袍、兜帽、木盾</x:v>
      </x:c>
      <x:c r="D6" s="10" t="str">
        <x:v>小刀</x:v>
      </x:c>
      <x:c r="E6" s="24" t="n">
        <x:v>50</x:v>
      </x:c>
      <x:c r="F6" s="24" t="n">
        <x:v>30</x:v>
      </x:c>
      <x:c r="G6" s="24" t="n">
        <x:v>20</x:v>
      </x:c>
      <x:c r="H6" s="24" t="n">
        <x:v>0</x:v>
      </x:c>
      <x:c r="I6" s="19" t="n">
        <x:f>'属性成长'!D7-G6-H6</x:f>
        <x:v>86</x:v>
      </x:c>
      <x:c r="J6" s="24" t="n">
        <x:v>440</x:v>
      </x:c>
      <x:c r="K6" s="10" t="str">
        <x:v>单手剑/锤决斗，或双手锤低耗；轻装决斗与重甲低耗分开点；重甲低耗按320身甲/300头甲压力装核算，壮实减轻甲盔负重，包内武器仍计负重</x:v>
      </x:c>
      <x:c r="L6" s="3" t="str">
        <x:v>无决心饰品</x:v>
      </x:c>
      <x:c r="M6" s="11" t="n">
        <x:v>0</x:v>
      </x:c>
      <x:c r="N6" s="26" t="n">
        <x:f>'属性成长'!D8+M6</x:f>
        <x:v>46</x:v>
      </x:c>
    </x:row>
    <x:row r="7" ht="58" customHeight="1">
      <x:c r="A7" s="3" t="str">
        <x:v>王大谋</x:v>
      </x:c>
      <x:c r="B7" s="3" t="str">
        <x:v>damou</x:v>
      </x:c>
      <x:c r="C7" s="3" t="str">
        <x:v>民兵矛、填充皮甲、填充帽、木盾</x:v>
      </x:c>
      <x:c r="D7" s="3" t="str">
        <x:v>小刀</x:v>
      </x:c>
      <x:c r="E7" s="25" t="n">
        <x:v>80</x:v>
      </x:c>
      <x:c r="F7" s="25" t="n">
        <x:v>40</x:v>
      </x:c>
      <x:c r="G7" s="25" t="n">
        <x:v>25</x:v>
      </x:c>
      <x:c r="H7" s="25" t="n">
        <x:v>0</x:v>
      </x:c>
      <x:c r="I7" s="19" t="n">
        <x:f>'属性成长'!D15-G7-H7</x:f>
        <x:v>75</x:v>
      </x:c>
      <x:c r="J7" s="25" t="n">
        <x:v>580</x:v>
      </x:c>
      <x:c r="K7" s="3" t="str">
        <x:v>矛/单手锤+圆盾；远程压力换鸢盾</x:v>
      </x:c>
      <x:c r="L7" s="3" t="str">
        <x:v>无决心饰品</x:v>
      </x:c>
      <x:c r="M7" s="11" t="n">
        <x:v>0</x:v>
      </x:c>
      <x:c r="N7" s="26" t="n">
        <x:f>'属性成长'!D16+M7</x:f>
        <x:v>48</x:v>
      </x:c>
    </x:row>
    <x:row r="8" ht="58" customHeight="1">
      <x:c r="A8" s="10" t="str">
        <x:v>午夜抹抹茶</x:v>
      </x:c>
      <x:c r="B8" s="10" t="str">
        <x:v>mocha</x:v>
      </x:c>
      <x:c r="C8" s="10" t="str">
        <x:v>轻弩、弩矢袋、填充罩袍、兜帽</x:v>
      </x:c>
      <x:c r="D8" s="10" t="str">
        <x:v>小刀</x:v>
      </x:c>
      <x:c r="E8" s="24" t="n">
        <x:v>50</x:v>
      </x:c>
      <x:c r="F8" s="24" t="n">
        <x:v>30</x:v>
      </x:c>
      <x:c r="G8" s="24" t="n">
        <x:v>10</x:v>
      </x:c>
      <x:c r="H8" s="24" t="n">
        <x:v>0</x:v>
      </x:c>
      <x:c r="I8" s="19" t="n">
        <x:f>'属性成长'!D23-G8-H8</x:f>
        <x:v>88</x:v>
      </x:c>
      <x:c r="J8" s="24" t="n">
        <x:v>495</x:v>
      </x:c>
      <x:c r="K8" s="10" t="str">
        <x:v>战弓/重弩+投掷或匕首</x:v>
      </x:c>
      <x:c r="L8" s="3" t="str">
        <x:v>无决心饰品</x:v>
      </x:c>
      <x:c r="M8" s="11" t="n">
        <x:v>0</x:v>
      </x:c>
      <x:c r="N8" s="26" t="n">
        <x:f>'属性成长'!D24+M8</x:f>
        <x:v>43</x:v>
      </x:c>
    </x:row>
    <x:row r="9" ht="58" customHeight="1">
      <x:c r="A9" s="3" t="str">
        <x:v>小酒瓶</x:v>
      </x:c>
      <x:c r="B9" s="3" t="str">
        <x:v>bottle</x:v>
      </x:c>
      <x:c r="C9" s="3" t="str">
        <x:v>短剑、填充皮甲、填充帽、木盾</x:v>
      </x:c>
      <x:c r="D9" s="3" t="str">
        <x:v>小刀</x:v>
      </x:c>
      <x:c r="E9" s="25" t="n">
        <x:v>80</x:v>
      </x:c>
      <x:c r="F9" s="25" t="n">
        <x:v>40</x:v>
      </x:c>
      <x:c r="G9" s="25" t="n">
        <x:v>23</x:v>
      </x:c>
      <x:c r="H9" s="25" t="n">
        <x:v>0</x:v>
      </x:c>
      <x:c r="I9" s="19" t="n">
        <x:f>'属性成长'!D31-G9-H9</x:f>
        <x:v>86</x:v>
      </x:c>
      <x:c r="J9" s="25" t="n">
        <x:v>750</x:v>
      </x:c>
      <x:c r="K9" s="3" t="str">
        <x:v>武装剑/单手锤，空副手；决斗者与双手握持对应单手武器。轻甲连续攻击或重甲决斗分别规划，不能按双手武器低耗循环计算。</x:v>
      </x:c>
      <x:c r="L9" s="3" t="str">
        <x:v>无决心饰品</x:v>
      </x:c>
      <x:c r="M9" s="11" t="n">
        <x:v>0</x:v>
      </x:c>
      <x:c r="N9" s="26" t="n">
        <x:f>'属性成长'!D32+M9</x:f>
        <x:v>51</x:v>
      </x:c>
    </x:row>
    <x:row r="10" ht="58" customHeight="1">
      <x:c r="A10" s="10" t="str">
        <x:v>白小帅子</x:v>
      </x:c>
      <x:c r="B10" s="10" t="str">
        <x:v>shuaizi</x:v>
      </x:c>
      <x:c r="C10" s="10" t="str">
        <x:v>民兵矛、填充罩袍、兜帽、木盾</x:v>
      </x:c>
      <x:c r="D10" s="10" t="str">
        <x:v>小刀</x:v>
      </x:c>
      <x:c r="E10" s="24" t="n">
        <x:v>50</x:v>
      </x:c>
      <x:c r="F10" s="24" t="n">
        <x:v>30</x:v>
      </x:c>
      <x:c r="G10" s="24" t="n">
        <x:v>20</x:v>
      </x:c>
      <x:c r="H10" s="24" t="n">
        <x:v>0</x:v>
      </x:c>
      <x:c r="I10" s="19" t="n">
        <x:f>'属性成长'!D39-G10-H10</x:f>
        <x:v>82</x:v>
      </x:c>
      <x:c r="J10" s="24" t="n">
        <x:v>440</x:v>
      </x:c>
      <x:c r="K10" s="10" t="str">
        <x:v>矛/单手锤+圆盾；远程压力换鸢盾</x:v>
      </x:c>
      <x:c r="L10" s="3" t="str">
        <x:v>无决心饰品</x:v>
      </x:c>
      <x:c r="M10" s="11" t="n">
        <x:v>0</x:v>
      </x:c>
      <x:c r="N10" s="26" t="n">
        <x:f>'属性成长'!D40+M10</x:f>
        <x:v>45</x:v>
      </x:c>
    </x:row>
    <x:row r="11" ht="58" customHeight="1">
      <x:c r="A11" s="3" t="str">
        <x:v>李李超欧</x:v>
      </x:c>
      <x:c r="B11" s="3" t="str">
        <x:v>lili</x:v>
      </x:c>
      <x:c r="C11" s="3" t="str">
        <x:v>短弓、箭袋、填充罩袍、兜帽</x:v>
      </x:c>
      <x:c r="D11" s="3" t="str">
        <x:v>小刀</x:v>
      </x:c>
      <x:c r="E11" s="25" t="n">
        <x:v>50</x:v>
      </x:c>
      <x:c r="F11" s="25" t="n">
        <x:v>30</x:v>
      </x:c>
      <x:c r="G11" s="25" t="n">
        <x:v>8</x:v>
      </x:c>
      <x:c r="H11" s="25" t="n">
        <x:v>0</x:v>
      </x:c>
      <x:c r="I11" s="19" t="n">
        <x:f>'属性成长'!D47-G11-H11</x:f>
        <x:v>87</x:v>
      </x:c>
      <x:c r="J11" s="25" t="n">
        <x:v>395</x:v>
      </x:c>
      <x:c r="K11" s="3" t="str">
        <x:v>战弓/重弩+投掷或匕首</x:v>
      </x:c>
      <x:c r="L11" s="3" t="str">
        <x:v>无决心饰品</x:v>
      </x:c>
      <x:c r="M11" s="11" t="n">
        <x:v>0</x:v>
      </x:c>
      <x:c r="N11" s="26" t="n">
        <x:f>'属性成长'!D48+M11</x:f>
        <x:v>38</x:v>
      </x:c>
    </x:row>
    <x:row r="12" ht="58" customHeight="1">
      <x:c r="A12" s="10" t="str">
        <x:v>小月牙</x:v>
      </x:c>
      <x:c r="B12" s="10" t="str">
        <x:v>xiaoyueya</x:v>
      </x:c>
      <x:c r="C12" s="10" t="str">
        <x:v>标枪、填充罩袍、兜帽</x:v>
      </x:c>
      <x:c r="D12" s="10" t="str">
        <x:v>标枪、小刀</x:v>
      </x:c>
      <x:c r="E12" s="24" t="n">
        <x:v>50</x:v>
      </x:c>
      <x:c r="F12" s="24" t="n">
        <x:v>30</x:v>
      </x:c>
      <x:c r="G12" s="24" t="n">
        <x:v>10</x:v>
      </x:c>
      <x:c r="H12" s="24" t="n">
        <x:v>3</x:v>
      </x:c>
      <x:c r="I12" s="19" t="n">
        <x:f>'属性成长'!D55-G12-H12</x:f>
        <x:v>86</x:v>
      </x:c>
      <x:c r="J12" s="24" t="n">
        <x:v>560</x:v>
      </x:c>
      <x:c r="K12" s="10" t="str">
        <x:v>重标枪/重投斧+匕首，空副手</x:v>
      </x:c>
      <x:c r="L12" s="3" t="str">
        <x:v>无决心饰品</x:v>
      </x:c>
      <x:c r="M12" s="11" t="n">
        <x:v>0</x:v>
      </x:c>
      <x:c r="N12" s="26" t="n">
        <x:f>'属性成长'!D56+M12</x:f>
        <x:v>36</x:v>
      </x:c>
    </x:row>
    <x:row r="13" ht="58" customHeight="1">
      <x:c r="A13" s="3" t="str">
        <x:v>余初九</x:v>
      </x:c>
      <x:c r="B13" s="3" t="str">
        <x:v>yuchujiu</x:v>
      </x:c>
      <x:c r="C13" s="3" t="str">
        <x:v>短剑、填充罩袍、兜帽</x:v>
      </x:c>
      <x:c r="D13" s="3" t="str">
        <x:v>小刀</x:v>
      </x:c>
      <x:c r="E13" s="25" t="n">
        <x:v>50</x:v>
      </x:c>
      <x:c r="F13" s="25" t="n">
        <x:v>30</x:v>
      </x:c>
      <x:c r="G13" s="25" t="n">
        <x:v>8</x:v>
      </x:c>
      <x:c r="H13" s="25" t="n">
        <x:v>0</x:v>
      </x:c>
      <x:c r="I13" s="19" t="n">
        <x:f>'属性成长'!D63-G13-H13</x:f>
        <x:v>91</x:v>
      </x:c>
      <x:c r="J13" s="25" t="n">
        <x:v>510</x:v>
      </x:c>
      <x:c r="K13" s="3" t="str">
        <x:v>轻甲单手剑/锤或低耗双手；护团换位只救相邻队员，不赠攻击；不按刺剑专用培养。</x:v>
      </x:c>
      <x:c r="L13" s="3" t="str">
        <x:v>无决心饰品</x:v>
      </x:c>
      <x:c r="M13" s="11" t="n">
        <x:v>0</x:v>
      </x:c>
      <x:c r="N13" s="26" t="n">
        <x:f>'属性成长'!D64+M13</x:f>
        <x:v>45</x:v>
      </x:c>
    </x:row>
    <x:row r="14" ht="58" customHeight="1">
      <x:c r="A14" s="10" t="str">
        <x:v>小鱼贝壳</x:v>
      </x:c>
      <x:c r="B14" s="10" t="str">
        <x:v>xiaoyubeike</x:v>
      </x:c>
      <x:c r="C14" s="10" t="str">
        <x:v>镐、填充皮甲、填充帽、木盾</x:v>
      </x:c>
      <x:c r="D14" s="10" t="str">
        <x:v>小刀</x:v>
      </x:c>
      <x:c r="E14" s="24" t="n">
        <x:v>80</x:v>
      </x:c>
      <x:c r="F14" s="24" t="n">
        <x:v>40</x:v>
      </x:c>
      <x:c r="G14" s="24" t="n">
        <x:v>29</x:v>
      </x:c>
      <x:c r="H14" s="24" t="n">
        <x:v>0</x:v>
      </x:c>
      <x:c r="I14" s="19" t="n">
        <x:f>'属性成长'!D71-G14-H14</x:f>
        <x:v>79</x:v>
      </x:c>
      <x:c r="J14" s="24" t="n">
        <x:v>520</x:v>
      </x:c>
      <x:c r="K14" s="10" t="str">
        <x:v>双手斧低耗单击；双手锤控制另核对实际招式与专精。持盾顶上去属于替代培养，与双手装备互斥。</x:v>
      </x:c>
      <x:c r="L14" s="3" t="str">
        <x:v>无决心饰品</x:v>
      </x:c>
      <x:c r="M14" s="11" t="n">
        <x:v>0</x:v>
      </x:c>
      <x:c r="N14" s="26" t="n">
        <x:f>'属性成长'!D72+M14</x:f>
        <x:v>48</x:v>
      </x:c>
    </x:row>
    <x:row r="15" ht="58" customHeight="1">
      <x:c r="A15" s="3" t="str">
        <x:v>王怼怼</x:v>
      </x:c>
      <x:c r="B15" s="3" t="str">
        <x:v>wangduidui</x:v>
      </x:c>
      <x:c r="C15" s="3" t="str">
        <x:v>草叉、填充皮甲、填充帽</x:v>
      </x:c>
      <x:c r="D15" s="3" t="str">
        <x:v>小刀</x:v>
      </x:c>
      <x:c r="E15" s="25" t="n">
        <x:v>80</x:v>
      </x:c>
      <x:c r="F15" s="25" t="n">
        <x:v>40</x:v>
      </x:c>
      <x:c r="G15" s="25" t="n">
        <x:v>23</x:v>
      </x:c>
      <x:c r="H15" s="25" t="n">
        <x:v>0</x:v>
      </x:c>
      <x:c r="I15" s="19" t="n">
        <x:f>'属性成长'!D79-G15-H15</x:f>
        <x:v>75</x:v>
      </x:c>
      <x:c r="J15" s="25" t="n">
        <x:v>450</x:v>
      </x:c>
      <x:c r="K15" s="3" t="str">
        <x:v>公司战旗+鞭/网；全队只有一面旗也可轮换</x:v>
      </x:c>
      <x:c r="L15" s="3" t="str">
        <x:v>无决心饰品</x:v>
      </x:c>
      <x:c r="M15" s="11" t="n">
        <x:v>0</x:v>
      </x:c>
      <x:c r="N15" s="26" t="n">
        <x:f>'属性成长'!D80+M15</x:f>
        <x:v>55</x:v>
      </x:c>
    </x:row>
    <x:row r="16" ht="58" customHeight="1">
      <x:c r="A16" s="10" t="str">
        <x:v>老蔡</x:v>
      </x:c>
      <x:c r="B16" s="10" t="str">
        <x:v>laocai</x:v>
      </x:c>
      <x:c r="C16" s="10" t="str">
        <x:v>民兵矛、填充皮甲、填充帽、木盾</x:v>
      </x:c>
      <x:c r="D16" s="10" t="str">
        <x:v>小刀</x:v>
      </x:c>
      <x:c r="E16" s="24" t="n">
        <x:v>80</x:v>
      </x:c>
      <x:c r="F16" s="24" t="n">
        <x:v>40</x:v>
      </x:c>
      <x:c r="G16" s="24" t="n">
        <x:v>25</x:v>
      </x:c>
      <x:c r="H16" s="24" t="n">
        <x:v>0</x:v>
      </x:c>
      <x:c r="I16" s="19" t="n">
        <x:f>'属性成长'!D87-G16-H16</x:f>
        <x:v>79</x:v>
      </x:c>
      <x:c r="J16" s="24" t="n">
        <x:v>580</x:v>
      </x:c>
      <x:c r="K16" s="10" t="str">
        <x:v>矛/单手锤+圆盾；远程压力换鸢盾</x:v>
      </x:c>
      <x:c r="L16" s="3" t="str">
        <x:v>无决心饰品</x:v>
      </x:c>
      <x:c r="M16" s="11" t="n">
        <x:v>0</x:v>
      </x:c>
      <x:c r="N16" s="26" t="n">
        <x:f>'属性成长'!D88+M16</x:f>
        <x:v>51</x:v>
      </x:c>
    </x:row>
    <x:row r="17" ht="58" customHeight="1">
      <x:c r="A17" s="3" t="str">
        <x:v>眼子</x:v>
      </x:c>
      <x:c r="B17" s="3" t="str">
        <x:v>yanzi</x:v>
      </x:c>
      <x:c r="C17" s="3" t="str">
        <x:v>短剑、填充皮甲、填充帽、木盾</x:v>
      </x:c>
      <x:c r="D17" s="3" t="str">
        <x:v>小刀</x:v>
      </x:c>
      <x:c r="E17" s="25" t="n">
        <x:v>80</x:v>
      </x:c>
      <x:c r="F17" s="25" t="n">
        <x:v>40</x:v>
      </x:c>
      <x:c r="G17" s="25" t="n">
        <x:v>23</x:v>
      </x:c>
      <x:c r="H17" s="25" t="n">
        <x:v>0</x:v>
      </x:c>
      <x:c r="I17" s="19" t="n">
        <x:f>'属性成长'!D95-G17-H17</x:f>
        <x:v>87</x:v>
      </x:c>
      <x:c r="J17" s="25" t="n">
        <x:v>750</x:v>
      </x:c>
      <x:c r="K17" s="3" t="str">
        <x:v>投掷武器与长柄换手，轻甲控负重；决斗者仅空副手投掷/单手攻击生效，不给双手长柄增伤；盾牌作备用，持盾时不算决斗收益</x:v>
      </x:c>
      <x:c r="L17" s="3" t="str">
        <x:v>无决心饰品</x:v>
      </x:c>
      <x:c r="M17" s="11" t="n">
        <x:v>0</x:v>
      </x:c>
      <x:c r="N17" s="26" t="n">
        <x:f>'属性成长'!D96+M17</x:f>
        <x:v>48</x:v>
      </x:c>
    </x:row>
    <x:row r="18" ht="58" customHeight="1">
      <x:c r="A18" s="10" t="str">
        <x:v>小虎</x:v>
      </x:c>
      <x:c r="B18" s="10" t="str">
        <x:v>tiantong</x:v>
      </x:c>
      <x:c r="C18" s="10" t="str">
        <x:v>猎弓、箭袋、填充皮甲、填充帽</x:v>
      </x:c>
      <x:c r="D18" s="10" t="str">
        <x:v>小刀</x:v>
      </x:c>
      <x:c r="E18" s="24" t="n">
        <x:v>80</x:v>
      </x:c>
      <x:c r="F18" s="24" t="n">
        <x:v>40</x:v>
      </x:c>
      <x:c r="G18" s="24" t="n">
        <x:v>15</x:v>
      </x:c>
      <x:c r="H18" s="24" t="n">
        <x:v>0</x:v>
      </x:c>
      <x:c r="I18" s="19" t="n">
        <x:f>'属性成长'!D103-G18-H18</x:f>
        <x:v>83</x:v>
      </x:c>
      <x:c r="J18" s="24" t="n">
        <x:v>935</x:v>
      </x:c>
      <x:c r="K18" s="10" t="str">
        <x:v>战弓/重弩+投掷或匕首</x:v>
      </x:c>
      <x:c r="L18" s="3" t="str">
        <x:v>无决心饰品</x:v>
      </x:c>
      <x:c r="M18" s="11" t="n">
        <x:v>0</x:v>
      </x:c>
      <x:c r="N18" s="26" t="n">
        <x:f>'属性成长'!D104+M18</x:f>
        <x:v>44</x:v>
      </x:c>
    </x:row>
    <x:row r="19" ht="58" customHeight="1">
      <x:c r="A19" s="3" t="str">
        <x:v>小宁</x:v>
      </x:c>
      <x:c r="B19" s="3" t="str">
        <x:v>xiaoning</x:v>
      </x:c>
      <x:c r="C19" s="3" t="str">
        <x:v>轻弩、弩矢袋、皮札甲、鼻盔</x:v>
      </x:c>
      <x:c r="D19" s="3" t="str">
        <x:v>小刀</x:v>
      </x:c>
      <x:c r="E19" s="25" t="n">
        <x:v>95</x:v>
      </x:c>
      <x:c r="F19" s="25" t="n">
        <x:v>105</x:v>
      </x:c>
      <x:c r="G19" s="25" t="n">
        <x:v>21</x:v>
      </x:c>
      <x:c r="H19" s="25" t="n">
        <x:v>0</x:v>
      </x:c>
      <x:c r="I19" s="19" t="n">
        <x:f>'属性成长'!D111-G19-H19</x:f>
        <x:v>74</x:v>
      </x:c>
      <x:c r="J19" s="25" t="n">
        <x:v>1015</x:v>
      </x:c>
      <x:c r="K19" s="3" t="str">
        <x:v>重弩单体点杀+备用近战；专属单体远程加成不自动适用于火铳范围攻击。</x:v>
      </x:c>
      <x:c r="L19" s="3" t="str">
        <x:v>无决心饰品</x:v>
      </x:c>
      <x:c r="M19" s="11" t="n">
        <x:v>0</x:v>
      </x:c>
      <x:c r="N19" s="26" t="n">
        <x:f>'属性成长'!D112+M19</x:f>
        <x:v>40</x:v>
      </x:c>
    </x:row>
    <x:row r="20" ht="58" customHeight="1">
      <x:c r="A20" s="10" t="str">
        <x:v>小胖</x:v>
      </x:c>
      <x:c r="B20" s="10" t="str">
        <x:v>xiaopangxu</x:v>
      </x:c>
      <x:c r="C20" s="10" t="str">
        <x:v>手斧、皮札甲、鼻盔、木盾</x:v>
      </x:c>
      <x:c r="D20" s="10" t="str">
        <x:v>小刀</x:v>
      </x:c>
      <x:c r="E20" s="24" t="n">
        <x:v>95</x:v>
      </x:c>
      <x:c r="F20" s="24" t="n">
        <x:v>105</x:v>
      </x:c>
      <x:c r="G20" s="24" t="n">
        <x:v>35</x:v>
      </x:c>
      <x:c r="H20" s="24" t="n">
        <x:v>0</x:v>
      </x:c>
      <x:c r="I20" s="19" t="n">
        <x:f>'属性成长'!D119-G20-H20</x:f>
        <x:v>77</x:v>
      </x:c>
      <x:c r="J20" s="24" t="n">
        <x:v>1680</x:v>
      </x:c>
      <x:c r="K20" s="10" t="str">
        <x:v>矛/单手锤+圆盾；远程压力换鸢盾</x:v>
      </x:c>
      <x:c r="L20" s="3" t="str">
        <x:v>无决心饰品</x:v>
      </x:c>
      <x:c r="M20" s="11" t="n">
        <x:v>0</x:v>
      </x:c>
      <x:c r="N20" s="26" t="n">
        <x:f>'属性成长'!D120+M20</x:f>
        <x:v>45</x:v>
      </x:c>
    </x:row>
    <x:row r="21" ht="58" customHeight="1">
      <x:c r="A21" s="3" t="str">
        <x:v>大鹅</x:v>
      </x:c>
      <x:c r="B21" s="3" t="str">
        <x:v>dae</x:v>
      </x:c>
      <x:c r="C21" s="3" t="str">
        <x:v>民兵矛、填充皮甲、填充帽、木盾</x:v>
      </x:c>
      <x:c r="D21" s="3" t="str">
        <x:v>小刀</x:v>
      </x:c>
      <x:c r="E21" s="25" t="n">
        <x:v>80</x:v>
      </x:c>
      <x:c r="F21" s="25" t="n">
        <x:v>40</x:v>
      </x:c>
      <x:c r="G21" s="25" t="n">
        <x:v>25</x:v>
      </x:c>
      <x:c r="H21" s="25" t="n">
        <x:v>0</x:v>
      </x:c>
      <x:c r="I21" s="19" t="n">
        <x:f>'属性成长'!D127-G21-H21</x:f>
        <x:v>77</x:v>
      </x:c>
      <x:c r="J21" s="25" t="n">
        <x:v>580</x:v>
      </x:c>
      <x:c r="K21" s="3" t="str">
        <x:v>矛/单手锤+圆盾；远程压力换鸢盾</x:v>
      </x:c>
      <x:c r="L21" s="3" t="str">
        <x:v>无决心饰品</x:v>
      </x:c>
      <x:c r="M21" s="11" t="n">
        <x:v>0</x:v>
      </x:c>
      <x:c r="N21" s="26" t="n">
        <x:f>'属性成长'!D128+M21</x:f>
        <x:v>48</x:v>
      </x:c>
    </x:row>
    <x:row r="22" ht="58" customHeight="1">
      <x:c r="A22" s="10" t="str">
        <x:v>蔓越莓</x:v>
      </x:c>
      <x:c r="B22" s="10" t="str">
        <x:v>manyuemei</x:v>
      </x:c>
      <x:c r="C22" s="10" t="str">
        <x:v>标枪、皮札甲、鼻盔</x:v>
      </x:c>
      <x:c r="D22" s="10" t="str">
        <x:v>标枪、小刀</x:v>
      </x:c>
      <x:c r="E22" s="24" t="n">
        <x:v>95</x:v>
      </x:c>
      <x:c r="F22" s="24" t="n">
        <x:v>105</x:v>
      </x:c>
      <x:c r="G22" s="24" t="n">
        <x:v>21</x:v>
      </x:c>
      <x:c r="H22" s="24" t="n">
        <x:v>3</x:v>
      </x:c>
      <x:c r="I22" s="19" t="n">
        <x:f>'属性成长'!D135-G22-H22</x:f>
        <x:v>74</x:v>
      </x:c>
      <x:c r="J22" s="24" t="n">
        <x:v>1080</x:v>
      </x:c>
      <x:c r="K22" s="10" t="str">
        <x:v>重标枪/重投斧+匕首，空副手</x:v>
      </x:c>
      <x:c r="L22" s="3" t="str">
        <x:v>无决心饰品</x:v>
      </x:c>
      <x:c r="M22" s="11" t="n">
        <x:v>0</x:v>
      </x:c>
      <x:c r="N22" s="26" t="n">
        <x:f>'属性成长'!D136+M22</x:f>
        <x:v>44</x:v>
      </x:c>
    </x:row>
    <x:row r="23" ht="58" customHeight="1">
      <x:c r="A23" s="3" t="str">
        <x:v>罗一可</x:v>
      </x:c>
      <x:c r="B23" s="3" t="str">
        <x:v>xiaohani</x:v>
      </x:c>
      <x:c r="C23" s="3" t="str">
        <x:v>弯刀、皮札甲、鼻盔</x:v>
      </x:c>
      <x:c r="D23" s="3" t="str">
        <x:v>小刀</x:v>
      </x:c>
      <x:c r="E23" s="25" t="n">
        <x:v>95</x:v>
      </x:c>
      <x:c r="F23" s="25" t="n">
        <x:v>105</x:v>
      </x:c>
      <x:c r="G23" s="25" t="n">
        <x:v>21</x:v>
      </x:c>
      <x:c r="H23" s="25" t="n">
        <x:v>0</x:v>
      </x:c>
      <x:c r="I23" s="19" t="n">
        <x:f>'属性成长'!D143-G23-H23</x:f>
        <x:v>80</x:v>
      </x:c>
      <x:c r="J23" s="25" t="n">
        <x:v>1180</x:v>
      </x:c>
      <x:c r="K23" s="3" t="str">
        <x:v>单手剑/刺剑或匕首；刺剑须另投先攻</x:v>
      </x:c>
      <x:c r="L23" s="3" t="str">
        <x:v>无决心饰品</x:v>
      </x:c>
      <x:c r="M23" s="11" t="n">
        <x:v>0</x:v>
      </x:c>
      <x:c r="N23" s="26" t="n">
        <x:f>'属性成长'!D144+M23</x:f>
        <x:v>43</x:v>
      </x:c>
    </x:row>
    <x:row r="24" ht="58" customHeight="1">
      <x:c r="A24" s="10" t="str">
        <x:v>可可</x:v>
      </x:c>
      <x:c r="B24" s="10" t="str">
        <x:v>keke</x:v>
      </x:c>
      <x:c r="C24" s="10" t="str">
        <x:v>民兵矛、皮札甲、鼻盔、木盾</x:v>
      </x:c>
      <x:c r="D24" s="10" t="str">
        <x:v>小刀</x:v>
      </x:c>
      <x:c r="E24" s="24" t="n">
        <x:v>95</x:v>
      </x:c>
      <x:c r="F24" s="24" t="n">
        <x:v>105</x:v>
      </x:c>
      <x:c r="G24" s="24" t="n">
        <x:v>31</x:v>
      </x:c>
      <x:c r="H24" s="24" t="n">
        <x:v>0</x:v>
      </x:c>
      <x:c r="I24" s="19" t="n">
        <x:f>'属性成长'!D151-G24-H24</x:f>
        <x:v>73</x:v>
      </x:c>
      <x:c r="J24" s="24" t="n">
        <x:v>960</x:v>
      </x:c>
      <x:c r="K24" s="10" t="str">
        <x:v>矛/单手锤+圆盾；远程压力换鸢盾</x:v>
      </x:c>
      <x:c r="L24" s="3" t="str">
        <x:v>无决心饰品</x:v>
      </x:c>
      <x:c r="M24" s="11" t="n">
        <x:v>0</x:v>
      </x:c>
      <x:c r="N24" s="26" t="n">
        <x:f>'属性成长'!D152+M24</x:f>
        <x:v>52</x:v>
      </x:c>
    </x:row>
    <x:row r="25" ht="58" customHeight="1">
      <x:c r="A25" s="3" t="str">
        <x:v>余想</x:v>
      </x:c>
      <x:c r="B25" s="3" t="str">
        <x:v>yuxiang</x:v>
      </x:c>
      <x:c r="C25" s="3" t="str">
        <x:v>战叉、皮札甲、鼻盔</x:v>
      </x:c>
      <x:c r="D25" s="3" t="str">
        <x:v>小刀</x:v>
      </x:c>
      <x:c r="E25" s="25" t="n">
        <x:v>95</x:v>
      </x:c>
      <x:c r="F25" s="25" t="n">
        <x:v>105</x:v>
      </x:c>
      <x:c r="G25" s="25" t="n">
        <x:v>25</x:v>
      </x:c>
      <x:c r="H25" s="25" t="n">
        <x:v>0</x:v>
      </x:c>
      <x:c r="I25" s="19" t="n">
        <x:f>'属性成长'!D159-G25-H25</x:f>
        <x:v>83</x:v>
      </x:c>
      <x:c r="J25" s="25" t="n">
        <x:v>1080</x:v>
      </x:c>
      <x:c r="K25" s="3" t="str">
        <x:v>钩镰枪/长柄锤+副武器</x:v>
      </x:c>
      <x:c r="L25" s="3" t="str">
        <x:v>无决心饰品</x:v>
      </x:c>
      <x:c r="M25" s="11" t="n">
        <x:v>0</x:v>
      </x:c>
      <x:c r="N25" s="26" t="n">
        <x:f>'属性成长'!D160+M25</x:f>
        <x:v>46</x:v>
      </x:c>
    </x:row>
    <x:row r="26" ht="58" customHeight="1">
      <x:c r="A26" s="10" t="str">
        <x:v>童猪</x:v>
      </x:c>
      <x:c r="B26" s="10" t="str">
        <x:v>tongzhu</x:v>
      </x:c>
      <x:c r="C26" s="10" t="str">
        <x:v>战叉、皮札甲、鼻盔</x:v>
      </x:c>
      <x:c r="D26" s="10" t="str">
        <x:v>小刀</x:v>
      </x:c>
      <x:c r="E26" s="24" t="n">
        <x:v>95</x:v>
      </x:c>
      <x:c r="F26" s="24" t="n">
        <x:v>105</x:v>
      </x:c>
      <x:c r="G26" s="24" t="n">
        <x:v>25</x:v>
      </x:c>
      <x:c r="H26" s="24" t="n">
        <x:v>0</x:v>
      </x:c>
      <x:c r="I26" s="19" t="n">
        <x:f>'属性成长'!D167-G26-H26</x:f>
        <x:v>73</x:v>
      </x:c>
      <x:c r="J26" s="24" t="n">
        <x:v>1080</x:v>
      </x:c>
      <x:c r="K26" s="10" t="str">
        <x:v>公司战旗+鞭/网；全队只有一面旗也可轮换</x:v>
      </x:c>
      <x:c r="L26" s="3" t="str">
        <x:v>无决心饰品</x:v>
      </x:c>
      <x:c r="M26" s="11" t="n">
        <x:v>0</x:v>
      </x:c>
      <x:c r="N26" s="26" t="n">
        <x:f>'属性成长'!D168+M26</x:f>
        <x:v>54</x:v>
      </x:c>
    </x:row>
    <x:row r="27" ht="58" customHeight="1">
      <x:c r="A27" s="3" t="str">
        <x:v>美伢</x:v>
      </x:c>
      <x:c r="B27" s="3" t="str">
        <x:v>meiya</x:v>
      </x:c>
      <x:c r="C27" s="3" t="str">
        <x:v>弯刀、皮札甲、鼻盔</x:v>
      </x:c>
      <x:c r="D27" s="3" t="str">
        <x:v>小刀</x:v>
      </x:c>
      <x:c r="E27" s="25" t="n">
        <x:v>95</x:v>
      </x:c>
      <x:c r="F27" s="25" t="n">
        <x:v>105</x:v>
      </x:c>
      <x:c r="G27" s="25" t="n">
        <x:v>21</x:v>
      </x:c>
      <x:c r="H27" s="25" t="n">
        <x:v>0</x:v>
      </x:c>
      <x:c r="I27" s="19" t="n">
        <x:f>'属性成长'!D175-G27-H27</x:f>
        <x:v>84</x:v>
      </x:c>
      <x:c r="J27" s="25" t="n">
        <x:v>1180</x:v>
      </x:c>
      <x:c r="K27" s="3" t="str">
        <x:v>单手剑/刺剑或匕首；刺剑须另投先攻</x:v>
      </x:c>
      <x:c r="L27" s="3" t="str">
        <x:v>无决心饰品</x:v>
      </x:c>
      <x:c r="M27" s="11" t="n">
        <x:v>0</x:v>
      </x:c>
      <x:c r="N27" s="26" t="n">
        <x:f>'属性成长'!D176+M27</x:f>
        <x:v>43</x:v>
      </x:c>
    </x:row>
    <x:row r="28" ht="58" customHeight="1">
      <x:c r="A28" s="10" t="str">
        <x:v>玩蛇</x:v>
      </x:c>
      <x:c r="B28" s="10" t="str">
        <x:v>wanshe</x:v>
      </x:c>
      <x:c r="C28" s="10" t="str">
        <x:v>弯刀、皮札甲、鼻盔、木盾</x:v>
      </x:c>
      <x:c r="D28" s="10" t="str">
        <x:v>小刀</x:v>
      </x:c>
      <x:c r="E28" s="24" t="n">
        <x:v>95</x:v>
      </x:c>
      <x:c r="F28" s="24" t="n">
        <x:v>105</x:v>
      </x:c>
      <x:c r="G28" s="24" t="n">
        <x:v>31</x:v>
      </x:c>
      <x:c r="H28" s="24" t="n">
        <x:v>0</x:v>
      </x:c>
      <x:c r="I28" s="19" t="n">
        <x:f>'属性成长'!D183-G28-H28</x:f>
        <x:v>79</x:v>
      </x:c>
      <x:c r="J28" s="24" t="n">
        <x:v>1280</x:v>
      </x:c>
      <x:c r="K28" s="10" t="str">
        <x:v>轻甲单手剑/锤，空副手；蛇形试招压敌近攻或连续单体减耗，不默认重甲55缓冲。</x:v>
      </x:c>
      <x:c r="L28" s="3" t="str">
        <x:v>无决心饰品</x:v>
      </x:c>
      <x:c r="M28" s="11" t="n">
        <x:v>0</x:v>
      </x:c>
      <x:c r="N28" s="26" t="n">
        <x:f>'属性成长'!D184+M28</x:f>
        <x:v>46</x:v>
      </x:c>
    </x:row>
    <x:row r="29" ht="58" customHeight="1">
      <x:c r="A29" s="3" t="str">
        <x:v>涂涂</x:v>
      </x:c>
      <x:c r="B29" s="3" t="str">
        <x:v>tutu</x:v>
      </x:c>
      <x:c r="C29" s="3" t="str">
        <x:v>战叉、皮札甲、鼻盔</x:v>
      </x:c>
      <x:c r="D29" s="3" t="str">
        <x:v>小刀</x:v>
      </x:c>
      <x:c r="E29" s="25" t="n">
        <x:v>95</x:v>
      </x:c>
      <x:c r="F29" s="25" t="n">
        <x:v>105</x:v>
      </x:c>
      <x:c r="G29" s="25" t="n">
        <x:v>25</x:v>
      </x:c>
      <x:c r="H29" s="25" t="n">
        <x:v>0</x:v>
      </x:c>
      <x:c r="I29" s="19" t="n">
        <x:f>'属性成长'!D191-G29-H29</x:f>
        <x:v>79</x:v>
      </x:c>
      <x:c r="J29" s="25" t="n">
        <x:v>1080</x:v>
      </x:c>
      <x:c r="K29" s="3" t="str">
        <x:v>公司战旗+鞭/网；全队只有一面旗也可轮换</x:v>
      </x:c>
      <x:c r="L29" s="3" t="str">
        <x:v>无决心饰品</x:v>
      </x:c>
      <x:c r="M29" s="11" t="n">
        <x:v>0</x:v>
      </x:c>
      <x:c r="N29" s="26" t="n">
        <x:f>'属性成长'!D192+M29</x:f>
        <x:v>56</x:v>
      </x:c>
    </x:row>
    <x:row r="30" ht="58" customHeight="1">
      <x:c r="A30" s="10" t="str">
        <x:v>奶盖</x:v>
      </x:c>
      <x:c r="B30" s="10" t="str">
        <x:v>naigai</x:v>
      </x:c>
      <x:c r="C30" s="10" t="str">
        <x:v>标枪、皮札甲、鼻盔、木盾</x:v>
      </x:c>
      <x:c r="D30" s="10" t="str">
        <x:v>标枪、小刀</x:v>
      </x:c>
      <x:c r="E30" s="24" t="n">
        <x:v>95</x:v>
      </x:c>
      <x:c r="F30" s="24" t="n">
        <x:v>105</x:v>
      </x:c>
      <x:c r="G30" s="24" t="n">
        <x:v>31</x:v>
      </x:c>
      <x:c r="H30" s="24" t="n">
        <x:v>3</x:v>
      </x:c>
      <x:c r="I30" s="19" t="n">
        <x:f>'属性成长'!D199-G30-H30</x:f>
        <x:v>68</x:v>
      </x:c>
      <x:c r="J30" s="24" t="n">
        <x:v>1180</x:v>
      </x:c>
      <x:c r="K30" s="10" t="str">
        <x:v>单手矛+盾，包内标枪</x:v>
      </x:c>
      <x:c r="L30" s="3" t="str">
        <x:v>无决心饰品</x:v>
      </x:c>
      <x:c r="M30" s="11" t="n">
        <x:v>0</x:v>
      </x:c>
      <x:c r="N30" s="26" t="n">
        <x:f>'属性成长'!D200+M30</x:f>
        <x:v>38</x:v>
      </x:c>
    </x:row>
    <x:row r="31" ht="58" customHeight="1">
      <x:c r="A31" s="3" t="str">
        <x:v>小杰</x:v>
      </x:c>
      <x:c r="B31" s="3" t="str">
        <x:v>xiaojie</x:v>
      </x:c>
      <x:c r="C31" s="3" t="str">
        <x:v>镐、皮札甲、鼻盔、木盾</x:v>
      </x:c>
      <x:c r="D31" s="3" t="str">
        <x:v>小刀</x:v>
      </x:c>
      <x:c r="E31" s="25" t="n">
        <x:v>95</x:v>
      </x:c>
      <x:c r="F31" s="25" t="n">
        <x:v>105</x:v>
      </x:c>
      <x:c r="G31" s="25" t="n">
        <x:v>35</x:v>
      </x:c>
      <x:c r="H31" s="25" t="n">
        <x:v>0</x:v>
      </x:c>
      <x:c r="I31" s="19" t="n">
        <x:f>'属性成长'!D207-G31-H31</x:f>
        <x:v>53</x:v>
      </x:c>
      <x:c r="J31" s="25" t="n">
        <x:v>900</x:v>
      </x:c>
      <x:c r="K31" s="3" t="str">
        <x:v>长柄主武器+包内双手副武器，轻甲约130耐久为终局目标；甲盔总原始负重优先≤15，名甲未入手时用普通轻甲过渡，招募不赠送终局甲</x:v>
      </x:c>
      <x:c r="L31" s="3" t="str">
        <x:v>无决心饰品</x:v>
      </x:c>
      <x:c r="M31" s="11" t="n">
        <x:v>0</x:v>
      </x:c>
      <x:c r="N31" s="26" t="n">
        <x:f>'属性成长'!D208+M31</x:f>
        <x:v>44</x:v>
      </x:c>
    </x:row>
    <x:row r="32" ht="58" customHeight="1">
      <x:c r="A32" s="10" t="str">
        <x:v>bula</x:v>
      </x:c>
      <x:c r="B32" s="10" t="str">
        <x:v>bula</x:v>
      </x:c>
      <x:c r="C32" s="10" t="str">
        <x:v>标枪、皮札甲、鼻盔</x:v>
      </x:c>
      <x:c r="D32" s="10" t="str">
        <x:v>标枪、小刀</x:v>
      </x:c>
      <x:c r="E32" s="24" t="n">
        <x:v>95</x:v>
      </x:c>
      <x:c r="F32" s="24" t="n">
        <x:v>105</x:v>
      </x:c>
      <x:c r="G32" s="24" t="n">
        <x:v>21</x:v>
      </x:c>
      <x:c r="H32" s="24" t="n">
        <x:v>3</x:v>
      </x:c>
      <x:c r="I32" s="19" t="n">
        <x:f>'属性成长'!D215-G32-H32</x:f>
        <x:v>79</x:v>
      </x:c>
      <x:c r="J32" s="24" t="n">
        <x:v>1080</x:v>
      </x:c>
      <x:c r="K32" s="10" t="str">
        <x:v>重标枪/重投斧+匕首，空副手</x:v>
      </x:c>
      <x:c r="L32" s="3" t="str">
        <x:v>无决心饰品</x:v>
      </x:c>
      <x:c r="M32" s="11" t="n">
        <x:v>0</x:v>
      </x:c>
      <x:c r="N32" s="26" t="n">
        <x:f>'属性成长'!D216+M32</x:f>
        <x:v>45</x:v>
      </x:c>
    </x:row>
    <x:row r="33" ht="58" customHeight="1">
      <x:c r="A33" s="3" t="str">
        <x:v>苏袜</x:v>
      </x:c>
      <x:c r="B33" s="3" t="str">
        <x:v>suwa</x:v>
      </x:c>
      <x:c r="C33" s="3" t="str">
        <x:v>弯刀、皮札甲、鼻盔</x:v>
      </x:c>
      <x:c r="D33" s="3" t="str">
        <x:v>小刀</x:v>
      </x:c>
      <x:c r="E33" s="25" t="n">
        <x:v>95</x:v>
      </x:c>
      <x:c r="F33" s="25" t="n">
        <x:v>105</x:v>
      </x:c>
      <x:c r="G33" s="25" t="n">
        <x:v>21</x:v>
      </x:c>
      <x:c r="H33" s="25" t="n">
        <x:v>0</x:v>
      </x:c>
      <x:c r="I33" s="19" t="n">
        <x:f>'属性成长'!D223-G33-H33</x:f>
        <x:v>81</x:v>
      </x:c>
      <x:c r="J33" s="25" t="n">
        <x:v>1180</x:v>
      </x:c>
      <x:c r="K33" s="3" t="str">
        <x:v>单手剑/刺剑或匕首；刺剑须另投先攻</x:v>
      </x:c>
      <x:c r="L33" s="3" t="str">
        <x:v>无决心饰品</x:v>
      </x:c>
      <x:c r="M33" s="11" t="n">
        <x:v>0</x:v>
      </x:c>
      <x:c r="N33" s="26" t="n">
        <x:f>'属性成长'!D224+M33</x:f>
        <x:v>41</x:v>
      </x:c>
    </x:row>
    <x:row r="34" ht="58" customHeight="1">
      <x:c r="A34" s="10" t="str">
        <x:v>千涵</x:v>
      </x:c>
      <x:c r="B34" s="10" t="str">
        <x:v>qianhan</x:v>
      </x:c>
      <x:c r="C34" s="10" t="str">
        <x:v>猎猪矛、皮札甲、鼻盔、木盾</x:v>
      </x:c>
      <x:c r="D34" s="10" t="str">
        <x:v>小刀</x:v>
      </x:c>
      <x:c r="E34" s="24" t="n">
        <x:v>95</x:v>
      </x:c>
      <x:c r="F34" s="24" t="n">
        <x:v>105</x:v>
      </x:c>
      <x:c r="G34" s="24" t="n">
        <x:v>33</x:v>
      </x:c>
      <x:c r="H34" s="24" t="n">
        <x:v>0</x:v>
      </x:c>
      <x:c r="I34" s="19" t="n">
        <x:f>'属性成长'!D231-G34-H34</x:f>
        <x:v>75</x:v>
      </x:c>
      <x:c r="J34" s="24" t="n">
        <x:v>1530</x:v>
      </x:c>
      <x:c r="K34" s="10" t="str">
        <x:v>矛+盾控线，包内单手锤/投斧应付重甲；专精不自动覆盖备用武器；矛墙不是通用破甲输出。</x:v>
      </x:c>
      <x:c r="L34" s="3" t="str">
        <x:v>无决心饰品</x:v>
      </x:c>
      <x:c r="M34" s="11" t="n">
        <x:v>0</x:v>
      </x:c>
      <x:c r="N34" s="26" t="n">
        <x:f>'属性成长'!D232+M34</x:f>
        <x:v>48</x:v>
      </x:c>
    </x:row>
    <x:row r="35" ht="58" customHeight="1">
      <x:c r="A35" s="3" t="str">
        <x:v>王大芷</x:v>
      </x:c>
      <x:c r="B35" s="3" t="str">
        <x:v>wangdazhi</x:v>
      </x:c>
      <x:c r="C35" s="3" t="str">
        <x:v>民兵矛、皮札甲、鼻盔、木盾</x:v>
      </x:c>
      <x:c r="D35" s="3" t="str">
        <x:v>小刀</x:v>
      </x:c>
      <x:c r="E35" s="25" t="n">
        <x:v>95</x:v>
      </x:c>
      <x:c r="F35" s="25" t="n">
        <x:v>105</x:v>
      </x:c>
      <x:c r="G35" s="25" t="n">
        <x:v>31</x:v>
      </x:c>
      <x:c r="H35" s="25" t="n">
        <x:v>0</x:v>
      </x:c>
      <x:c r="I35" s="19" t="n">
        <x:f>'属性成长'!D239-G35-H35</x:f>
        <x:v>77</x:v>
      </x:c>
      <x:c r="J35" s="25" t="n">
        <x:v>960</x:v>
      </x:c>
      <x:c r="K35" s="3" t="str">
        <x:v>矛/单手锤+圆盾；远程压力换鸢盾</x:v>
      </x:c>
      <x:c r="L35" s="3" t="str">
        <x:v>无决心饰品</x:v>
      </x:c>
      <x:c r="M35" s="11" t="n">
        <x:v>0</x:v>
      </x:c>
      <x:c r="N35" s="26" t="n">
        <x:f>'属性成长'!D240+M35</x:f>
        <x:v>48</x:v>
      </x:c>
    </x:row>
    <x:row r="36" ht="58" customHeight="1">
      <x:c r="A36" s="10" t="str">
        <x:v>瑶瑶牙</x:v>
      </x:c>
      <x:c r="B36" s="10" t="str">
        <x:v>yaoyaoya</x:v>
      </x:c>
      <x:c r="C36" s="10" t="str">
        <x:v>伐木斧、皮札甲、鼻盔</x:v>
      </x:c>
      <x:c r="D36" s="10" t="str">
        <x:v>小刀</x:v>
      </x:c>
      <x:c r="E36" s="24" t="n">
        <x:v>95</x:v>
      </x:c>
      <x:c r="F36" s="24" t="n">
        <x:v>105</x:v>
      </x:c>
      <x:c r="G36" s="24" t="n">
        <x:v>29</x:v>
      </x:c>
      <x:c r="H36" s="24" t="n">
        <x:v>0</x:v>
      </x:c>
      <x:c r="I36" s="19" t="n">
        <x:f>'属性成长'!D247-G36-H36</x:f>
        <x:v>84</x:v>
      </x:c>
      <x:c r="J36" s="24" t="n">
        <x:v>1080</x:v>
      </x:c>
      <x:c r="K36" s="10" t="str">
        <x:v>双手锤/斧+包内二格武器；轻装决斗与重甲低耗分开点；重甲低耗按320身甲/300头甲压力装核算，壮实减轻甲盔负重，包内武器仍计负重</x:v>
      </x:c>
      <x:c r="L36" s="3" t="str">
        <x:v>无决心饰品</x:v>
      </x:c>
      <x:c r="M36" s="11" t="n">
        <x:v>0</x:v>
      </x:c>
      <x:c r="N36" s="26" t="n">
        <x:f>'属性成长'!D248+M36</x:f>
        <x:v>49</x:v>
      </x:c>
    </x:row>
    <x:row r="37" ht="58" customHeight="1">
      <x:c r="A37" s="3" t="str">
        <x:v>羊咩咩</x:v>
      </x:c>
      <x:c r="B37" s="3" t="str">
        <x:v>yangmiemie</x:v>
      </x:c>
      <x:c r="C37" s="3" t="str">
        <x:v>战叉、皮札甲、鼻盔</x:v>
      </x:c>
      <x:c r="D37" s="3" t="str">
        <x:v>小刀</x:v>
      </x:c>
      <x:c r="E37" s="25" t="n">
        <x:v>95</x:v>
      </x:c>
      <x:c r="F37" s="25" t="n">
        <x:v>105</x:v>
      </x:c>
      <x:c r="G37" s="25" t="n">
        <x:v>25</x:v>
      </x:c>
      <x:c r="H37" s="25" t="n">
        <x:v>0</x:v>
      </x:c>
      <x:c r="I37" s="19" t="n">
        <x:f>'属性成长'!D255-G37-H37</x:f>
        <x:v>80</x:v>
      </x:c>
      <x:c r="J37" s="25" t="n">
        <x:v>1080</x:v>
      </x:c>
      <x:c r="K37" s="3" t="str">
        <x:v>钩镰枪/长柄锤+副武器</x:v>
      </x:c>
      <x:c r="L37" s="3" t="str">
        <x:v>无决心饰品</x:v>
      </x:c>
      <x:c r="M37" s="11" t="n">
        <x:v>0</x:v>
      </x:c>
      <x:c r="N37" s="26" t="n">
        <x:f>'属性成长'!D256+M37</x:f>
        <x:v>45</x:v>
      </x:c>
    </x:row>
    <x:row r="38" ht="58" customHeight="1">
      <x:c r="A38" s="10" t="str">
        <x:v>宋暖阳</x:v>
      </x:c>
      <x:c r="B38" s="10" t="str">
        <x:v>songnuanyang</x:v>
      </x:c>
      <x:c r="C38" s="10" t="str">
        <x:v>弯刀、皮札甲、鼻盔、木盾</x:v>
      </x:c>
      <x:c r="D38" s="10" t="str">
        <x:v>小刀</x:v>
      </x:c>
      <x:c r="E38" s="24" t="n">
        <x:v>95</x:v>
      </x:c>
      <x:c r="F38" s="24" t="n">
        <x:v>105</x:v>
      </x:c>
      <x:c r="G38" s="24" t="n">
        <x:v>31</x:v>
      </x:c>
      <x:c r="H38" s="24" t="n">
        <x:v>0</x:v>
      </x:c>
      <x:c r="I38" s="19" t="n">
        <x:f>'属性成长'!D263-G38-H38</x:f>
        <x:v>73</x:v>
      </x:c>
      <x:c r="J38" s="24" t="n">
        <x:v>1280</x:v>
      </x:c>
      <x:c r="K38" s="10" t="str">
        <x:v>轻甲刺剑，空副手；终局换刺剑，甲盔合计原始疲劳负重尽量不超过15。突进按当前有效先攻结算，须另扣装备与已积累疲劳；入队仍为弯刀、皮札甲、鼻盔、木盾，小刀入包</x:v>
      </x:c>
      <x:c r="L38" s="3" t="str">
        <x:v>无决心饰品</x:v>
      </x:c>
      <x:c r="M38" s="11" t="n">
        <x:v>0</x:v>
      </x:c>
      <x:c r="N38" s="26" t="n">
        <x:f>'属性成长'!D264+M38</x:f>
        <x:v>50</x:v>
      </x:c>
    </x:row>
    <x:row r="39" ht="58" customHeight="1">
      <x:c r="A39" s="3" t="str">
        <x:v>溺水小龟</x:v>
      </x:c>
      <x:c r="B39" s="3" t="str">
        <x:v>xiaogui</x:v>
      </x:c>
      <x:c r="C39" s="3" t="str">
        <x:v>民兵矛、皮札甲、木盾</x:v>
      </x:c>
      <x:c r="D39" s="3" t="str">
        <x:v>小刀</x:v>
      </x:c>
      <x:c r="E39" s="25" t="n">
        <x:v>95</x:v>
      </x:c>
      <x:c r="F39" s="25" t="n">
        <x:v>0</x:v>
      </x:c>
      <x:c r="G39" s="25" t="n">
        <x:v>26</x:v>
      </x:c>
      <x:c r="H39" s="25" t="n">
        <x:v>0</x:v>
      </x:c>
      <x:c r="I39" s="19" t="n">
        <x:f>'属性成长'!D271-G39-H39</x:f>
        <x:v>82</x:v>
      </x:c>
      <x:c r="J39" s="25" t="n">
        <x:v>610</x:v>
      </x:c>
      <x:c r="K39" s="3" t="str">
        <x:v>矛/单手锤+圆盾；远程压力换鸢盾</x:v>
      </x:c>
      <x:c r="L39" s="3" t="str">
        <x:v>无决心饰品</x:v>
      </x:c>
      <x:c r="M39" s="11" t="n">
        <x:v>0</x:v>
      </x:c>
      <x:c r="N39" s="26" t="n">
        <x:f>'属性成长'!D272+M39</x:f>
        <x:v>45</x:v>
      </x:c>
    </x:row>
    <x:row r="40" ht="58" customHeight="1">
      <x:c r="A40" s="10" t="str">
        <x:v>希文</x:v>
      </x:c>
      <x:c r="B40" s="10" t="str">
        <x:v>xiwen</x:v>
      </x:c>
      <x:c r="C40" s="10" t="str">
        <x:v>短剑、小圆盾、厚布衣、希文的圆圆化妆镜</x:v>
      </x:c>
      <x:c r="D40" s="10" t="str"/>
      <x:c r="E40" s="24" t="n">
        <x:v>35</x:v>
      </x:c>
      <x:c r="F40" s="24" t="n">
        <x:v>0</x:v>
      </x:c>
      <x:c r="G40" s="24" t="n">
        <x:v>11</x:v>
      </x:c>
      <x:c r="H40" s="24" t="n">
        <x:v>0</x:v>
      </x:c>
      <x:c r="I40" s="19" t="n">
        <x:f>'属性成长'!D279-G40-H40</x:f>
        <x:v>86</x:v>
      </x:c>
      <x:c r="J40" s="24" t="n">
        <x:v>470</x:v>
      </x:c>
      <x:c r="K40" s="10" t="str">
        <x:v>武装剑+轻盾；轻装身甲/头盔原始负重合计≤15；按敌人换钉锤，不默认高甲重盾</x:v>
      </x:c>
      <x:c r="L40" s="3" t="str">
        <x:v>希文的圆圆化妆镜</x:v>
      </x:c>
      <x:c r="M40" s="11" t="n">
        <x:v>20</x:v>
      </x:c>
      <x:c r="N40" s="26" t="n">
        <x:f>'属性成长'!D280+M40</x:f>
        <x:v>41</x:v>
      </x:c>
    </x:row>
  </x:sheetData>
  <x:pageMargins left="0.7" right="0.7" top="0.75" bottom="0.75" header="0.3" footer="0.3"/>
  <x:tableParts count="1">
    <x:tablePart xmlns:r="http://schemas.openxmlformats.org/officeDocument/2006/relationships" r:id="R9093abfea99a4df6"/>
  </x:tableParts>
</x:worksheet>
</file>

<file path=xl/worksheets/sheet6.xml><?xml version="1.0" encoding="utf-8"?>
<x:worksheet xmlns:x="http://schemas.openxmlformats.org/spreadsheetml/2006/main">
  <x:sheetPr>
    <x:tabColor rgb="FF086C7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33" hidden="0" customWidth="1"/>
    <x:col min="3" max="3" width="14" hidden="0" customWidth="1"/>
    <x:col min="4" max="4" width="9" hidden="0" customWidth="1"/>
    <x:col min="5" max="5" width="10" hidden="0" customWidth="1"/>
    <x:col min="6" max="6" width="9" hidden="0" customWidth="1"/>
    <x:col min="7" max="7" width="9" hidden="0" customWidth="1"/>
    <x:col min="8" max="8" width="13" hidden="0" customWidth="1"/>
    <x:col min="9" max="9" width="94" hidden="0" customWidth="1"/>
    <x:col min="10" max="10" width="56" hidden="0" customWidth="1"/>
    <x:col min="11" max="11" width="24" hidden="0" customWidth="1"/>
    <x:col min="12" max="12" width="80" hidden="0" customWidth="1"/>
    <x:col min="13" max="13" width="24" hidden="0" customWidth="1"/>
  </x:cols>
  <x:sheetData>
    <x:row r="1" ht="36" customHeight="1">
      <x:c r="A1" s="5" t="str">
        <x:v>102个成员技能 · 7级三选一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25" customHeight="1">
      <x:c r="A3" s="7" t="str">
        <x:v>102项三选一：96项现行图标，眼子3项提案图、希文3项暂用原版图。7级选择1项，11级仅强化已选分支。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2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</x:row>
    <x:row r="5" ht="36" customHeight="1">
      <x:c r="A5" s="9" t="str">
        <x:v>人物</x:v>
      </x:c>
      <x:c r="B5" s="9" t="str">
        <x:v>技能</x:v>
      </x:c>
      <x:c r="C5" s="9" t="str">
        <x:v>主动1被动0</x:v>
      </x:c>
      <x:c r="D5" s="9" t="str">
        <x:v>AP</x:v>
      </x:c>
      <x:c r="E5" s="9" t="str">
        <x:v>疲劳</x:v>
      </x:c>
      <x:c r="F5" s="9" t="str">
        <x:v>CD</x:v>
      </x:c>
      <x:c r="G5" s="9" t="str">
        <x:v>距离</x:v>
      </x:c>
      <x:c r="H5" s="9" t="str">
        <x:v>11级疲劳</x:v>
      </x:c>
      <x:c r="I5" s="9" t="str">
        <x:v>新效果完整定义</x:v>
      </x:c>
      <x:c r="J5" s="9" t="str">
        <x:v>11级其他变化</x:v>
      </x:c>
      <x:c r="K5" s="9" t="str">
        <x:v>变更</x:v>
      </x:c>
      <x:c r="L5" s="9" t="str">
        <x:v>当前原文</x:v>
      </x:c>
      <x:c r="M5" s="9" t="str">
        <x:v>技能ID</x:v>
      </x:c>
    </x:row>
    <x:row r="6" ht="90" customHeight="1">
      <x:c r="A6" s="10" t="str">
        <x:v>王大谋</x:v>
      </x:c>
      <x:c r="B6" s="53" t="str">
        <x:v>大哥借我</x:v>
      </x:c>
      <x:c r="C6" s="16" t="n">
        <x:v>1</x:v>
      </x:c>
      <x:c r="D6" s="15" t="n">
        <x:v>3</x:v>
      </x:c>
      <x:c r="E6" s="15" t="n">
        <x:v>12</x:v>
      </x:c>
      <x:c r="F6" s="15" t="n">
        <x:v>3</x:v>
      </x:c>
      <x:c r="G6" s="15" t="n">
        <x:v>1</x:v>
      </x:c>
      <x:c r="H6" s="19" t="n">
        <x:f>IF(AND(C6=1,E6&gt;0),MAX(0,E6-MAX(1,INT(E6*0.15))),E6)</x:f>
        <x:v>11</x:v>
      </x:c>
      <x:c r="I6" s="10" t="str">
        <x:v>持盾与一名相邻可行动队员互护，双方近防+5，至各自下次回合开始。临时护卫近防取最高，不相加。</x:v>
      </x:c>
      <x:c r="J6" s="10" t="str">
        <x:v>11级：疲劳成本减少15%，向下取整减免，至少减1；AP/冷却/每战次数不变</x:v>
      </x:c>
      <x:c r="K6" s="10" t="str">
        <x:v>重新定义</x:v>
      </x:c>
      <x:c r="L6" s="10" t="str">
        <x:v>持盾与一名相邻队员互相掩护：双方近战防御各 +5，分别持续至自己下次回合开始。护卫类临时近防只取最高值。</x:v>
      </x:c>
      <x:c r="M6" s="10" t="str">
        <x:v>borrow_strike</x:v>
      </x:c>
    </x:row>
    <x:row r="7" ht="90" customHeight="1">
      <x:c r="A7" s="3" t="str">
        <x:v>王大谋</x:v>
      </x:c>
      <x:c r="B7" s="54" t="str">
        <x:v>一起抬</x:v>
      </x:c>
      <x:c r="C7" s="17" t="n">
        <x:v>0</x:v>
      </x:c>
      <x:c r="D7" s="15" t="n">
        <x:v>0</x:v>
      </x:c>
      <x:c r="E7" s="15" t="n">
        <x:v>0</x:v>
      </x:c>
      <x:c r="F7" s="15" t="n">
        <x:v>0</x:v>
      </x:c>
      <x:c r="G7" s="15" t="n">
        <x:v>2</x:v>
      </x:c>
      <x:c r="H7" s="19" t="n">
        <x:f>IF(AND(C7=1,E7&gt;0),MAX(0,E7-MAX(1,INT(E7*0.15))),E7)</x:f>
        <x:v>0</x:v>
      </x:c>
      <x:c r="I7" s="3" t="str">
        <x:v>持盾且2格内至少两名其他可行动队员：自身决心+8、近战破甲+10%。队友离开立即失效，不按人数叠乘。</x:v>
      </x:c>
      <x:c r="J7" s="3" t="str">
        <x:v>11级：自身每回合额外恢复1疲劳，纳入全Mod额外恢复上限</x:v>
      </x:c>
      <x:c r="K7" s="3" t="str">
        <x:v>重新定义</x:v>
      </x:c>
      <x:c r="L7" s="3" t="str">
        <x:v>持盾且 2 格内有至少两名其他可行动队员时，决心 +8，近战武器攻击的护甲伤害 +10%。</x:v>
      </x:c>
      <x:c r="M7" s="3" t="str">
        <x:v>together_lift</x:v>
      </x:c>
    </x:row>
    <x:row r="8" ht="90" customHeight="1">
      <x:c r="A8" s="10" t="str">
        <x:v>王大谋</x:v>
      </x:c>
      <x:c r="B8" s="53" t="str">
        <x:v>偷大哥</x:v>
      </x:c>
      <x:c r="C8" s="16" t="n">
        <x:v>0</x:v>
      </x:c>
      <x:c r="D8" s="15" t="n">
        <x:v>0</x:v>
      </x:c>
      <x:c r="E8" s="15" t="n">
        <x:v>0</x:v>
      </x:c>
      <x:c r="F8" s="15" t="n">
        <x:v>0</x:v>
      </x:c>
      <x:c r="G8" s="15" t="n">
        <x:v>0</x:v>
      </x:c>
      <x:c r="H8" s="19" t="n">
        <x:f>IF(AND(C8=1,E8&gt;0),MAX(0,E8-MAX(1,INT(E8*0.15))),E8)</x:f>
        <x:v>0</x:v>
      </x:c>
      <x:c r="I8" s="10" t="str">
        <x:v>本人在册且存活时，已解锁主题人物的服务费八折，最多省200克朗，每7日一次。装备与补级费不打折；仅成功雇佣消费机会；不能改变解锁与候选冷却。</x:v>
      </x:c>
      <x:c r="J8" s="10" t="str">
        <x:v>11级：自身每回合额外恢复1疲劳，纳入全Mod额外恢复上限</x:v>
      </x:c>
      <x:c r="K8" s="10" t="str">
        <x:v>重新定义</x:v>
      </x:c>
      <x:c r="L8" s="10" t="str">
        <x:v>大谋在队时，已解锁主题成员的招募费用八折，最多省 200；每 7 日一次，仅成功雇佣消耗机会，不改变成员解锁和刷新间隔。</x:v>
      </x:c>
      <x:c r="M8" s="10" t="str">
        <x:v>steal_bro</x:v>
      </x:c>
    </x:row>
    <x:row r="9" ht="90" customHeight="1">
      <x:c r="A9" s="3" t="str">
        <x:v>午夜抹抹茶</x:v>
      </x:c>
      <x:c r="B9" s="54" t="str">
        <x:v>地精出身</x:v>
      </x:c>
      <x:c r="C9" s="17" t="n">
        <x:v>0</x:v>
      </x:c>
      <x:c r="D9" s="15" t="n">
        <x:v>0</x:v>
      </x:c>
      <x:c r="E9" s="15" t="n">
        <x:v>0</x:v>
      </x:c>
      <x:c r="F9" s="15" t="n">
        <x:v>0</x:v>
      </x:c>
      <x:c r="G9" s="15" t="n">
        <x:v>0</x:v>
      </x:c>
      <x:c r="H9" s="19" t="n">
        <x:f>IF(AND(C9=1,E9&gt;0),MAX(0,E9-MAX(1,INT(E9*0.15))),E9)</x:f>
        <x:v>0</x:v>
      </x:c>
      <x:c r="I9" s="3" t="str">
        <x:v>本人在册且存活时，原版维修每实际消耗7工具返1，每日最多3。只记录外部维修支出，返还不再作为消耗；不按预备队人数复制。</x:v>
      </x:c>
      <x:c r="J9" s="3" t="str">
        <x:v>11级：自身每回合额外恢复1疲劳，纳入全Mod额外恢复上限</x:v>
      </x:c>
      <x:c r="K9" s="3" t="str">
        <x:v>重新定义</x:v>
      </x:c>
      <x:c r="L9" s="3" t="str">
        <x:v>抹茶在队时，原版行军或扎营维修每累计实际消耗 7 工具，返还 1 工具；每日最多返还 3。技能和交易消耗不计入，返还不重复累计。</x:v>
      </x:c>
      <x:c r="M9" s="3" t="str">
        <x:v>scrap_parts</x:v>
      </x:c>
    </x:row>
    <x:row r="10" ht="90" customHeight="1">
      <x:c r="A10" s="10" t="str">
        <x:v>午夜抹抹茶</x:v>
      </x:c>
      <x:c r="B10" s="53" t="str">
        <x:v>地精算盘</x:v>
      </x:c>
      <x:c r="C10" s="16" t="n">
        <x:v>1</x:v>
      </x:c>
      <x:c r="D10" s="15" t="n">
        <x:v>2</x:v>
      </x:c>
      <x:c r="E10" s="15" t="n">
        <x:v>8</x:v>
      </x:c>
      <x:c r="F10" s="15" t="n">
        <x:v>2</x:v>
      </x:c>
      <x:c r="G10" s="15" t="n">
        <x:v>4</x:v>
      </x:c>
      <x:c r="H10" s="19" t="n">
        <x:f>IF(AND(C10=1,E10&gt;0),MAX(0,E10-MAX(1,INT(E10*0.15))),E10)</x:f>
        <x:v>7</x:v>
      </x:c>
      <x:c r="I10" s="10" t="str">
        <x:v>标记一个可见敌人，下一次己方单体武器攻击命中+10，尝试后耗尽，两次施术者回合开始后到期。一人仅一个标记；与全部Mod命中加成合计≤10。</x:v>
      </x:c>
      <x:c r="J10" s="10" t="str">
        <x:v>11级：疲劳成本减少15%，向下取整减免，至少减1；AP/冷却/每战次数不变</x:v>
      </x:c>
      <x:c r="K10" s="10" t="str">
        <x:v>V2修订：2AP能与弩的3AP射击+4AP装填组成9AP；原3AP会打断这个循环</x:v>
      </x:c>
      <x:c r="L10" s="10" t="str">
        <x:v>标记 4 格内可见敌人两轮；下一次己方单体武器攻击命中 +10，尝试后消耗。同一人只保留一个标记。 同次攻击的标记与临时命中加成合计最多 +10；负面命中效果另行扣除。</x:v>
      </x:c>
      <x:c r="M10" s="10" t="str">
        <x:v>abacus_mark</x:v>
      </x:c>
    </x:row>
    <x:row r="11" ht="90" customHeight="1">
      <x:c r="A11" s="3" t="str">
        <x:v>午夜抹抹茶</x:v>
      </x:c>
      <x:c r="B11" s="54" t="str">
        <x:v>幕后队长</x:v>
      </x:c>
      <x:c r="C11" s="17" t="n">
        <x:v>1</x:v>
      </x:c>
      <x:c r="D11" s="15" t="n">
        <x:v>2</x:v>
      </x:c>
      <x:c r="E11" s="15" t="n">
        <x:v>8</x:v>
      </x:c>
      <x:c r="F11" s="15" t="n">
        <x:v>2</x:v>
      </x:c>
      <x:c r="G11" s="15" t="n">
        <x:v>3</x:v>
      </x:c>
      <x:c r="H11" s="19" t="n">
        <x:f>IF(AND(C11=1,E11&gt;0),MAX(0,E11-MAX(1,INT(E11*0.15))),E11)</x:f>
        <x:v>7</x:v>
      </x:c>
      <x:c r="I11" s="3" t="str">
        <x:v>一名其他队员的下一次单体武器攻击少耗8疲劳，两次目标回合结束后到期；最低仍耗原消耗的50%向上取整。减耗取最高，优惠不返还AP。</x:v>
      </x:c>
      <x:c r="J11" s="3" t="str">
        <x:v>11级：疲劳成本减少15%，向下取整减免，至少减1；AP/冷却/每战次数不变</x:v>
      </x:c>
      <x:c r="K11" s="3" t="str">
        <x:v>V2修订：降低疲劳转移税；仍受50%最低费用约束，不能凭文字把8点全额算收益</x:v>
      </x:c>
      <x:c r="L11" s="3" t="str">
        <x:v>3 格内一名其他队员，下一次单体武器技能少耗 8 疲劳，最低 0；其两次回合结束后到期。优惠取最高一份。</x:v>
      </x:c>
      <x:c r="M11" s="3" t="str">
        <x:v>shadow_captain</x:v>
      </x:c>
    </x:row>
    <x:row r="12" ht="90" customHeight="1">
      <x:c r="A12" s="10" t="str">
        <x:v>小酒瓶</x:v>
      </x:c>
      <x:c r="B12" s="53" t="str">
        <x:v>瓶队突破</x:v>
      </x:c>
      <x:c r="C12" s="16" t="n">
        <x:v>1</x:v>
      </x:c>
      <x:c r="D12" s="15" t="n">
        <x:v>4</x:v>
      </x:c>
      <x:c r="E12" s="15" t="n">
        <x:v>18</x:v>
      </x:c>
      <x:c r="F12" s="15" t="n">
        <x:v>2</x:v>
      </x:c>
      <x:c r="G12" s="15" t="n">
        <x:v>1</x:v>
      </x:c>
      <x:c r="H12" s="19" t="n">
        <x:f>IF(AND(C12=1,E12&gt;0),MAX(0,E12-MAX(1,INT(E12*0.15))),E12)</x:f>
        <x:v>16</x:v>
      </x:c>
      <x:c r="I12" s="10" t="str">
        <x:v>以单手近战武器的普通单体招式攻击，命中 +10；攻击后近战防御 -5，直到自己下次回合开始。命中或落空都会进入冷却。</x:v>
      </x:c>
      <x:c r="J12" s="10" t="str">
        <x:v>11级：疲劳成本减少15%，向下取整减免，至少减1；AP/冷却/每战次数不变</x:v>
      </x:c>
      <x:c r="K12" s="10" t="str">
        <x:v>保留，受全局预算约束</x:v>
      </x:c>
      <x:c r="L12" s="10" t="str">
        <x:v>以单手近战武器的普通单体招式攻击，命中 +10；攻击后近战防御 -5，直到自己下次回合开始。命中或落空都会进入冷却。</x:v>
      </x:c>
      <x:c r="M12" s="10" t="str">
        <x:v>bottle_breakthrough</x:v>
      </x:c>
    </x:row>
    <x:row r="13" ht="90" customHeight="1">
      <x:c r="A13" s="3" t="str">
        <x:v>小酒瓶</x:v>
      </x:c>
      <x:c r="B13" s="54" t="str">
        <x:v>决赛时刻</x:v>
      </x:c>
      <x:c r="C13" s="17" t="n">
        <x:v>0</x:v>
      </x:c>
      <x:c r="D13" s="15" t="n">
        <x:v>0</x:v>
      </x:c>
      <x:c r="E13" s="15" t="n">
        <x:v>0</x:v>
      </x:c>
      <x:c r="F13" s="15" t="n">
        <x:v>0</x:v>
      </x:c>
      <x:c r="G13" s="15" t="n">
        <x:v>0</x:v>
      </x:c>
      <x:c r="H13" s="19" t="n">
        <x:f>IF(AND(C13=1,E13&gt;0),MAX(0,E13-MAX(1,INT(E13*0.15))),E13)</x:f>
        <x:v>0</x:v>
      </x:c>
      <x:c r="I13" s="3" t="str">
        <x:v>从第 5 轮起，近战武器攻击伤害 +10%，每次近战武器技能额外消耗 3 疲劳。</x:v>
      </x:c>
      <x:c r="J13" s="3" t="str">
        <x:v>11级：自身每回合额外恢复1疲劳，纳入全Mod额外恢复上限</x:v>
      </x:c>
      <x:c r="K13" s="3" t="str">
        <x:v>保留，受全局预算约束</x:v>
      </x:c>
      <x:c r="L13" s="3" t="str">
        <x:v>从第 5 轮起，近战武器攻击伤害 +10%，每次近战武器技能额外消耗 3 疲劳。</x:v>
      </x:c>
      <x:c r="M13" s="3" t="str">
        <x:v>finals_moment</x:v>
      </x:c>
    </x:row>
    <x:row r="14" ht="90" customHeight="1">
      <x:c r="A14" s="10" t="str">
        <x:v>小酒瓶</x:v>
      </x:c>
      <x:c r="B14" s="53" t="str">
        <x:v>队友给的球</x:v>
      </x:c>
      <x:c r="C14" s="16" t="n">
        <x:v>0</x:v>
      </x:c>
      <x:c r="D14" s="15" t="n">
        <x:v>0</x:v>
      </x:c>
      <x:c r="E14" s="15" t="n">
        <x:v>0</x:v>
      </x:c>
      <x:c r="F14" s="15" t="n">
        <x:v>0</x:v>
      </x:c>
      <x:c r="G14" s="15" t="n">
        <x:v>0</x:v>
      </x:c>
      <x:c r="H14" s="19" t="n">
        <x:f>IF(AND(C14=1,E14&gt;0),MAX(0,E14-MAX(1,INT(E14*0.15))),E14)</x:f>
        <x:v>0</x:v>
      </x:c>
      <x:c r="I14" s="10" t="str">
        <x:v>每轮首次攻击本轮已被其他队员单体武器命中的敌人时，命中 +5；尝试后消耗，不适用于范围攻击。</x:v>
      </x:c>
      <x:c r="J14" s="10" t="str">
        <x:v>11级：自身每回合额外恢复1疲劳，纳入全Mod额外恢复上限</x:v>
      </x:c>
      <x:c r="K14" s="10" t="str">
        <x:v>保留，受全局预算约束</x:v>
      </x:c>
      <x:c r="L14" s="10" t="str">
        <x:v>每轮首次攻击本轮已被其他队员单体武器命中的敌人时，命中 +5；尝试后消耗，不适用于范围攻击。</x:v>
      </x:c>
      <x:c r="M14" s="10" t="str">
        <x:v>teammate_ball</x:v>
      </x:c>
    </x:row>
    <x:row r="15" ht="90" customHeight="1">
      <x:c r="A15" s="3" t="str">
        <x:v>白小帅子</x:v>
      </x:c>
      <x:c r="B15" s="54" t="str">
        <x:v>打鼓</x:v>
      </x:c>
      <x:c r="C15" s="17" t="n">
        <x:v>1</x:v>
      </x:c>
      <x:c r="D15" s="15" t="n">
        <x:v>4</x:v>
      </x:c>
      <x:c r="E15" s="15" t="n">
        <x:v>20</x:v>
      </x:c>
      <x:c r="F15" s="15" t="n">
        <x:v>3</x:v>
      </x:c>
      <x:c r="G15" s="15" t="n">
        <x:v>2</x:v>
      </x:c>
      <x:c r="H15" s="19" t="n">
        <x:f>IF(AND(C15=1,E15&gt;0),MAX(0,E15-MAX(1,INT(E15*0.15))),E15)</x:f>
        <x:v>17</x:v>
      </x:c>
      <x:c r="I15" s="3" t="str">
        <x:v>指定自己或2格内队员为中心，选择最多3名2格内可行动己方角色（可含自身）：下次回合开始恢复6疲劳，决心+5至该回合结束。禁止扩大到12人，援军不追补。</x:v>
      </x:c>
      <x:c r="J15" s="3" t="str">
        <x:v>11级：疲劳成本减少15%，向下取整减免，至少减1；AP/冷却/每战次数不变</x:v>
      </x:c>
      <x:c r="K15" s="3" t="str">
        <x:v>重新定义</x:v>
      </x:c>
      <x:c r="L15" s="3" t="str">
        <x:v>自己和 3 格内队员下一次回合开始额外恢复 8 疲劳，并获得决心 +5 至该回合结束。</x:v>
      </x:c>
      <x:c r="M15" s="3" t="str">
        <x:v>drum</x:v>
      </x:c>
    </x:row>
    <x:row r="16" ht="90" customHeight="1">
      <x:c r="A16" s="10" t="str">
        <x:v>白小帅子</x:v>
      </x:c>
      <x:c r="B16" s="53" t="str">
        <x:v>小心脏</x:v>
      </x:c>
      <x:c r="C16" s="16" t="n">
        <x:v>0</x:v>
      </x:c>
      <x:c r="D16" s="15" t="n">
        <x:v>0</x:v>
      </x:c>
      <x:c r="E16" s="15" t="n">
        <x:v>0</x:v>
      </x:c>
      <x:c r="F16" s="15" t="n">
        <x:v>0</x:v>
      </x:c>
      <x:c r="G16" s="15" t="n">
        <x:v>0</x:v>
      </x:c>
      <x:c r="H16" s="19" t="n">
        <x:f>IF(AND(C16=1,E16&gt;0),MAX(0,E16-MAX(1,INT(E16*0.15))),E16)</x:f>
        <x:v>0</x:v>
      </x:c>
      <x:c r="I16" s="10" t="str">
        <x:v>2 格内没有可行动队员时决心 -8；持盾且与队员相邻时，被攻击时近防 +4。</x:v>
      </x:c>
      <x:c r="J16" s="10" t="str">
        <x:v>11级：自身每回合额外恢复1疲劳，纳入全Mod额外恢复上限</x:v>
      </x:c>
      <x:c r="K16" s="10" t="str">
        <x:v>保留，受全局预算约束</x:v>
      </x:c>
      <x:c r="L16" s="10" t="str">
        <x:v>2 格内没有可行动队员时决心 -8；持盾且与队员相邻时，被攻击时近防 +4。</x:v>
      </x:c>
      <x:c r="M16" s="10" t="str">
        <x:v>small_heart</x:v>
      </x:c>
    </x:row>
    <x:row r="17" ht="90" customHeight="1">
      <x:c r="A17" s="3" t="str">
        <x:v>白小帅子</x:v>
      </x:c>
      <x:c r="B17" s="54" t="str">
        <x:v>守门</x:v>
      </x:c>
      <x:c r="C17" s="17" t="n">
        <x:v>1</x:v>
      </x:c>
      <x:c r="D17" s="15" t="n">
        <x:v>3</x:v>
      </x:c>
      <x:c r="E17" s="15" t="n">
        <x:v>12</x:v>
      </x:c>
      <x:c r="F17" s="15" t="n">
        <x:v>2</x:v>
      </x:c>
      <x:c r="G17" s="15" t="n">
        <x:v>0</x:v>
      </x:c>
      <x:c r="H17" s="19" t="n">
        <x:f>IF(AND(C17=1,E17&gt;0),MAX(0,E17-MAX(1,INT(E17*0.15))),E17)</x:f>
        <x:v>11</x:v>
      </x:c>
      <x:c r="I17" s="3" t="str">
        <x:v>必须持盾，近防+6、免疫推拉，到自己下次回合开始；禁止主动移动。眩晕、网缚、伤害照常；失盾或被强制移动立即终止。</x:v>
      </x:c>
      <x:c r="J17" s="3" t="str">
        <x:v>11级：疲劳成本减少15%，向下取整减免，至少减1；AP/冷却/每战次数不变</x:v>
      </x:c>
      <x:c r="K17" s="3" t="str">
        <x:v>重新定义</x:v>
      </x:c>
      <x:c r="L17" s="3" t="str">
        <x:v>持盾守门至自己下次回合开始：不能主动移动，近防 +4，并免疫期间的推拉位移。伤害与眩晕照常。</x:v>
      </x:c>
      <x:c r="M17" s="3" t="str">
        <x:v>guard_gate</x:v>
      </x:c>
    </x:row>
    <x:row r="18" ht="90" customHeight="1">
      <x:c r="A18" s="10" t="str">
        <x:v>李李超欧</x:v>
      </x:c>
      <x:c r="B18" s="53" t="str">
        <x:v>无法选中</x:v>
      </x:c>
      <x:c r="C18" s="16" t="n">
        <x:v>1</x:v>
      </x:c>
      <x:c r="D18" s="15" t="n">
        <x:v>3</x:v>
      </x:c>
      <x:c r="E18" s="15" t="n">
        <x:v>16</x:v>
      </x:c>
      <x:c r="F18" s="15" t="n">
        <x:v>3</x:v>
      </x:c>
      <x:c r="G18" s="15" t="n">
        <x:v>0</x:v>
      </x:c>
      <x:c r="H18" s="19" t="n">
        <x:f>IF(AND(C18=1,E18&gt;0),MAX(0,E18-MAX(1,INT(E18*0.15))),E18)</x:f>
        <x:v>14</x:v>
      </x:c>
      <x:c r="I18" s="10" t="str">
        <x:v>无相邻敌人才可用：自身远防+20，至下次回合开始。主动攻击或移动即解除。敌人仍能选中且范围攻击照常。每战最多2次。</x:v>
      </x:c>
      <x:c r="J18" s="10" t="str">
        <x:v>11级：疲劳成本减少15%，向下取整减免，至少减1；AP/冷却/每战次数不变</x:v>
      </x:c>
      <x:c r="K18" s="10" t="str">
        <x:v>重新定义</x:v>
      </x:c>
      <x:c r="L18" s="10" t="str">
        <x:v>没有相邻敌人时使用；至自己下次回合开始，敌方单体攻击若有另一名合法队员目标，就不能选中自己。没有替代目标时仍可被攻击。主动攻击会解除；范围攻击不受影响。</x:v>
      </x:c>
      <x:c r="M18" s="10" t="str">
        <x:v>unselectable</x:v>
      </x:c>
    </x:row>
    <x:row r="19" ht="90" customHeight="1">
      <x:c r="A19" s="3" t="str">
        <x:v>李李超欧</x:v>
      </x:c>
      <x:c r="B19" s="54" t="str">
        <x:v>超巨</x:v>
      </x:c>
      <x:c r="C19" s="17" t="n">
        <x:v>0</x:v>
      </x:c>
      <x:c r="D19" s="15" t="n">
        <x:v>0</x:v>
      </x:c>
      <x:c r="E19" s="15" t="n">
        <x:v>0</x:v>
      </x:c>
      <x:c r="F19" s="15" t="n">
        <x:v>0</x:v>
      </x:c>
      <x:c r="G19" s="15" t="n">
        <x:v>0</x:v>
      </x:c>
      <x:c r="H19" s="19" t="n">
        <x:f>IF(AND(C19=1,E19&gt;0),MAX(0,E19-MAX(1,INT(E19*0.15))),E19)</x:f>
        <x:v>0</x:v>
      </x:c>
      <x:c r="I19" s="3" t="str">
        <x:v>单体远程武器每轮首次命中+1聚光、首次落空-1，最多2层；每层远攻+3、决心+3。战后清零，计入Mod命中+10总上限。</x:v>
      </x:c>
      <x:c r="J19" s="3" t="str">
        <x:v>11级：自身每回合额外恢复1疲劳，纳入全Mod额外恢复上限</x:v>
      </x:c>
      <x:c r="K19" s="3" t="str">
        <x:v>重新定义</x:v>
      </x:c>
      <x:c r="L19" s="3" t="str">
        <x:v>单体武器每轮首次命中获得一层聚光，每轮首次落空失去一层；最多三层，每层远攻 +3、决心 +3，战后清零。</x:v>
      </x:c>
      <x:c r="M19" s="3" t="str">
        <x:v>chaoju</x:v>
      </x:c>
    </x:row>
    <x:row r="20" ht="90" customHeight="1">
      <x:c r="A20" s="10" t="str">
        <x:v>李李超欧</x:v>
      </x:c>
      <x:c r="B20" s="53" t="str">
        <x:v>欧气</x:v>
      </x:c>
      <x:c r="C20" s="16" t="n">
        <x:v>0</x:v>
      </x:c>
      <x:c r="D20" s="15" t="n">
        <x:v>0</x:v>
      </x:c>
      <x:c r="E20" s="15" t="n">
        <x:v>0</x:v>
      </x:c>
      <x:c r="F20" s="15" t="n">
        <x:v>0</x:v>
      </x:c>
      <x:c r="G20" s="15" t="n">
        <x:v>0</x:v>
      </x:c>
      <x:c r="H20" s="19" t="n">
        <x:f>IF(AND(C20=1,E20&gt;0),MAX(0,E20-MAX(1,INT(E20*0.15))),E20)</x:f>
        <x:v>0</x:v>
      </x:c>
      <x:c r="I20" s="10" t="str">
        <x:v>士气检定失败时获得至少25%的原版重掷机会，与其他重掷来源取高。不重掷命中、伤害、招募或掉落；不是免疫恐惧。</x:v>
      </x:c>
      <x:c r="J20" s="10" t="str">
        <x:v>11级：自身每回合额外恢复1疲劳，纳入全Mod额外恢复上限</x:v>
      </x:c>
      <x:c r="K20" s="10" t="str">
        <x:v>重新定义</x:v>
      </x:c>
      <x:c r="L20" s="10" t="str">
        <x:v>士气检定获得至少 20% 的原版重掷机会；与其他重掷来源取较高值。不重掷命中、伤害和掉落。</x:v>
      </x:c>
      <x:c r="M20" s="10" t="str">
        <x:v>ouqi</x:v>
      </x:c>
    </x:row>
    <x:row r="21" ht="90" customHeight="1">
      <x:c r="A21" s="3" t="str">
        <x:v>小月牙</x:v>
      </x:c>
      <x:c r="B21" s="54" t="str">
        <x:v>超市里</x:v>
      </x:c>
      <x:c r="C21" s="17" t="n">
        <x:v>0</x:v>
      </x:c>
      <x:c r="D21" s="15" t="n">
        <x:v>0</x:v>
      </x:c>
      <x:c r="E21" s="15" t="n">
        <x:v>0</x:v>
      </x:c>
      <x:c r="F21" s="15" t="n">
        <x:v>0</x:v>
      </x:c>
      <x:c r="G21" s="15" t="n">
        <x:v>0</x:v>
      </x:c>
      <x:c r="H21" s="19" t="n">
        <x:f>IF(AND(C21=1,E21&gt;0),MAX(0,E21-MAX(1,INT(E21*0.15))),E21)</x:f>
        <x:v>0</x:v>
      </x:c>
      <x:c r="I21" s="3" t="str">
        <x:v>本人在册存活时，每日首笔城镇食物购买优惠15%，最多省30克朗；取消/失败不消耗。不能靠拆单多次获得，出售无加成。</x:v>
      </x:c>
      <x:c r="J21" s="3" t="str">
        <x:v>11级：自身每回合额外恢复1疲劳，纳入全Mod额外恢复上限</x:v>
      </x:c>
      <x:c r="K21" s="3" t="str">
        <x:v>重新定义</x:v>
      </x:c>
      <x:c r="L21" s="3" t="str">
        <x:v>小月牙在队时，每日首次在城镇商店成功购买食物享受 15% 折扣，最多省 30 克朗。取消、买不起及无空位不消耗机会；不影响出售。</x:v>
      </x:c>
      <x:c r="M21" s="3" t="str">
        <x:v>supermarket</x:v>
      </x:c>
    </x:row>
    <x:row r="22" ht="90" customHeight="1">
      <x:c r="A22" s="10" t="str">
        <x:v>小月牙</x:v>
      </x:c>
      <x:c r="B22" s="53" t="str">
        <x:v>变态</x:v>
      </x:c>
      <x:c r="C22" s="16" t="n">
        <x:v>0</x:v>
      </x:c>
      <x:c r="D22" s="15" t="n">
        <x:v>0</x:v>
      </x:c>
      <x:c r="E22" s="15" t="n">
        <x:v>0</x:v>
      </x:c>
      <x:c r="F22" s="15" t="n">
        <x:v>0</x:v>
      </x:c>
      <x:c r="G22" s="15" t="n">
        <x:v>0</x:v>
      </x:c>
      <x:c r="H22" s="19" t="n">
        <x:f>IF(AND(C22=1,E22&gt;0),MAX(0,E22-MAX(1,INT(E22*0.15))),E22)</x:f>
        <x:v>0</x:v>
      </x:c>
      <x:c r="I22" s="10" t="str">
        <x:v>单体远程武器切换到与上次不同的敌人时命中+6，每轮一次。首次射击不触发；落空也更新目标。计入全Mod+10总上限。</x:v>
      </x:c>
      <x:c r="J22" s="10" t="str">
        <x:v>11级：自身每回合额外恢复1疲劳，纳入全Mod额外恢复上限</x:v>
      </x:c>
      <x:c r="K22" s="10" t="str">
        <x:v>重新定义</x:v>
      </x:c>
      <x:c r="L22" s="10" t="str">
        <x:v>单体远程武器攻击切换到与上次不同的敌人时，命中 +8，每轮一次。首次射击不触发；落空也记录目标。</x:v>
      </x:c>
      <x:c r="M22" s="10" t="str">
        <x:v>biantai</x:v>
      </x:c>
    </x:row>
    <x:row r="23" ht="90" customHeight="1">
      <x:c r="A23" s="3" t="str">
        <x:v>小月牙</x:v>
      </x:c>
      <x:c r="B23" s="54" t="str">
        <x:v>乐天派</x:v>
      </x:c>
      <x:c r="C23" s="17" t="n">
        <x:v>0</x:v>
      </x:c>
      <x:c r="D23" s="15" t="n">
        <x:v>0</x:v>
      </x:c>
      <x:c r="E23" s="15" t="n">
        <x:v>0</x:v>
      </x:c>
      <x:c r="F23" s="15" t="n">
        <x:v>0</x:v>
      </x:c>
      <x:c r="G23" s="15" t="n">
        <x:v>0</x:v>
      </x:c>
      <x:c r="H23" s="19" t="n">
        <x:f>IF(AND(C23=1,E23&gt;0),MAX(0,E23-MAX(1,INT(E23*0.15))),E23)</x:f>
        <x:v>0</x:v>
      </x:c>
      <x:c r="I23" s="3" t="str">
        <x:v>每战一次，自己回合开始时若处于动摇/崩溃，恢复一级士气并消除4疲劳。不能解除逃跑、魅惑、眩晕；不升到自信。</x:v>
      </x:c>
      <x:c r="J23" s="3" t="str">
        <x:v>11级：自身每回合额外恢复1疲劳，纳入全Mod额外恢复上限</x:v>
      </x:c>
      <x:c r="K23" s="3" t="str">
        <x:v>重新定义</x:v>
      </x:c>
      <x:c r="L23" s="3" t="str">
        <x:v>每战一次：自己回合开始时，若处于动摇或崩溃，恢复一级士气。不能解除逃跑、魅惑或眩晕。</x:v>
      </x:c>
      <x:c r="M23" s="3" t="str">
        <x:v>optimist</x:v>
      </x:c>
    </x:row>
    <x:row r="24" ht="90" customHeight="1">
      <x:c r="A24" s="10" t="str">
        <x:v>余初九</x:v>
      </x:c>
      <x:c r="B24" s="53" t="str">
        <x:v>狗叫</x:v>
      </x:c>
      <x:c r="C24" s="16" t="n">
        <x:v>1</x:v>
      </x:c>
      <x:c r="D24" s="15" t="n">
        <x:v>3</x:v>
      </x:c>
      <x:c r="E24" s="15" t="n">
        <x:v>12</x:v>
      </x:c>
      <x:c r="F24" s="15" t="n">
        <x:v>2</x:v>
      </x:c>
      <x:c r="G24" s="15" t="n">
        <x:v>3</x:v>
      </x:c>
      <x:c r="H24" s="19" t="n">
        <x:f>IF(AND(C24=1,E24&gt;0),MAX(0,E24-MAX(1,INT(E24*0.15))),E24)</x:f>
        <x:v>11</x:v>
      </x:c>
      <x:c r="I24" s="10" t="str">
        <x:v>干扰 3 格内可见的人类或绿皮，使其近战命中 -8，直到目标下次回合结束。不影响亡灵、野兽及免疫恐惧的敌人。同名效果不叠加。</x:v>
      </x:c>
      <x:c r="J24" s="10" t="str">
        <x:v>11级：疲劳成本减少15%，向下取整减免，至少减1；AP/冷却/每战次数不变</x:v>
      </x:c>
      <x:c r="K24" s="10" t="str">
        <x:v>保留，受全局预算约束</x:v>
      </x:c>
      <x:c r="L24" s="10" t="str">
        <x:v>干扰 3 格内可见的人类或绿皮，使其近战命中 -8，直到目标下次回合结束。不影响亡灵、野兽及免疫恐惧的敌人。同名效果不叠加。</x:v>
      </x:c>
      <x:c r="M24" s="10" t="str">
        <x:v>dog_bark</x:v>
      </x:c>
    </x:row>
    <x:row r="25" ht="90" customHeight="1">
      <x:c r="A25" s="3" t="str">
        <x:v>余初九</x:v>
      </x:c>
      <x:c r="B25" s="54" t="str">
        <x:v>忠诚</x:v>
      </x:c>
      <x:c r="C25" s="17" t="n">
        <x:v>0</x:v>
      </x:c>
      <x:c r="D25" s="15" t="n">
        <x:v>0</x:v>
      </x:c>
      <x:c r="E25" s="15" t="n">
        <x:v>0</x:v>
      </x:c>
      <x:c r="F25" s="15" t="n">
        <x:v>0</x:v>
      </x:c>
      <x:c r="G25" s="15" t="n">
        <x:v>0</x:v>
      </x:c>
      <x:c r="H25" s="19" t="n">
        <x:f>IF(AND(C25=1,E25&gt;0),MAX(0,E25-MAX(1,INT(E25*0.15))),E25)</x:f>
        <x:v>0</x:v>
      </x:c>
      <x:c r="I25" s="3" t="str">
        <x:v>与可行动的阿飞相距不超过 2 格时，决心 +10。阿飞未出战或失去行动能力时，依次由王大谋、午夜抹抹茶代任。</x:v>
      </x:c>
      <x:c r="J25" s="3" t="str">
        <x:v>11级：自身每回合额外恢复1疲劳，纳入全Mod额外恢复上限</x:v>
      </x:c>
      <x:c r="K25" s="3" t="str">
        <x:v>保留，受全局预算约束</x:v>
      </x:c>
      <x:c r="L25" s="3" t="str">
        <x:v>与可行动的阿飞相距不超过 2 格时，决心 +10。阿飞未出战或失去行动能力时，依次由王大谋、午夜抹抹茶代任。</x:v>
      </x:c>
      <x:c r="M25" s="3" t="str">
        <x:v>loyalty</x:v>
      </x:c>
    </x:row>
    <x:row r="26" ht="90" customHeight="1">
      <x:c r="A26" s="10" t="str">
        <x:v>余初九</x:v>
      </x:c>
      <x:c r="B26" s="53" t="str">
        <x:v>护团换位</x:v>
      </x:c>
      <x:c r="C26" s="16" t="n">
        <x:v>1</x:v>
      </x:c>
      <x:c r="D26" s="15" t="n">
        <x:v>3</x:v>
      </x:c>
      <x:c r="E26" s="15" t="n">
        <x:v>20</x:v>
      </x:c>
      <x:c r="F26" s="15" t="n">
        <x:v>3</x:v>
      </x:c>
      <x:c r="G26" s="15" t="n">
        <x:v>1</x:v>
      </x:c>
      <x:c r="H26" s="19" t="n">
        <x:f>IF(AND(C26=1,E26&gt;0),MAX(0,E26-MAX(1,INT(E26*0.15))),E26)</x:f>
        <x:v>17</x:v>
      </x:c>
      <x:c r="I26" s="10" t="str">
        <x:v>与相邻同高、可行动己方队员交换位置，免脱离攻击；双方都不能处于网缚、眩晕、不可移动或换位免疫。每战最多2次，移动本身不赠送攻击。</x:v>
      </x:c>
      <x:c r="J26" s="10" t="str">
        <x:v>11级：疲劳成本减少15%，向下取整减免，至少减1；AP/冷却/每战次数不变</x:v>
      </x:c>
      <x:c r="K26" s="10" t="str">
        <x:v>重新定义</x:v>
      </x:c>
      <x:c r="L26" s="10" t="str">
        <x:v>与相邻同高、可行动的己方队员换位，免脱离攻击。双方不得定身、眩晕、不可移动或免疫换位。</x:v>
      </x:c>
      <x:c r="M26" s="10" t="str">
        <x:v>guard_swap</x:v>
      </x:c>
    </x:row>
    <x:row r="27" ht="90" customHeight="1">
      <x:c r="A27" s="3" t="str">
        <x:v>小鱼贝壳</x:v>
      </x:c>
      <x:c r="B27" s="54" t="str">
        <x:v>尼古丁</x:v>
      </x:c>
      <x:c r="C27" s="17" t="n">
        <x:v>1</x:v>
      </x:c>
      <x:c r="D27" s="15" t="n">
        <x:v>2</x:v>
      </x:c>
      <x:c r="E27" s="15" t="n">
        <x:v>0</x:v>
      </x:c>
      <x:c r="F27" s="15" t="n">
        <x:v>0</x:v>
      </x:c>
      <x:c r="G27" s="15" t="n">
        <x:v>0</x:v>
      </x:c>
      <x:c r="H27" s="19" t="n">
        <x:f>IF(AND(C27=1,E27&gt;0),MAX(0,E27-MAX(1,INT(E27*0.15))),E27)</x:f>
        <x:v>0</x:v>
      </x:c>
      <x:c r="I27" s="3" t="str">
        <x:v>每战一次，立即消除 15 点累积疲劳；随后两次自己回合开始时，疲劳恢复量各减少 5。疲劳为零时不能使用。此技能不回复生命。</x:v>
      </x:c>
      <x:c r="J27" s="3" t="str">
        <x:v>11级：尼古丁当场恢复18，透支仍为两次各5</x:v>
      </x:c>
      <x:c r="K27" s="3" t="str">
        <x:v>保留，受全局预算约束</x:v>
      </x:c>
      <x:c r="L27" s="3" t="str">
        <x:v>每战一次，立即消除 15 点累积疲劳；随后两次自己回合开始时，疲劳恢复量各减少 5。疲劳为零时不能使用。此技能不回复生命。</x:v>
      </x:c>
      <x:c r="M27" s="3" t="str">
        <x:v>nicotine</x:v>
      </x:c>
    </x:row>
    <x:row r="28" ht="90" customHeight="1">
      <x:c r="A28" s="10" t="str">
        <x:v>小鱼贝壳</x:v>
      </x:c>
      <x:c r="B28" s="53" t="str">
        <x:v>唯一的男人</x:v>
      </x:c>
      <x:c r="C28" s="16" t="n">
        <x:v>0</x:v>
      </x:c>
      <x:c r="D28" s="15" t="n">
        <x:v>0</x:v>
      </x:c>
      <x:c r="E28" s="15" t="n">
        <x:v>0</x:v>
      </x:c>
      <x:c r="F28" s="15" t="n">
        <x:v>0</x:v>
      </x:c>
      <x:c r="G28" s="15" t="n">
        <x:v>1</x:v>
      </x:c>
      <x:c r="H28" s="19" t="n">
        <x:f>IF(AND(C28=1,E28&gt;0),MAX(0,E28-MAX(1,INT(E28*0.15))),E28)</x:f>
        <x:v>0</x:v>
      </x:c>
      <x:c r="I28" s="10" t="str">
        <x:v>至少一名未持盾的可行动己方队员与自己相邻时，受攻击时近防+5。人数不叠加；与其他Mod常驻条件近防共享+6上限。</x:v>
      </x:c>
      <x:c r="J28" s="10" t="str">
        <x:v>11级：自身每回合额外恢复1疲劳，纳入全Mod额外恢复上限</x:v>
      </x:c>
      <x:c r="K28" s="10" t="str">
        <x:v>重新定义</x:v>
      </x:c>
      <x:c r="L28" s="10" t="str">
        <x:v>与至少一名可行动、未持盾的己方队员相邻时，被攻击时近战防御 +6。不随队员数量叠加。</x:v>
      </x:c>
      <x:c r="M28" s="10" t="str">
        <x:v>only_man</x:v>
      </x:c>
    </x:row>
    <x:row r="29" ht="90" customHeight="1">
      <x:c r="A29" s="3" t="str">
        <x:v>小鱼贝壳</x:v>
      </x:c>
      <x:c r="B29" s="54" t="str">
        <x:v>顶上去</x:v>
      </x:c>
      <x:c r="C29" s="17" t="n">
        <x:v>1</x:v>
      </x:c>
      <x:c r="D29" s="15" t="n">
        <x:v>4</x:v>
      </x:c>
      <x:c r="E29" s="15" t="n">
        <x:v>18</x:v>
      </x:c>
      <x:c r="F29" s="15" t="n">
        <x:v>3</x:v>
      </x:c>
      <x:c r="G29" s="15" t="n">
        <x:v>1</x:v>
      </x:c>
      <x:c r="H29" s="19" t="n">
        <x:f>IF(AND(C29=1,E29&gt;0),MAX(0,E29-MAX(1,INT(E29*0.15))),E29)</x:f>
        <x:v>16</x:v>
      </x:c>
      <x:c r="I29" s="3" t="str">
        <x:v>持盾守原位，直到自己下次回合开始。下一次针对相邻队员的敌方单体近战，若原攻击者也可合法攻击自己，则改由自己承受且总武器伤害×0.85；落空也消耗。每战最多2次。</x:v>
      </x:c>
      <x:c r="J29" s="3" t="str">
        <x:v>11级：疲劳成本减少15%，向下取整减免，至少减1；AP/冷却/每战次数不变</x:v>
      </x:c>
      <x:c r="K29" s="3" t="str">
        <x:v>重新定义</x:v>
      </x:c>
      <x:c r="L29" s="3" t="str">
        <x:v>持盾守住原位保护相邻队员，直到自己下次回合开始。下一次敌方单体近战攻击若也能合法攻击自己，则转由自己承受，伤害减少 15%；落空也消耗保护。</x:v>
      </x:c>
      <x:c r="M29" s="3" t="str">
        <x:v>cover_up</x:v>
      </x:c>
    </x:row>
    <x:row r="30" ht="90" customHeight="1">
      <x:c r="A30" s="10" t="str">
        <x:v>王怼怼</x:v>
      </x:c>
      <x:c r="B30" s="53" t="str">
        <x:v>太子发令</x:v>
      </x:c>
      <x:c r="C30" s="16" t="n">
        <x:v>1</x:v>
      </x:c>
      <x:c r="D30" s="15" t="n">
        <x:v>4</x:v>
      </x:c>
      <x:c r="E30" s="15" t="n">
        <x:v>20</x:v>
      </x:c>
      <x:c r="F30" s="15" t="n">
        <x:v>4</x:v>
      </x:c>
      <x:c r="G30" s="15" t="n">
        <x:v>2</x:v>
      </x:c>
      <x:c r="H30" s="19" t="n">
        <x:f>IF(AND(C30=1,E30&gt;0),MAX(0,E30-MAX(1,INT(E30*0.15))),E30)</x:f>
        <x:v>17</x:v>
      </x:c>
      <x:c r="I30" s="10" t="str">
        <x:v>阿飞未出战或不能行动时，选择2格内最多3名己方角色（含自己），近防+4、决心+8至受益者下次回合结束。每战最多2次；阿飞恢复后不能再发动。</x:v>
      </x:c>
      <x:c r="J30" s="10" t="str">
        <x:v>11级：疲劳成本减少15%，向下取整减免，至少减1；AP/冷却/每战次数不变</x:v>
      </x:c>
      <x:c r="K30" s="10" t="str">
        <x:v>重新定义</x:v>
      </x:c>
      <x:c r="L30" s="10" t="str">
        <x:v>阿飞未出战或无法行动时，为自己与 3 格内队员提供近防 +5、决心 +10，持续到受益者第二次回合结束。阿飞恢复后不可再次发令。</x:v>
      </x:c>
      <x:c r="M30" s="10" t="str">
        <x:v>prince_order</x:v>
      </x:c>
    </x:row>
    <x:row r="31" ht="90" customHeight="1">
      <x:c r="A31" s="3" t="str">
        <x:v>王怼怼</x:v>
      </x:c>
      <x:c r="B31" s="54" t="str">
        <x:v>恐飞派</x:v>
      </x:c>
      <x:c r="C31" s="17" t="n">
        <x:v>0</x:v>
      </x:c>
      <x:c r="D31" s="15" t="n">
        <x:v>0</x:v>
      </x:c>
      <x:c r="E31" s="15" t="n">
        <x:v>0</x:v>
      </x:c>
      <x:c r="F31" s="15" t="n">
        <x:v>0</x:v>
      </x:c>
      <x:c r="G31" s="15" t="n">
        <x:v>3</x:v>
      </x:c>
      <x:c r="H31" s="19" t="n">
        <x:f>IF(AND(C31=1,E31&gt;0),MAX(0,E31-MAX(1,INT(E31*0.15))),E31)</x:f>
        <x:v>0</x:v>
      </x:c>
      <x:c r="I31" s="3" t="str">
        <x:v>每战首次在3格内看到阿飞施放豪气冲天/飞爹在此，自己恢复8疲劳、下一次单体武器命中-5。若本战阿飞未上场，则在首次自身回合开始的基础恢复结算后、剩余疲劳仍至少4时恢复4；本战仅一次，两种触发互斥。</x:v>
      </x:c>
      <x:c r="J31" s="3" t="str">
        <x:v>11级：自身每回合额外恢复1疲劳，纳入全Mod额外恢复上限</x:v>
      </x:c>
      <x:c r="K31" s="3" t="str">
        <x:v>V2修订：阿飞缺席时开场满体力导致4点恢复全部浪费，改成首次有可恢复疲劳时触发</x:v>
      </x:c>
      <x:c r="L31" s="3" t="str">
        <x:v>每战首次在 3 格内亲眼见到阿飞使用豪气冲天或飞碟号令时，恢复 8 疲劳；本轮下一次单体武器命中 -5。使用怼一句可提前清除惩罚。</x:v>
      </x:c>
      <x:c r="M31" s="3" t="str">
        <x:v>fear_afei</x:v>
      </x:c>
    </x:row>
    <x:row r="32" ht="90" customHeight="1">
      <x:c r="A32" s="10" t="str">
        <x:v>王怼怼</x:v>
      </x:c>
      <x:c r="B32" s="53" t="str">
        <x:v>怼一句</x:v>
      </x:c>
      <x:c r="C32" s="16" t="n">
        <x:v>1</x:v>
      </x:c>
      <x:c r="D32" s="15" t="n">
        <x:v>2</x:v>
      </x:c>
      <x:c r="E32" s="15" t="n">
        <x:v>10</x:v>
      </x:c>
      <x:c r="F32" s="15" t="n">
        <x:v>2</x:v>
      </x:c>
      <x:c r="G32" s="15" t="n">
        <x:v>3</x:v>
      </x:c>
      <x:c r="H32" s="19" t="n">
        <x:f>IF(AND(C32=1,E32&gt;0),MAX(0,E32-MAX(1,INT(E32*0.15))),E32)</x:f>
        <x:v>9</x:v>
      </x:c>
      <x:c r="I32" s="10" t="str">
        <x:v>一名其他队员近防+4、决心+6至其下次回合结束。临时近防取高。此分支不再承诺清除互斥分支“恐飞派”的自身惩罚。</x:v>
      </x:c>
      <x:c r="J32" s="10" t="str">
        <x:v>11级：疲劳成本减少15%，向下取整减免，至少减1；AP/冷却/每战次数不变</x:v>
      </x:c>
      <x:c r="K32" s="10" t="str">
        <x:v>V2修订：三选一技能不能同时具有“恐飞派”；删除不可达联动并降低单体支援AP</x:v>
      </x:c>
      <x:c r="L32" s="10" t="str">
        <x:v>鼓励 3 格内一名其他队员，近防 +4、决心 +6，持续至其下次回合结束；同时清除自己恐飞派的命中惩罚。</x:v>
      </x:c>
      <x:c r="M32" s="10" t="str">
        <x:v>dui_sentence</x:v>
      </x:c>
    </x:row>
    <x:row r="33" ht="90" customHeight="1">
      <x:c r="A33" s="3" t="str">
        <x:v>老蔡</x:v>
      </x:c>
      <x:c r="B33" s="54" t="str">
        <x:v>稳一手</x:v>
      </x:c>
      <x:c r="C33" s="17" t="n">
        <x:v>1</x:v>
      </x:c>
      <x:c r="D33" s="15" t="n">
        <x:v>4</x:v>
      </x:c>
      <x:c r="E33" s="15" t="n">
        <x:v>18</x:v>
      </x:c>
      <x:c r="F33" s="15" t="n">
        <x:v>3</x:v>
      </x:c>
      <x:c r="G33" s="15" t="n">
        <x:v>1</x:v>
      </x:c>
      <x:c r="H33" s="19" t="n">
        <x:f>IF(AND(C33=1,E33&gt;0),MAX(0,E33-MAX(1,INT(E33*0.15))),E33)</x:f>
        <x:v>16</x:v>
      </x:c>
      <x:c r="I33" s="3" t="str">
        <x:v>必须持盾，对自己和最多两名相邻可行动队员：近防+6、决心+6，至各自下次回合开始。选择后固定受益者，临时护卫近防取高。</x:v>
      </x:c>
      <x:c r="J33" s="3" t="str">
        <x:v>11级：疲劳成本减少15%，向下取整减免，至少减1；AP/冷却/每战次数不变</x:v>
      </x:c>
      <x:c r="K33" s="3" t="str">
        <x:v>重新定义</x:v>
      </x:c>
      <x:c r="L33" s="3" t="str">
        <x:v>持盾鼓励自己与当前相邻的可行动队员：近战防御 +6、决心 +6，分别持续至受益者下次回合开始。护卫类临时加成只取最高值。</x:v>
      </x:c>
      <x:c r="M33" s="3" t="str">
        <x:v>steady_hand</x:v>
      </x:c>
    </x:row>
    <x:row r="34" ht="90" customHeight="1">
      <x:c r="A34" s="10" t="str">
        <x:v>老蔡</x:v>
      </x:c>
      <x:c r="B34" s="53" t="str">
        <x:v>蓝旗布阵</x:v>
      </x:c>
      <x:c r="C34" s="16" t="n">
        <x:v>0</x:v>
      </x:c>
      <x:c r="D34" s="15" t="n">
        <x:v>0</x:v>
      </x:c>
      <x:c r="E34" s="15" t="n">
        <x:v>0</x:v>
      </x:c>
      <x:c r="F34" s="15" t="n">
        <x:v>0</x:v>
      </x:c>
      <x:c r="G34" s="15" t="n">
        <x:v>1</x:v>
      </x:c>
      <x:c r="H34" s="19" t="n">
        <x:f>IF(AND(C34=1,E34&gt;0),MAX(0,E34-MAX(1,INT(E34*0.15))),E34)</x:f>
        <x:v>0</x:v>
      </x:c>
      <x:c r="I34" s="10" t="str">
        <x:v>战斗第一轮开始时，自己与最多两名相邻可行动队员先攻+12；自己前两轮决心+5。第一轮先攻只作用一次，增援不补发。</x:v>
      </x:c>
      <x:c r="J34" s="10" t="str">
        <x:v>11级：自身每回合额外恢复1疲劳，纳入全Mod额外恢复上限</x:v>
      </x:c>
      <x:c r="K34" s="10" t="str">
        <x:v>重新定义</x:v>
      </x:c>
      <x:c r="L34" s="10" t="str">
        <x:v>第一轮开始时，自己与当时相邻的可行动队员先攻 +12，仅持续第一轮，不影响后续援军。重复布阵不叠加。</x:v>
      </x:c>
      <x:c r="M34" s="10" t="str">
        <x:v>blue_form</x:v>
      </x:c>
    </x:row>
    <x:row r="35" ht="90" customHeight="1">
      <x:c r="A35" s="3" t="str">
        <x:v>老蔡</x:v>
      </x:c>
      <x:c r="B35" s="54" t="str">
        <x:v>一张好牌</x:v>
      </x:c>
      <x:c r="C35" s="17" t="n">
        <x:v>0</x:v>
      </x:c>
      <x:c r="D35" s="15" t="n">
        <x:v>0</x:v>
      </x:c>
      <x:c r="E35" s="15" t="n">
        <x:v>0</x:v>
      </x:c>
      <x:c r="F35" s="15" t="n">
        <x:v>0</x:v>
      </x:c>
      <x:c r="G35" s="15" t="n">
        <x:v>0</x:v>
      </x:c>
      <x:c r="H35" s="19" t="n">
        <x:f>IF(AND(C35=1,E35&gt;0),MAX(0,E35-MAX(1,INT(E35*0.15))),E35)</x:f>
        <x:v>0</x:v>
      </x:c>
      <x:c r="I35" s="3" t="str">
        <x:v>某敌人本轮被两名不同队员的单体武器命中后，自己下一次单体近战攻击它时命中+8，每轮一次，尝试即消耗。</x:v>
      </x:c>
      <x:c r="J35" s="3" t="str">
        <x:v>11级：自身每回合额外恢复1疲劳，纳入全Mod额外恢复上限</x:v>
      </x:c>
      <x:c r="K35" s="3" t="str">
        <x:v>重新定义</x:v>
      </x:c>
      <x:c r="L35" s="3" t="str">
        <x:v>同一轮已有两名不同队员以单体武器命中过某敌人后，对它的下一次单体近战命中 +10，每轮一次。</x:v>
      </x:c>
      <x:c r="M35" s="3" t="str">
        <x:v>good_card</x:v>
      </x:c>
    </x:row>
    <x:row r="36" ht="90" customHeight="1">
      <x:c r="A36" s="10" t="str">
        <x:v>眼子</x:v>
      </x:c>
      <x:c r="B36" s="53" t="str">
        <x:v>看准再出手</x:v>
      </x:c>
      <x:c r="C36" s="16" t="n">
        <x:v>0</x:v>
      </x:c>
      <x:c r="D36" s="15" t="n">
        <x:v>0</x:v>
      </x:c>
      <x:c r="E36" s="15" t="n">
        <x:v>0</x:v>
      </x:c>
      <x:c r="F36" s="15" t="n">
        <x:v>0</x:v>
      </x:c>
      <x:c r="G36" s="15" t="n">
        <x:v>0</x:v>
      </x:c>
      <x:c r="H36" s="19" t="n">
        <x:f>IF(AND(C36=1,E36&gt;0),MAX(0,E36-MAX(1,INT(E36*0.15))),E36)</x:f>
        <x:v>0</x:v>
      </x:c>
      <x:c r="I36" s="10" t="str">
        <x:v>本次行动尚未移动时，首次单体近战命中+5；尝试消耗，计入Mod命中+10总上限。无额外射程。</x:v>
      </x:c>
      <x:c r="J36" s="10" t="str">
        <x:v>11级：自身每回合额外恢复1疲劳，纳入全Mod额外恢复上限</x:v>
      </x:c>
      <x:c r="K36" s="10" t="str">
        <x:v>新增</x:v>
      </x:c>
      <x:c r="L36" s="10" t="str">
        <x:v>实装前无此技能；现已按本行V2参数接入。</x:v>
      </x:c>
      <x:c r="M36" s="10" t="str">
        <x:v>yanzi_watch</x:v>
      </x:c>
    </x:row>
    <x:row r="37" ht="90" customHeight="1">
      <x:c r="A37" s="3" t="str">
        <x:v>眼子</x:v>
      </x:c>
      <x:c r="B37" s="54" t="str">
        <x:v>侧身接线</x:v>
      </x:c>
      <x:c r="C37" s="17" t="n">
        <x:v>1</x:v>
      </x:c>
      <x:c r="D37" s="15" t="n">
        <x:v>3</x:v>
      </x:c>
      <x:c r="E37" s="15" t="n">
        <x:v>14</x:v>
      </x:c>
      <x:c r="F37" s="15" t="n">
        <x:v>2</x:v>
      </x:c>
      <x:c r="G37" s="15" t="n">
        <x:v>1</x:v>
      </x:c>
      <x:c r="H37" s="19" t="n">
        <x:f>IF(AND(C37=1,E37&gt;0),MAX(0,E37-MAX(1,INT(E37*0.15))),E37)</x:f>
        <x:v>12</x:v>
      </x:c>
      <x:c r="I37" s="3" t="str">
        <x:v>必须持盾，为自己与一名相邻可行动队员提供远防+8，至各自下次回合开始；失盾立即结束。临时远防取最高，不获得近防。</x:v>
      </x:c>
      <x:c r="J37" s="3" t="str">
        <x:v>11级：疲劳成本减少15%，向下取整减免，至少减1；AP/冷却/每战次数不变</x:v>
      </x:c>
      <x:c r="K37" s="3" t="str">
        <x:v>新增</x:v>
      </x:c>
      <x:c r="L37" s="3" t="str">
        <x:v>实装前无此技能；现已按本行V2参数接入。</x:v>
      </x:c>
      <x:c r="M37" s="3" t="str">
        <x:v>yanzi_cover</x:v>
      </x:c>
    </x:row>
    <x:row r="38" ht="90" customHeight="1">
      <x:c r="A38" s="10" t="str">
        <x:v>眼子</x:v>
      </x:c>
      <x:c r="B38" s="53" t="str">
        <x:v>留一手</x:v>
      </x:c>
      <x:c r="C38" s="16" t="n">
        <x:v>0</x:v>
      </x:c>
      <x:c r="D38" s="15" t="n">
        <x:v>0</x:v>
      </x:c>
      <x:c r="E38" s="15" t="n">
        <x:v>0</x:v>
      </x:c>
      <x:c r="F38" s="15" t="n">
        <x:v>0</x:v>
      </x:c>
      <x:c r="G38" s="15" t="n">
        <x:v>0</x:v>
      </x:c>
      <x:c r="H38" s="19" t="n">
        <x:f>IF(AND(C38=1,E38&gt;0),MAX(0,E38-MAX(1,INT(E38*0.15))),E38)</x:f>
        <x:v>0</x:v>
      </x:c>
      <x:c r="I38" s="10" t="str">
        <x:v>每轮首次躲过敌方单体近战攻击后，本次或下一次自己行动的第一次单体近战命中+6，最迟下次回合结束清除。不会触发免费反击。</x:v>
      </x:c>
      <x:c r="J38" s="10" t="str">
        <x:v>11级：自身每回合额外恢复1疲劳，纳入全Mod额外恢复上限</x:v>
      </x:c>
      <x:c r="K38" s="10" t="str">
        <x:v>新增</x:v>
      </x:c>
      <x:c r="L38" s="10" t="str">
        <x:v>实装前无此技能；现已按本行V2参数接入。</x:v>
      </x:c>
      <x:c r="M38" s="10" t="str">
        <x:v>yanzi_reply</x:v>
      </x:c>
    </x:row>
    <x:row r="39" ht="90" customHeight="1">
      <x:c r="A39" s="3" t="str">
        <x:v>小虎</x:v>
      </x:c>
      <x:c r="B39" s="54" t="str">
        <x:v>接住后排</x:v>
      </x:c>
      <x:c r="C39" s="17" t="n">
        <x:v>1</x:v>
      </x:c>
      <x:c r="D39" s="15" t="n">
        <x:v>3</x:v>
      </x:c>
      <x:c r="E39" s="15" t="n">
        <x:v>12</x:v>
      </x:c>
      <x:c r="F39" s="15" t="n">
        <x:v>2</x:v>
      </x:c>
      <x:c r="G39" s="15" t="n">
        <x:v>3</x:v>
      </x:c>
      <x:c r="H39" s="19" t="n">
        <x:f>IF(AND(C39=1,E39&gt;0),MAX(0,E39-MAX(1,INT(E39*0.15))),E39)</x:f>
        <x:v>11</x:v>
      </x:c>
      <x:c r="I39" s="3" t="str">
        <x:v>一名其他队员远防+10，下一次回合开始额外恢复4疲劳，至该回合结束。没有额外射击，不消耗弹药。</x:v>
      </x:c>
      <x:c r="J39" s="3" t="str">
        <x:v>11级：疲劳成本减少15%，向下取整减免，至少减1；AP/冷却/每战次数不变</x:v>
      </x:c>
      <x:c r="K39" s="3" t="str">
        <x:v>重新定义</x:v>
      </x:c>
      <x:c r="L39" s="3" t="str">
        <x:v>掩护 3 格内一名其他队员：远防 +8；其下一次回合开始额外恢复 4 疲劳，效果持续至该回合结束。本版不额外射箭或消耗弹药。</x:v>
      </x:c>
      <x:c r="M39" s="3" t="str">
        <x:v>catch_rear</x:v>
      </x:c>
    </x:row>
    <x:row r="40" ht="90" customHeight="1">
      <x:c r="A40" s="10" t="str">
        <x:v>小虎</x:v>
      </x:c>
      <x:c r="B40" s="53" t="str">
        <x:v>回头箭</x:v>
      </x:c>
      <x:c r="C40" s="16" t="n">
        <x:v>0</x:v>
      </x:c>
      <x:c r="D40" s="15" t="n">
        <x:v>0</x:v>
      </x:c>
      <x:c r="E40" s="15" t="n">
        <x:v>0</x:v>
      </x:c>
      <x:c r="F40" s="15" t="n">
        <x:v>0</x:v>
      </x:c>
      <x:c r="G40" s="15" t="n">
        <x:v>0</x:v>
      </x:c>
      <x:c r="H40" s="19" t="n">
        <x:f>IF(AND(C40=1,E40&gt;0),MAX(0,E40-MAX(1,INT(E40*0.15))),E40)</x:f>
        <x:v>0</x:v>
      </x:c>
      <x:c r="I40" s="10" t="str">
        <x:v>本次行动实际普通移动至少一格后，首次单体远程命中+5，每轮一次；专属位移、换位不计。付移动AP后能否开弓须按原武器核算。</x:v>
      </x:c>
      <x:c r="J40" s="10" t="str">
        <x:v>11级：自身每回合额外恢复1疲劳，纳入全Mod额外恢复上限</x:v>
      </x:c>
      <x:c r="K40" s="10" t="str">
        <x:v>重新定义</x:v>
      </x:c>
      <x:c r="L40" s="10" t="str">
        <x:v>本轮实际走过至少两格普通移动后，首次单体远程武器命中 +7。专属位移和换位不计步数。</x:v>
      </x:c>
      <x:c r="M40" s="10" t="str">
        <x:v>return_arrow</x:v>
      </x:c>
    </x:row>
    <x:row r="41" ht="90" customHeight="1">
      <x:c r="A41" s="3" t="str">
        <x:v>小虎</x:v>
      </x:c>
      <x:c r="B41" s="54" t="str">
        <x:v>探路</x:v>
      </x:c>
      <x:c r="C41" s="17" t="n">
        <x:v>0</x:v>
      </x:c>
      <x:c r="D41" s="15" t="n">
        <x:v>0</x:v>
      </x:c>
      <x:c r="E41" s="15" t="n">
        <x:v>0</x:v>
      </x:c>
      <x:c r="F41" s="15" t="n">
        <x:v>0</x:v>
      </x:c>
      <x:c r="G41" s="15" t="n">
        <x:v>0</x:v>
      </x:c>
      <x:c r="H41" s="19" t="n">
        <x:f>IF(AND(C41=1,E41&gt;0),MAX(0,E41-MAX(1,INT(E41*0.15))),E41)</x:f>
        <x:v>0</x:v>
      </x:c>
      <x:c r="I41" s="3" t="str">
        <x:v>自身视野+1、前两轮先攻+10；不生成世界地图路线，不增加弹药、射程或夜视。</x:v>
      </x:c>
      <x:c r="J41" s="3" t="str">
        <x:v>11级：自身每回合额外恢复1疲劳，纳入全Mod额外恢复上限</x:v>
      </x:c>
      <x:c r="K41" s="3" t="str">
        <x:v>重新定义</x:v>
      </x:c>
      <x:c r="L41" s="3" t="str">
        <x:v>侦察经验使战场视野 +1；第一轮先攻 +10。当前版本不在世界地图生成路线情报或任务。</x:v>
      </x:c>
      <x:c r="M41" s="3" t="str">
        <x:v>scout_path</x:v>
      </x:c>
    </x:row>
    <x:row r="42" ht="90" customHeight="1">
      <x:c r="A42" s="10" t="str">
        <x:v>小宁</x:v>
      </x:c>
      <x:c r="B42" s="53" t="str">
        <x:v>流口水</x:v>
      </x:c>
      <x:c r="C42" s="16" t="n">
        <x:v>1</x:v>
      </x:c>
      <x:c r="D42" s="15" t="n">
        <x:v>3</x:v>
      </x:c>
      <x:c r="E42" s="15" t="n">
        <x:v>12</x:v>
      </x:c>
      <x:c r="F42" s="15" t="n">
        <x:v>2</x:v>
      </x:c>
      <x:c r="G42" s="15" t="n">
        <x:v>3</x:v>
      </x:c>
      <x:c r="H42" s="19" t="n">
        <x:f>IF(AND(C42=1,E42&gt;0),MAX(0,E42-MAX(1,INT(E42*0.15))),E42)</x:f>
        <x:v>11</x:v>
      </x:c>
      <x:c r="I42" s="10" t="str">
        <x:v>3格内可见人类/绿皮先攻-20、远攻-8至目标下次回合结束。免疫恐惧者、亡灵、野兽无效；同名取高，不能降低AP。</x:v>
      </x:c>
      <x:c r="J42" s="10" t="str">
        <x:v>11级：疲劳成本减少15%，向下取整减免，至少减1；AP/冷却/每战次数不变</x:v>
      </x:c>
      <x:c r="K42" s="10" t="str">
        <x:v>重新定义</x:v>
      </x:c>
      <x:c r="L42" s="10" t="str">
        <x:v>干扰 3 格内可见人类或绿皮：先攻 -20、远攻 -5，至目标下次回合结束；免疫恐惧者不受影响。</x:v>
      </x:c>
      <x:c r="M42" s="10" t="str">
        <x:v>drool</x:v>
      </x:c>
    </x:row>
    <x:row r="43" ht="90" customHeight="1">
      <x:c r="A43" s="3" t="str">
        <x:v>小宁</x:v>
      </x:c>
      <x:c r="B43" s="54" t="str">
        <x:v>外星人的观察</x:v>
      </x:c>
      <x:c r="C43" s="17" t="n">
        <x:v>0</x:v>
      </x:c>
      <x:c r="D43" s="15" t="n">
        <x:v>0</x:v>
      </x:c>
      <x:c r="E43" s="15" t="n">
        <x:v>0</x:v>
      </x:c>
      <x:c r="F43" s="15" t="n">
        <x:v>0</x:v>
      </x:c>
      <x:c r="G43" s="15" t="n">
        <x:v>0</x:v>
      </x:c>
      <x:c r="H43" s="19" t="n">
        <x:f>IF(AND(C43=1,E43&gt;0),MAX(0,E43-MAX(1,INT(E43*0.15))),E43)</x:f>
        <x:v>0</x:v>
      </x:c>
      <x:c r="I43" s="3" t="str">
        <x:v>本次行动尚未移动时单体远程命中+5，普通/技能/强制移动均使本次行动失效。与其他Mod命中加成合计≤10。</x:v>
      </x:c>
      <x:c r="J43" s="3" t="str">
        <x:v>11级：自身每回合额外恢复1疲劳，纳入全Mod额外恢复上限</x:v>
      </x:c>
      <x:c r="K43" s="3" t="str">
        <x:v>重新定义</x:v>
      </x:c>
      <x:c r="L43" s="3" t="str">
        <x:v>本次行动尚未移动时，单体远程武器命中 +6；移动后失效。</x:v>
      </x:c>
      <x:c r="M43" s="3" t="str">
        <x:v>alien_eye</x:v>
      </x:c>
    </x:row>
    <x:row r="44" ht="90" customHeight="1">
      <x:c r="A44" s="10" t="str">
        <x:v>小宁</x:v>
      </x:c>
      <x:c r="B44" s="53" t="str">
        <x:v>信号延迟</x:v>
      </x:c>
      <x:c r="C44" s="16" t="n">
        <x:v>0</x:v>
      </x:c>
      <x:c r="D44" s="15" t="n">
        <x:v>0</x:v>
      </x:c>
      <x:c r="E44" s="15" t="n">
        <x:v>0</x:v>
      </x:c>
      <x:c r="F44" s="15" t="n">
        <x:v>0</x:v>
      </x:c>
      <x:c r="G44" s="15" t="n">
        <x:v>0</x:v>
      </x:c>
      <x:c r="H44" s="19" t="n">
        <x:f>IF(AND(C44=1,E44&gt;0),MAX(0,E44-MAX(1,INT(E44*0.15))),E44)</x:f>
        <x:v>0</x:v>
      </x:c>
      <x:c r="I44" s="10" t="str">
        <x:v>每轮首次单体远程落空后，下次单体远程命中+8，尝试后消耗，最迟下轮结束清零；不允许反复故意射空累积。</x:v>
      </x:c>
      <x:c r="J44" s="10" t="str">
        <x:v>11级：自身每回合额外恢复1疲劳，纳入全Mod额外恢复上限</x:v>
      </x:c>
      <x:c r="K44" s="10" t="str">
        <x:v>重新定义</x:v>
      </x:c>
      <x:c r="L44" s="10" t="str">
        <x:v>每轮首次单体远程攻击落空后，下一次单体远程命中 +8，最迟下轮结束清除。</x:v>
      </x:c>
      <x:c r="M44" s="10" t="str">
        <x:v>signal_delay</x:v>
      </x:c>
    </x:row>
    <x:row r="45" ht="90" customHeight="1">
      <x:c r="A45" s="3" t="str">
        <x:v>小胖</x:v>
      </x:c>
      <x:c r="B45" s="54" t="str">
        <x:v>借你半面盾</x:v>
      </x:c>
      <x:c r="C45" s="17" t="n">
        <x:v>1</x:v>
      </x:c>
      <x:c r="D45" s="15" t="n">
        <x:v>3</x:v>
      </x:c>
      <x:c r="E45" s="15" t="n">
        <x:v>12</x:v>
      </x:c>
      <x:c r="F45" s="15" t="n">
        <x:v>2</x:v>
      </x:c>
      <x:c r="G45" s="15" t="n">
        <x:v>1</x:v>
      </x:c>
      <x:c r="H45" s="19" t="n">
        <x:f>IF(AND(C45=1,E45&gt;0),MAX(0,E45-MAX(1,INT(E45*0.15))),E45)</x:f>
        <x:v>11</x:v>
      </x:c>
      <x:c r="I45" s="3" t="str">
        <x:v>持盾给一名相邻队员近防+4、决心+4，至其下次回合结束；失盾或断开相邻立即结束。11级仅减少疲劳，不再额外把近防叠到+6。</x:v>
      </x:c>
      <x:c r="J45" s="3" t="str">
        <x:v>11级：疲劳成本减少15%，向下取整减免，至少减1；AP/冷却/每战次数不变</x:v>
      </x:c>
      <x:c r="K45" s="3" t="str">
        <x:v>重新定义</x:v>
      </x:c>
      <x:c r="L45" s="3" t="str">
        <x:v>给相邻队员近防 +4、决心 +4，至其第二次回合结束。11 级精通后近防变为 +6。</x:v>
      </x:c>
      <x:c r="M45" s="3" t="str">
        <x:v>pang_share</x:v>
      </x:c>
    </x:row>
    <x:row r="46" ht="90" customHeight="1">
      <x:c r="A46" s="10" t="str">
        <x:v>小胖</x:v>
      </x:c>
      <x:c r="B46" s="53" t="str">
        <x:v>踩稳节拍</x:v>
      </x:c>
      <x:c r="C46" s="16" t="n">
        <x:v>0</x:v>
      </x:c>
      <x:c r="D46" s="15" t="n">
        <x:v>0</x:v>
      </x:c>
      <x:c r="E46" s="15" t="n">
        <x:v>0</x:v>
      </x:c>
      <x:c r="F46" s="15" t="n">
        <x:v>0</x:v>
      </x:c>
      <x:c r="G46" s="15" t="n">
        <x:v>0</x:v>
      </x:c>
      <x:c r="H46" s="19" t="n">
        <x:f>IF(AND(C46=1,E46&gt;0),MAX(0,E46-MAX(1,INT(E46*0.15))),E46)</x:f>
        <x:v>0</x:v>
      </x:c>
      <x:c r="I46" s="10" t="str">
        <x:v>按稳街舞的步点：持盾且与可行动队员相邻时，被攻击时近防 +4。</x:v>
      </x:c>
      <x:c r="J46" s="10" t="str">
        <x:v>11级：自身每回合额外恢复1疲劳，纳入全Mod额外恢复上限</x:v>
      </x:c>
      <x:c r="K46" s="10" t="str">
        <x:v>保留，受全局预算约束</x:v>
      </x:c>
      <x:c r="L46" s="10" t="str">
        <x:v>按稳街舞的步点：持盾且与可行动队员相邻时，被攻击时近防 +4。</x:v>
      </x:c>
      <x:c r="M46" s="10" t="str">
        <x:v>pang_anchor</x:v>
      </x:c>
    </x:row>
    <x:row r="47" ht="90" customHeight="1">
      <x:c r="A47" s="3" t="str">
        <x:v>小胖</x:v>
      </x:c>
      <x:c r="B47" s="54" t="str">
        <x:v>挨过这一拍</x:v>
      </x:c>
      <x:c r="C47" s="17" t="n">
        <x:v>0</x:v>
      </x:c>
      <x:c r="D47" s="15" t="n">
        <x:v>0</x:v>
      </x:c>
      <x:c r="E47" s="15" t="n">
        <x:v>0</x:v>
      </x:c>
      <x:c r="F47" s="15" t="n">
        <x:v>0</x:v>
      </x:c>
      <x:c r="G47" s="15" t="n">
        <x:v>0</x:v>
      </x:c>
      <x:c r="H47" s="19" t="n">
        <x:f>IF(AND(C47=1,E47&gt;0),MAX(0,E47-MAX(1,INT(E47*0.15))),E47)</x:f>
        <x:v>0</x:v>
      </x:c>
      <x:c r="I47" s="3" t="str">
        <x:v>每轮首次受到敌方直接武器攻击并存活后恢复3疲劳；零伤害命中也算一次，闪避与持续伤害不触发。</x:v>
      </x:c>
      <x:c r="J47" s="3" t="str">
        <x:v>11级：每轮首次受敌方直接武器命中并存活后，恢复由3增至4；不再额外恢复自身1疲劳。仍受每人每轮Mod额外恢复上限8约束。</x:v>
      </x:c>
      <x:c r="K47" s="3" t="str">
        <x:v>重新定义</x:v>
      </x:c>
      <x:c r="L47" s="3" t="str">
        <x:v>每轮首次承受敌方直接武器攻击并存活后恢复 3 疲劳；持续伤害不触发。</x:v>
      </x:c>
      <x:c r="M47" s="3" t="str">
        <x:v>pang_breath</x:v>
      </x:c>
    </x:row>
    <x:row r="48" ht="90" customHeight="1">
      <x:c r="A48" s="10" t="str">
        <x:v>大鹅</x:v>
      </x:c>
      <x:c r="B48" s="53" t="str">
        <x:v>守窝</x:v>
      </x:c>
      <x:c r="C48" s="16" t="n">
        <x:v>1</x:v>
      </x:c>
      <x:c r="D48" s="15" t="n">
        <x:v>3</x:v>
      </x:c>
      <x:c r="E48" s="15" t="n">
        <x:v>14</x:v>
      </x:c>
      <x:c r="F48" s="15" t="n">
        <x:v>2</x:v>
      </x:c>
      <x:c r="G48" s="15" t="n">
        <x:v>1</x:v>
      </x:c>
      <x:c r="H48" s="19" t="n">
        <x:f>IF(AND(C48=1,E48&gt;0),MAX(0,E48-MAX(1,INT(E48*0.15))),E48)</x:f>
        <x:v>12</x:v>
      </x:c>
      <x:c r="I48" s="10" t="str">
        <x:v>持盾守原位，自己与最多两名相邻队员远防+8，至大鹅下次回合开始。大鹅移动/失盾/无法行动，或队友不再相邻时失效。</x:v>
      </x:c>
      <x:c r="J48" s="10" t="str">
        <x:v>11级：疲劳成本减少15%，向下取整减免，至少减1；AP/冷却/每战次数不变</x:v>
      </x:c>
      <x:c r="K48" s="10" t="str">
        <x:v>重新定义</x:v>
      </x:c>
      <x:c r="L48" s="10" t="str">
        <x:v>持盾守住原位，自己与使用时相邻的队员远程防御 +6，直到大鹅下次回合开始。离开原位、失去盾牌或行动能力时失效；队友离开相邻位置时不受益。</x:v>
      </x:c>
      <x:c r="M48" s="10" t="str">
        <x:v>guard_nest</x:v>
      </x:c>
    </x:row>
    <x:row r="49" ht="90" customHeight="1">
      <x:c r="A49" s="3" t="str">
        <x:v>大鹅</x:v>
      </x:c>
      <x:c r="B49" s="54" t="str">
        <x:v>鹅势欺人</x:v>
      </x:c>
      <x:c r="C49" s="17" t="n">
        <x:v>0</x:v>
      </x:c>
      <x:c r="D49" s="15" t="n">
        <x:v>0</x:v>
      </x:c>
      <x:c r="E49" s="15" t="n">
        <x:v>0</x:v>
      </x:c>
      <x:c r="F49" s="15" t="n">
        <x:v>0</x:v>
      </x:c>
      <x:c r="G49" s="15" t="n">
        <x:v>0</x:v>
      </x:c>
      <x:c r="H49" s="19" t="n">
        <x:f>IF(AND(C49=1,E49&gt;0),MAX(0,E49-MAX(1,INT(E49*0.15))),E49)</x:f>
        <x:v>0</x:v>
      </x:c>
      <x:c r="I49" s="3" t="str">
        <x:v>至少与一名敌人相邻，且相邻的其他可行动队员数不少于相邻敌人数时，决心 +5、近战武器命中 +5。</x:v>
      </x:c>
      <x:c r="J49" s="3" t="str">
        <x:v>11级：自身每回合额外恢复1疲劳，纳入全Mod额外恢复上限</x:v>
      </x:c>
      <x:c r="K49" s="3" t="str">
        <x:v>保留，受全局预算约束</x:v>
      </x:c>
      <x:c r="L49" s="3" t="str">
        <x:v>至少与一名敌人相邻，且相邻的其他可行动队员数不少于相邻敌人数时，决心 +5、近战武器命中 +5。</x:v>
      </x:c>
      <x:c r="M49" s="3" t="str">
        <x:v>goose_bully</x:v>
      </x:c>
    </x:row>
    <x:row r="50" ht="90" customHeight="1">
      <x:c r="A50" s="10" t="str">
        <x:v>大鹅</x:v>
      </x:c>
      <x:c r="B50" s="53" t="str">
        <x:v>嘎嘎冲</x:v>
      </x:c>
      <x:c r="C50" s="16" t="n">
        <x:v>1</x:v>
      </x:c>
      <x:c r="D50" s="15" t="n">
        <x:v>4</x:v>
      </x:c>
      <x:c r="E50" s="15" t="n">
        <x:v>16</x:v>
      </x:c>
      <x:c r="F50" s="15" t="n">
        <x:v>2</x:v>
      </x:c>
      <x:c r="G50" s="15" t="n">
        <x:v>1</x:v>
      </x:c>
      <x:c r="H50" s="19" t="n">
        <x:f>IF(AND(C50=1,E50&gt;0),MAX(0,E50-MAX(1,INT(E50*0.15))),E50)</x:f>
        <x:v>14</x:v>
      </x:c>
      <x:c r="I50" s="10" t="str">
        <x:v>单手近战普通单体招式，命中-5、护甲伤害×1.30；不移动不击退、不额外攻击。血伤不提高，伤害沿用所持武器，不能模拟双手技能。</x:v>
      </x:c>
      <x:c r="J50" s="10" t="str">
        <x:v>11级：疲劳成本减少15%，向下取整减免，至少减1；AP/冷却/每战次数不变</x:v>
      </x:c>
      <x:c r="K50" s="10" t="str">
        <x:v>V2修订：补足落空风险与疲劳成本，保留对无甲敌人不划算的弱点</x:v>
      </x:c>
      <x:c r="L50" s="10" t="str">
        <x:v>用单手近战武器对相邻敌人猛击，命中 -5、护甲伤害 +20%。当前版本原地出手，不附带冲锋位移或击退。</x:v>
      </x:c>
      <x:c r="M50" s="10" t="str">
        <x:v>gaga_charge</x:v>
      </x:c>
    </x:row>
    <x:row r="51" ht="90" customHeight="1">
      <x:c r="A51" s="3" t="str">
        <x:v>蔓越莓</x:v>
      </x:c>
      <x:c r="B51" s="54" t="str">
        <x:v>红线记号</x:v>
      </x:c>
      <x:c r="C51" s="17" t="n">
        <x:v>1</x:v>
      </x:c>
      <x:c r="D51" s="15" t="n">
        <x:v>1</x:v>
      </x:c>
      <x:c r="E51" s="15" t="n">
        <x:v>8</x:v>
      </x:c>
      <x:c r="F51" s="15" t="n">
        <x:v>2</x:v>
      </x:c>
      <x:c r="G51" s="15" t="n">
        <x:v>4</x:v>
      </x:c>
      <x:c r="H51" s="19" t="n">
        <x:f>IF(AND(C51=1,E51&gt;0),MAX(0,E51-MAX(1,INT(E51*0.15))),E51)</x:f>
        <x:v>7</x:v>
      </x:c>
      <x:c r="I51" s="3" t="str">
        <x:v>标记一个4格内可见敌人，下一次己方单体远程命中+8，尝试消耗，最多持续两轮；每战3次，每位施术者只保留一个。命中加成总上限+10，95%封顶仍有效。</x:v>
      </x:c>
      <x:c r="J51" s="3" t="str">
        <x:v>11级：疲劳成本减少15%，向下取整减免，至少减1；AP/冷却/每战次数不变</x:v>
      </x:c>
      <x:c r="K51" s="3" t="str">
        <x:v>V2修订：1AP可与两次4AP投掷组成9AP；新增每战3次限制，避免无脑常驻</x:v>
      </x:c>
      <x:c r="L51" s="3" t="str">
        <x:v>给 4 格内可见敌人留下红线；下一次己方单体远程武器命中 +8，尝试后消耗，最多持续两轮。自己只保留一个红线记号。 同次攻击的标记与临时命中加成合计最多 +10；负面命中效果另行扣除。</x:v>
      </x:c>
      <x:c r="M51" s="3" t="str">
        <x:v>berry_mark</x:v>
      </x:c>
    </x:row>
    <x:row r="52" ht="90" customHeight="1">
      <x:c r="A52" s="10" t="str">
        <x:v>蔓越莓</x:v>
      </x:c>
      <x:c r="B52" s="53" t="str">
        <x:v>看清缝隙</x:v>
      </x:c>
      <x:c r="C52" s="16" t="n">
        <x:v>0</x:v>
      </x:c>
      <x:c r="D52" s="15" t="n">
        <x:v>0</x:v>
      </x:c>
      <x:c r="E52" s="15" t="n">
        <x:v>0</x:v>
      </x:c>
      <x:c r="F52" s="15" t="n">
        <x:v>0</x:v>
      </x:c>
      <x:c r="G52" s="15" t="n">
        <x:v>0</x:v>
      </x:c>
      <x:c r="H52" s="19" t="n">
        <x:f>IF(AND(C52=1,E52&gt;0),MAX(0,E52-MAX(1,INT(E52*0.15))),E52)</x:f>
        <x:v>0</x:v>
      </x:c>
      <x:c r="I52" s="10" t="str">
        <x:v>攻击与己方队员相邻的敌人时，每轮首次单体远程命中 +5。</x:v>
      </x:c>
      <x:c r="J52" s="10" t="str">
        <x:v>11级：自身每回合额外恢复1疲劳，纳入全Mod额外恢复上限</x:v>
      </x:c>
      <x:c r="K52" s="10" t="str">
        <x:v>保留，受全局预算约束</x:v>
      </x:c>
      <x:c r="L52" s="10" t="str">
        <x:v>攻击与己方队员相邻的敌人时，每轮首次单体远程命中 +5。</x:v>
      </x:c>
      <x:c r="M52" s="10" t="str">
        <x:v>berry_eye</x:v>
      </x:c>
    </x:row>
    <x:row r="53" ht="90" customHeight="1">
      <x:c r="A53" s="3" t="str">
        <x:v>蔓越莓</x:v>
      </x:c>
      <x:c r="B53" s="54" t="str">
        <x:v>留一支给后面</x:v>
      </x:c>
      <x:c r="C53" s="17" t="n">
        <x:v>0</x:v>
      </x:c>
      <x:c r="D53" s="15" t="n">
        <x:v>0</x:v>
      </x:c>
      <x:c r="E53" s="15" t="n">
        <x:v>0</x:v>
      </x:c>
      <x:c r="F53" s="15" t="n">
        <x:v>0</x:v>
      </x:c>
      <x:c r="G53" s="15" t="n">
        <x:v>0</x:v>
      </x:c>
      <x:c r="H53" s="19" t="n">
        <x:f>IF(AND(C53=1,E53&gt;0),MAX(0,E53-MAX(1,INT(E53*0.15))),E53)</x:f>
        <x:v>0</x:v>
      </x:c>
      <x:c r="I53" s="3" t="str">
        <x:v>每轮首次单体远程命中与队员相邻的敌人后恢复3疲劳；一次攻击只结算一次，不按受击目标数倍增。</x:v>
      </x:c>
      <x:c r="J53" s="3" t="str">
        <x:v>11级：自身每回合额外恢复1疲劳，纳入全Mod额外恢复上限</x:v>
      </x:c>
      <x:c r="K53" s="3" t="str">
        <x:v>重新定义</x:v>
      </x:c>
      <x:c r="L53" s="3" t="str">
        <x:v>每轮首次以单体远程武器命中与队员相邻的敌人后，恢复 2 疲劳。</x:v>
      </x:c>
      <x:c r="M53" s="3" t="str">
        <x:v>berry_reserve</x:v>
      </x:c>
    </x:row>
    <x:row r="54" ht="90" customHeight="1">
      <x:c r="A54" s="10" t="str">
        <x:v>罗一可</x:v>
      </x:c>
      <x:c r="B54" s="53" t="str">
        <x:v>轻声提醒</x:v>
      </x:c>
      <x:c r="C54" s="16" t="n">
        <x:v>1</x:v>
      </x:c>
      <x:c r="D54" s="15" t="n">
        <x:v>3</x:v>
      </x:c>
      <x:c r="E54" s="15" t="n">
        <x:v>12</x:v>
      </x:c>
      <x:c r="F54" s="15" t="n">
        <x:v>2</x:v>
      </x:c>
      <x:c r="G54" s="15" t="n">
        <x:v>2</x:v>
      </x:c>
      <x:c r="H54" s="19" t="n">
        <x:f>IF(AND(C54=1,E54&gt;0),MAX(0,E54-MAX(1,INT(E54*0.15))),E54)</x:f>
        <x:v>11</x:v>
      </x:c>
      <x:c r="I54" s="10" t="str">
        <x:v>一名其他队员近防+3、决心+8至其下次回合结束。与其他护卫临时近防取高；不治疗不复活。</x:v>
      </x:c>
      <x:c r="J54" s="10" t="str">
        <x:v>11级：疲劳成本减少15%，向下取整减免，至少减1；AP/冷却/每战次数不变</x:v>
      </x:c>
      <x:c r="K54" s="10" t="str">
        <x:v>重新定义</x:v>
      </x:c>
      <x:c r="L54" s="10" t="str">
        <x:v>照应 2 格内一名其他队员，近防 +3、决心 +8，至其下次回合结束。</x:v>
      </x:c>
      <x:c r="M54" s="10" t="str">
        <x:v>gentle_note</x:v>
      </x:c>
    </x:row>
    <x:row r="55" ht="90" customHeight="1">
      <x:c r="A55" s="3" t="str">
        <x:v>罗一可</x:v>
      </x:c>
      <x:c r="B55" s="54" t="str">
        <x:v>有人同行</x:v>
      </x:c>
      <x:c r="C55" s="17" t="n">
        <x:v>0</x:v>
      </x:c>
      <x:c r="D55" s="15" t="n">
        <x:v>0</x:v>
      </x:c>
      <x:c r="E55" s="15" t="n">
        <x:v>0</x:v>
      </x:c>
      <x:c r="F55" s="15" t="n">
        <x:v>0</x:v>
      </x:c>
      <x:c r="G55" s="15" t="n">
        <x:v>2</x:v>
      </x:c>
      <x:c r="H55" s="19" t="n">
        <x:f>IF(AND(C55=1,E55&gt;0),MAX(0,E55-MAX(1,INT(E55*0.15))),E55)</x:f>
        <x:v>0</x:v>
      </x:c>
      <x:c r="I55" s="3" t="str">
        <x:v>与可行动队员相距≤2格时，自己决心+6、先攻+5。没有人数加成，不对队友传播。</x:v>
      </x:c>
      <x:c r="J55" s="3" t="str">
        <x:v>11级：自身每回合额外恢复1疲劳，纳入全Mod额外恢复上限</x:v>
      </x:c>
      <x:c r="K55" s="3" t="str">
        <x:v>重新定义</x:v>
      </x:c>
      <x:c r="L55" s="3" t="str">
        <x:v>与可行动队员相距不超过 2 格时，决心 +6。</x:v>
      </x:c>
      <x:c r="M55" s="3" t="str">
        <x:v>companion</x:v>
      </x:c>
    </x:row>
    <x:row r="56" ht="90" customHeight="1">
      <x:c r="A56" s="10" t="str">
        <x:v>罗一可</x:v>
      </x:c>
      <x:c r="B56" s="53" t="str">
        <x:v>留口气</x:v>
      </x:c>
      <x:c r="C56" s="16" t="n">
        <x:v>0</x:v>
      </x:c>
      <x:c r="D56" s="15" t="n">
        <x:v>0</x:v>
      </x:c>
      <x:c r="E56" s="15" t="n">
        <x:v>0</x:v>
      </x:c>
      <x:c r="F56" s="15" t="n">
        <x:v>0</x:v>
      </x:c>
      <x:c r="G56" s="15" t="n">
        <x:v>0</x:v>
      </x:c>
      <x:c r="H56" s="19" t="n">
        <x:f>IF(AND(C56=1,E56&gt;0),MAX(0,E56-MAX(1,INT(E56*0.15))),E56)</x:f>
        <x:v>0</x:v>
      </x:c>
      <x:c r="I56" s="10" t="str">
        <x:v>本次行动没有使用主动技能且没有相邻敌人，回合结束恢复6疲劳，每轮一次。不可同时获得主动攻击收益。</x:v>
      </x:c>
      <x:c r="J56" s="10" t="str">
        <x:v>11级：自身每回合额外恢复1疲劳，纳入全Mod额外恢复上限</x:v>
      </x:c>
      <x:c r="K56" s="10" t="str">
        <x:v>重新定义</x:v>
      </x:c>
      <x:c r="L56" s="10" t="str">
        <x:v>自己回合结束时，若本次行动没有使用主动技能且没有相邻敌人，恢复 4 疲劳，每轮一次。</x:v>
      </x:c>
      <x:c r="M56" s="10" t="str">
        <x:v>spare_breath</x:v>
      </x:c>
    </x:row>
    <x:row r="57" ht="90" customHeight="1">
      <x:c r="A57" s="3" t="str">
        <x:v>可可</x:v>
      </x:c>
      <x:c r="B57" s="54" t="str">
        <x:v>保可梦</x:v>
      </x:c>
      <x:c r="C57" s="17" t="n">
        <x:v>1</x:v>
      </x:c>
      <x:c r="D57" s="15" t="n">
        <x:v>3</x:v>
      </x:c>
      <x:c r="E57" s="15" t="n">
        <x:v>12</x:v>
      </x:c>
      <x:c r="F57" s="15" t="n">
        <x:v>2</x:v>
      </x:c>
      <x:c r="G57" s="15" t="n">
        <x:v>1</x:v>
      </x:c>
      <x:c r="H57" s="19" t="n">
        <x:f>IF(AND(C57=1,E57&gt;0),MAX(0,E57-MAX(1,INT(E57*0.15))),E57)</x:f>
        <x:v>11</x:v>
      </x:c>
      <x:c r="I57" s="3" t="str">
        <x:v>持盾保护一名相邻队员：近防+4、远防+8至其下次回合结束；可可须保持可行动、持盾且相邻。护卫近防取高。</x:v>
      </x:c>
      <x:c r="J57" s="3" t="str">
        <x:v>11级：疲劳成本减少15%，向下取整减免，至少减1；AP/冷却/每战次数不变</x:v>
      </x:c>
      <x:c r="K57" s="3" t="str">
        <x:v>重新定义</x:v>
      </x:c>
      <x:c r="L57" s="3" t="str">
        <x:v>持盾照应一名相邻队员：近战防御 +4、远程防御 +8，持续到其第二次回合结束。双方须保持相邻且可可可行动并持盾。护卫类临时加成只取最高值。</x:v>
      </x:c>
      <x:c r="M57" s="3" t="str">
        <x:v>pokemon</x:v>
      </x:c>
    </x:row>
    <x:row r="58" ht="90" customHeight="1">
      <x:c r="A58" s="10" t="str">
        <x:v>可可</x:v>
      </x:c>
      <x:c r="B58" s="53" t="str">
        <x:v>松口气</x:v>
      </x:c>
      <x:c r="C58" s="16" t="n">
        <x:v>0</x:v>
      </x:c>
      <x:c r="D58" s="15" t="n">
        <x:v>0</x:v>
      </x:c>
      <x:c r="E58" s="15" t="n">
        <x:v>0</x:v>
      </x:c>
      <x:c r="F58" s="15" t="n">
        <x:v>0</x:v>
      </x:c>
      <x:c r="G58" s="15" t="n">
        <x:v>1</x:v>
      </x:c>
      <x:c r="H58" s="19" t="n">
        <x:f>IF(AND(C58=1,E58&gt;0),MAX(0,E58-MAX(1,INT(E58*0.15))),E58)</x:f>
        <x:v>0</x:v>
      </x:c>
      <x:c r="I58" s="10" t="str">
        <x:v>可可持盾，相邻队员躲过敌方单体武器攻击后，可可恢复4疲劳。每轮一次、每战最多20；队友越多不增加上限。</x:v>
      </x:c>
      <x:c r="J58" s="10" t="str">
        <x:v>11级：相邻队员躲过敌方单体武器攻击后恢复由4增至5；不再额外恢复自身1疲劳。仍每轮一次、每战累计最多20、恢复上限8。</x:v>
      </x:c>
      <x:c r="K58" s="10" t="str">
        <x:v>重新定义</x:v>
      </x:c>
      <x:c r="L58" s="10" t="str">
        <x:v>可可持盾时，相邻的可行动队员躲过敌方单体武器攻击，可可消除 4 疲劳。每轮最多一次，每战最多消除 20。</x:v>
      </x:c>
      <x:c r="M58" s="10" t="str">
        <x:v>breathe_easy</x:v>
      </x:c>
    </x:row>
    <x:row r="59" ht="90" customHeight="1">
      <x:c r="A59" s="3" t="str">
        <x:v>可可</x:v>
      </x:c>
      <x:c r="B59" s="54" t="str">
        <x:v>自己人</x:v>
      </x:c>
      <x:c r="C59" s="17" t="n">
        <x:v>0</x:v>
      </x:c>
      <x:c r="D59" s="15" t="n">
        <x:v>0</x:v>
      </x:c>
      <x:c r="E59" s="15" t="n">
        <x:v>0</x:v>
      </x:c>
      <x:c r="F59" s="15" t="n">
        <x:v>0</x:v>
      </x:c>
      <x:c r="G59" s="15" t="n">
        <x:v>0</x:v>
      </x:c>
      <x:c r="H59" s="19" t="n">
        <x:f>IF(AND(C59=1,E59&gt;0),MAX(0,E59-MAX(1,INT(E59*0.15))),E59)</x:f>
        <x:v>0</x:v>
      </x:c>
      <x:c r="I59" s="3" t="str">
        <x:v>持盾保护自己人：与至少一名生命不超过一半的可行动队员相邻时，被攻击时近防 +4、决心 +6。现版不提供远程误伤减免。</x:v>
      </x:c>
      <x:c r="J59" s="3" t="str">
        <x:v>11级：自身每回合额外恢复1疲劳，纳入全Mod额外恢复上限</x:v>
      </x:c>
      <x:c r="K59" s="3" t="str">
        <x:v>保留，受全局预算约束</x:v>
      </x:c>
      <x:c r="L59" s="3" t="str">
        <x:v>持盾保护自己人：与至少一名生命不超过一半的可行动队员相邻时，被攻击时近防 +4、决心 +6。现版不提供远程误伤减免。</x:v>
      </x:c>
      <x:c r="M59" s="3" t="str">
        <x:v>own_people</x:v>
      </x:c>
    </x:row>
    <x:row r="60" ht="90" customHeight="1">
      <x:c r="A60" s="10" t="str">
        <x:v>余想</x:v>
      </x:c>
      <x:c r="B60" s="53" t="str">
        <x:v>长轮守门</x:v>
      </x:c>
      <x:c r="C60" s="16" t="n">
        <x:v>1</x:v>
      </x:c>
      <x:c r="D60" s="15" t="n">
        <x:v>3</x:v>
      </x:c>
      <x:c r="E60" s="15" t="n">
        <x:v>16</x:v>
      </x:c>
      <x:c r="F60" s="15" t="n">
        <x:v>3</x:v>
      </x:c>
      <x:c r="G60" s="15" t="n">
        <x:v>0</x:v>
      </x:c>
      <x:c r="H60" s="19" t="n">
        <x:f>IF(AND(C60=1,E60&gt;0),MAX(0,E60-MAX(1,INT(E60*0.15))),E60)</x:f>
        <x:v>14</x:v>
      </x:c>
      <x:c r="I60" s="10" t="str">
        <x:v>至自己下次回合开始，近防/远防+8、先攻-10；期间首次受到敌方直接武器伤害恢复4疲劳。无相邻敌人时也可用，不产生额外回合。</x:v>
      </x:c>
      <x:c r="J60" s="10" t="str">
        <x:v>11级：疲劳成本减少15%，向下取整减免，至少减1；AP/冷却/每战次数不变</x:v>
      </x:c>
      <x:c r="K60" s="10" t="str">
        <x:v>重新定义</x:v>
      </x:c>
      <x:c r="L60" s="10" t="str">
        <x:v>至自己下次回合开始，近防与远防各 +8、先攻 -10；期间每轮首次受到敌方直接武器伤害后恢复 4 疲劳。</x:v>
      </x:c>
      <x:c r="M60" s="10" t="str">
        <x:v>long_watch</x:v>
      </x:c>
    </x:row>
    <x:row r="61" ht="90" customHeight="1">
      <x:c r="A61" s="3" t="str">
        <x:v>余想</x:v>
      </x:c>
      <x:c r="B61" s="54" t="str">
        <x:v>五老压阵</x:v>
      </x:c>
      <x:c r="C61" s="17" t="n">
        <x:v>0</x:v>
      </x:c>
      <x:c r="D61" s="15" t="n">
        <x:v>0</x:v>
      </x:c>
      <x:c r="E61" s="15" t="n">
        <x:v>0</x:v>
      </x:c>
      <x:c r="F61" s="15" t="n">
        <x:v>0</x:v>
      </x:c>
      <x:c r="G61" s="15" t="n">
        <x:v>0</x:v>
      </x:c>
      <x:c r="H61" s="19" t="n">
        <x:f>IF(AND(C61=1,E61&gt;0),MAX(0,E61-MAX(1,INT(E61*0.15))),E61)</x:f>
        <x:v>0</x:v>
      </x:c>
      <x:c r="I61" s="3" t="str">
        <x:v>与至少两名可行动队员相邻时，被攻击时近防 +4，决心 +6。</x:v>
      </x:c>
      <x:c r="J61" s="3" t="str">
        <x:v>11级：自身每回合额外恢复1疲劳，纳入全Mod额外恢复上限</x:v>
      </x:c>
      <x:c r="K61" s="3" t="str">
        <x:v>保留，受全局预算约束</x:v>
      </x:c>
      <x:c r="L61" s="3" t="str">
        <x:v>与至少两名可行动队员相邻时，被攻击时近防 +4，决心 +6。</x:v>
      </x:c>
      <x:c r="M61" s="3" t="str">
        <x:v>five_elder</x:v>
      </x:c>
    </x:row>
    <x:row r="62" ht="90" customHeight="1">
      <x:c r="A62" s="10" t="str">
        <x:v>余想</x:v>
      </x:c>
      <x:c r="B62" s="53" t="str">
        <x:v>替班到了</x:v>
      </x:c>
      <x:c r="C62" s="16" t="n">
        <x:v>0</x:v>
      </x:c>
      <x:c r="D62" s="15" t="n">
        <x:v>0</x:v>
      </x:c>
      <x:c r="E62" s="15" t="n">
        <x:v>0</x:v>
      </x:c>
      <x:c r="F62" s="15" t="n">
        <x:v>0</x:v>
      </x:c>
      <x:c r="G62" s="15" t="n">
        <x:v>1</x:v>
      </x:c>
      <x:c r="H62" s="19" t="n">
        <x:f>IF(AND(C62=1,E62&gt;0),MAX(0,E62-MAX(1,INT(E62*0.15))),E62)</x:f>
        <x:v>0</x:v>
      </x:c>
      <x:c r="I62" s="10" t="str">
        <x:v>自己回合开始时若出现一名此前回合开始时不相邻的可行动队员，恢复4疲劳；首轮只记录。每轮一次，每战最多16，重复来回不突破上限。</x:v>
      </x:c>
      <x:c r="J62" s="10" t="str">
        <x:v>11级：自身每回合额外恢复1疲劳，纳入全Mod额外恢复上限</x:v>
      </x:c>
      <x:c r="K62" s="10" t="str">
        <x:v>重新定义</x:v>
      </x:c>
      <x:c r="L62" s="10" t="str">
        <x:v>自己回合开始时，若有一名上次回合开始时不相邻的可行动队员，恢复 5 疲劳。第一回合仅记录，不恢复；每轮一次。</x:v>
      </x:c>
      <x:c r="M62" s="10" t="str">
        <x:v>shift_arrive</x:v>
      </x:c>
    </x:row>
    <x:row r="63" ht="90" customHeight="1">
      <x:c r="A63" s="3" t="str">
        <x:v>童猪</x:v>
      </x:c>
      <x:c r="B63" s="54" t="str">
        <x:v>小熊出击</x:v>
      </x:c>
      <x:c r="C63" s="17" t="n">
        <x:v>1</x:v>
      </x:c>
      <x:c r="D63" s="15" t="n">
        <x:v>3</x:v>
      </x:c>
      <x:c r="E63" s="15" t="n">
        <x:v>12</x:v>
      </x:c>
      <x:c r="F63" s="15" t="n">
        <x:v>2</x:v>
      </x:c>
      <x:c r="G63" s="15" t="n">
        <x:v>3</x:v>
      </x:c>
      <x:c r="H63" s="19" t="n">
        <x:f>IF(AND(C63=1,E63&gt;0),MAX(0,E63-MAX(1,INT(E63*0.15))),E63)</x:f>
        <x:v>11</x:v>
      </x:c>
      <x:c r="I63" s="3" t="str">
        <x:v>3格内人类/绿皮下一次单体武器命中-10，尝试消耗，至第二次目标回合结束到期。每战2次；免疫恐惧者不受影响。</x:v>
      </x:c>
      <x:c r="J63" s="3" t="str">
        <x:v>11级：疲劳成本减少15%，向下取整减免，至少减1；AP/冷却/每战次数不变</x:v>
      </x:c>
      <x:c r="K63" s="3" t="str">
        <x:v>重新定义</x:v>
      </x:c>
      <x:c r="L63" s="3" t="str">
        <x:v>干扰 3 格内人类或绿皮的下一次单体武器命中 -10；尝试后消耗，最多持续至其第二次回合结束。每战最多两次。</x:v>
      </x:c>
      <x:c r="M63" s="3" t="str">
        <x:v>bear_strike</x:v>
      </x:c>
    </x:row>
    <x:row r="64" ht="90" customHeight="1">
      <x:c r="A64" s="10" t="str">
        <x:v>童猪</x:v>
      </x:c>
      <x:c r="B64" s="53" t="str">
        <x:v>先懂规则</x:v>
      </x:c>
      <x:c r="C64" s="16" t="n">
        <x:v>0</x:v>
      </x:c>
      <x:c r="D64" s="15" t="n">
        <x:v>0</x:v>
      </x:c>
      <x:c r="E64" s="15" t="n">
        <x:v>0</x:v>
      </x:c>
      <x:c r="F64" s="15" t="n">
        <x:v>0</x:v>
      </x:c>
      <x:c r="G64" s="15" t="n">
        <x:v>0</x:v>
      </x:c>
      <x:c r="H64" s="19" t="n">
        <x:f>IF(AND(C64=1,E64&gt;0),MAX(0,E64-MAX(1,INT(E64*0.15))),E64)</x:f>
        <x:v>0</x:v>
      </x:c>
      <x:c r="I64" s="10" t="str">
        <x:v>4 格内可见敌人连续两次使用同一武器技能时，获得一层看懂，每层使自身近战命中 +3；最多两层，每轮最多一层，战后清零。</x:v>
      </x:c>
      <x:c r="J64" s="10" t="str">
        <x:v>11级：自身每回合额外恢复1疲劳，纳入全Mod额外恢复上限</x:v>
      </x:c>
      <x:c r="K64" s="10" t="str">
        <x:v>保留，受全局预算约束</x:v>
      </x:c>
      <x:c r="L64" s="10" t="str">
        <x:v>4 格内可见敌人连续两次使用同一武器技能时，获得一层看懂，每层使自身近战命中 +3；最多两层，每轮最多一层，战后清零。</x:v>
      </x:c>
      <x:c r="M64" s="10" t="str">
        <x:v>know_rules</x:v>
      </x:c>
    </x:row>
    <x:row r="65" ht="90" customHeight="1">
      <x:c r="A65" s="3" t="str">
        <x:v>童猪</x:v>
      </x:c>
      <x:c r="B65" s="54" t="str">
        <x:v>敲杯为号</x:v>
      </x:c>
      <x:c r="C65" s="17" t="n">
        <x:v>1</x:v>
      </x:c>
      <x:c r="D65" s="15" t="n">
        <x:v>3</x:v>
      </x:c>
      <x:c r="E65" s="15" t="n">
        <x:v>10</x:v>
      </x:c>
      <x:c r="F65" s="15" t="n">
        <x:v>3</x:v>
      </x:c>
      <x:c r="G65" s="15" t="n">
        <x:v>2</x:v>
      </x:c>
      <x:c r="H65" s="19" t="n">
        <x:f>IF(AND(C65=1,E65&gt;0),MAX(0,E65-MAX(1,INT(E65*0.15))),E65)</x:f>
        <x:v>9</x:v>
      </x:c>
      <x:c r="I65" s="3" t="str">
        <x:v>选择2格内最多3名己方队员（含自己），各下一次单体武器少耗4疲劳，两次目标回合结束后到期；最低仍耗原消耗50%向上取整，同类优惠取高。</x:v>
      </x:c>
      <x:c r="J65" s="3" t="str">
        <x:v>11级：疲劳成本减少15%，向下取整减免，至少减1；AP/冷却/每战次数不变</x:v>
      </x:c>
      <x:c r="K65" s="3" t="str">
        <x:v>V2修订：群体最多节约12疲劳，旧费用18还占4AP；改为10疲劳/3AP，保留机会成本</x:v>
      </x:c>
      <x:c r="L65" s="3" t="str">
        <x:v>给自己与 3 格内队员下一次单体武器技能减免 4 疲劳，最低 0。两次回合结束后过期；优惠取最高。</x:v>
      </x:c>
      <x:c r="M65" s="3" t="str">
        <x:v>cup_signal</x:v>
      </x:c>
    </x:row>
    <x:row r="66" ht="90" customHeight="1">
      <x:c r="A66" s="10" t="str">
        <x:v>美伢</x:v>
      </x:c>
      <x:c r="B66" s="53" t="str">
        <x:v>大王舞</x:v>
      </x:c>
      <x:c r="C66" s="16" t="n">
        <x:v>1</x:v>
      </x:c>
      <x:c r="D66" s="15" t="n">
        <x:v>3</x:v>
      </x:c>
      <x:c r="E66" s="15" t="n">
        <x:v>20</x:v>
      </x:c>
      <x:c r="F66" s="15" t="n">
        <x:v>2</x:v>
      </x:c>
      <x:c r="G66" s="15" t="n">
        <x:v>1</x:v>
      </x:c>
      <x:c r="H66" s="19" t="n">
        <x:f>IF(AND(C66=1,E66&gt;0),MAX(0,E66-MAX(1,INT(E66*0.15))),E66)</x:f>
        <x:v>17</x:v>
      </x:c>
      <x:c r="I66" s="10" t="str">
        <x:v>移到相邻同高可通行空格，免脱离攻击；落点最多两名相邻队员先攻+10至各自下次回合结束。定身不能用，每战2次。</x:v>
      </x:c>
      <x:c r="J66" s="10" t="str">
        <x:v>11级：疲劳成本减少15%，向下取整减免，至少减1；AP/冷却/每战次数不变</x:v>
      </x:c>
      <x:c r="K66" s="10" t="str">
        <x:v>重新定义</x:v>
      </x:c>
      <x:c r="L66" s="10" t="str">
        <x:v>安全移动至相邻同高空地，免脱离攻击；落点相邻队员先攻 +12，至各自下次回合结束。当前版本为一步舞位。</x:v>
      </x:c>
      <x:c r="M66" s="10" t="str">
        <x:v>king_dance</x:v>
      </x:c>
    </x:row>
    <x:row r="67" ht="90" customHeight="1">
      <x:c r="A67" s="3" t="str">
        <x:v>美伢</x:v>
      </x:c>
      <x:c r="B67" s="54" t="str">
        <x:v>看懂节拍</x:v>
      </x:c>
      <x:c r="C67" s="17" t="n">
        <x:v>0</x:v>
      </x:c>
      <x:c r="D67" s="15" t="n">
        <x:v>0</x:v>
      </x:c>
      <x:c r="E67" s="15" t="n">
        <x:v>0</x:v>
      </x:c>
      <x:c r="F67" s="15" t="n">
        <x:v>0</x:v>
      </x:c>
      <x:c r="G67" s="15" t="n">
        <x:v>0</x:v>
      </x:c>
      <x:c r="H67" s="19" t="n">
        <x:f>IF(AND(C67=1,E67&gt;0),MAX(0,E67-MAX(1,INT(E67*0.15))),E67)</x:f>
        <x:v>0</x:v>
      </x:c>
      <x:c r="I67" s="3" t="str">
        <x:v>相邻队员单体近战落空时记住敌人；本轮下一次攻击该敌人近战命中 +6，每轮一次。</x:v>
      </x:c>
      <x:c r="J67" s="3" t="str">
        <x:v>11级：自身每回合额外恢复1疲劳，纳入全Mod额外恢复上限</x:v>
      </x:c>
      <x:c r="K67" s="3" t="str">
        <x:v>保留，受全局预算约束</x:v>
      </x:c>
      <x:c r="L67" s="3" t="str">
        <x:v>相邻队员单体近战落空时记住敌人；本轮下一次攻击该敌人近战命中 +6，每轮一次。</x:v>
      </x:c>
      <x:c r="M67" s="3" t="str">
        <x:v>read_beat</x:v>
      </x:c>
    </x:row>
    <x:row r="68" ht="90" customHeight="1">
      <x:c r="A68" s="10" t="str">
        <x:v>美伢</x:v>
      </x:c>
      <x:c r="B68" s="53" t="str">
        <x:v>谢幕让位</x:v>
      </x:c>
      <x:c r="C68" s="16" t="n">
        <x:v>1</x:v>
      </x:c>
      <x:c r="D68" s="15" t="n">
        <x:v>3</x:v>
      </x:c>
      <x:c r="E68" s="15" t="n">
        <x:v>16</x:v>
      </x:c>
      <x:c r="F68" s="15" t="n">
        <x:v>2</x:v>
      </x:c>
      <x:c r="G68" s="15" t="n">
        <x:v>1</x:v>
      </x:c>
      <x:c r="H68" s="19" t="n">
        <x:f>IF(AND(C68=1,E68&gt;0),MAX(0,E68-MAX(1,INT(E68*0.15))),E68)</x:f>
        <x:v>14</x:v>
      </x:c>
      <x:c r="I68" s="10" t="str">
        <x:v>本次行动已用单体近战命中过敌人后，撤至相邻同高空格，免脱离攻击。定身不能用，每战2次，不能返还AP或触发再攻击。</x:v>
      </x:c>
      <x:c r="J68" s="10" t="str">
        <x:v>11级：疲劳成本减少15%，向下取整减免，至少减1；AP/冷却/每战次数不变</x:v>
      </x:c>
      <x:c r="K68" s="10" t="str">
        <x:v>重新定义</x:v>
      </x:c>
      <x:c r="L68" s="10" t="str">
        <x:v>本次行动已单体近战命中过敌人后，可安全撤至相邻同高空地，免脱离攻击。每轮一次，定身时不可用。</x:v>
      </x:c>
      <x:c r="M68" s="10" t="str">
        <x:v>curtain_yield</x:v>
      </x:c>
    </x:row>
    <x:row r="69" ht="90" customHeight="1">
      <x:c r="A69" s="3" t="str">
        <x:v>玩蛇</x:v>
      </x:c>
      <x:c r="B69" s="54" t="str">
        <x:v>蛇形试招</x:v>
      </x:c>
      <x:c r="C69" s="17" t="n">
        <x:v>1</x:v>
      </x:c>
      <x:c r="D69" s="15" t="n">
        <x:v>4</x:v>
      </x:c>
      <x:c r="E69" s="15" t="n">
        <x:v>14</x:v>
      </x:c>
      <x:c r="F69" s="15" t="n">
        <x:v>1</x:v>
      </x:c>
      <x:c r="G69" s="15" t="n">
        <x:v>1</x:v>
      </x:c>
      <x:c r="H69" s="19" t="n">
        <x:f>IF(AND(C69=1,E69&gt;0),MAX(0,E69-MAX(1,INT(E69*0.15))),E69)</x:f>
        <x:v>12</x:v>
      </x:c>
      <x:c r="I69" s="3" t="str">
        <x:v>单手近战普通单体招式，生命/护甲伤害×0.80；命中后目标近攻-6至其下次回合结束。每轮一次，不能加额外普攻，免疫限制沿用普通属性减益规则。</x:v>
      </x:c>
      <x:c r="J69" s="3" t="str">
        <x:v>11级：疲劳成本减少15%，向下取整减免，至少减1；AP/冷却/每战次数不变</x:v>
      </x:c>
      <x:c r="K69" s="3" t="str">
        <x:v>重新定义</x:v>
      </x:c>
      <x:c r="L69" s="3" t="str">
        <x:v>单手近战武器试招：生命与护甲伤害均为普通招式的 80%；命中后使敌人近攻 -6 至其下次回合结束。每轮一次。</x:v>
      </x:c>
      <x:c r="M69" s="3" t="str">
        <x:v>snake_trial</x:v>
      </x:c>
    </x:row>
    <x:row r="70" ht="90" customHeight="1">
      <x:c r="A70" s="10" t="str">
        <x:v>玩蛇</x:v>
      </x:c>
      <x:c r="B70" s="53" t="str">
        <x:v>秦国的神</x:v>
      </x:c>
      <x:c r="C70" s="16" t="n">
        <x:v>0</x:v>
      </x:c>
      <x:c r="D70" s="15" t="n">
        <x:v>0</x:v>
      </x:c>
      <x:c r="E70" s="15" t="n">
        <x:v>0</x:v>
      </x:c>
      <x:c r="F70" s="15" t="n">
        <x:v>0</x:v>
      </x:c>
      <x:c r="G70" s="15" t="n">
        <x:v>0</x:v>
      </x:c>
      <x:c r="H70" s="19" t="n">
        <x:f>IF(AND(C70=1,E70&gt;0),MAX(0,E70-MAX(1,INT(E70*0.15))),E70)</x:f>
        <x:v>0</x:v>
      </x:c>
      <x:c r="I70" s="10" t="str">
        <x:v>每轮首次受到敌方单体近战攻击后记住攻击者；对它的下一次单体近战命中 +6，至自己下次回合结束失效。</x:v>
      </x:c>
      <x:c r="J70" s="10" t="str">
        <x:v>11级：自身每回合额外恢复1疲劳，纳入全Mod额外恢复上限</x:v>
      </x:c>
      <x:c r="K70" s="10" t="str">
        <x:v>保留，受全局预算约束</x:v>
      </x:c>
      <x:c r="L70" s="10" t="str">
        <x:v>每轮首次受到敌方单体近战攻击后记住攻击者；对它的下一次单体近战命中 +6，至自己下次回合结束失效。</x:v>
      </x:c>
      <x:c r="M70" s="10" t="str">
        <x:v>snake_read</x:v>
      </x:c>
    </x:row>
    <x:row r="71" ht="90" customHeight="1">
      <x:c r="A71" s="3" t="str">
        <x:v>玩蛇</x:v>
      </x:c>
      <x:c r="B71" s="54" t="str">
        <x:v>下一招换个路</x:v>
      </x:c>
      <x:c r="C71" s="17" t="n">
        <x:v>0</x:v>
      </x:c>
      <x:c r="D71" s="15" t="n">
        <x:v>0</x:v>
      </x:c>
      <x:c r="E71" s="15" t="n">
        <x:v>0</x:v>
      </x:c>
      <x:c r="F71" s="15" t="n">
        <x:v>0</x:v>
      </x:c>
      <x:c r="G71" s="15" t="n">
        <x:v>0</x:v>
      </x:c>
      <x:c r="H71" s="19" t="n">
        <x:f>IF(AND(C71=1,E71&gt;0),MAX(0,E71-MAX(1,INT(E71*0.15))),E71)</x:f>
        <x:v>0</x:v>
      </x:c>
      <x:c r="I71" s="3" t="str">
        <x:v>每轮一次，普通单体近战命中后，为本次行动内下一次普通单体近战减免 4 疲劳；命中或落空都消耗优惠，不赠送攻击。</x:v>
      </x:c>
      <x:c r="J71" s="3" t="str">
        <x:v>11级：连续普通单体近战的下一次减耗由4增至5；不再额外恢复自身1疲劳。仍需前次命中，每轮一次，最终费用不低于原费用一半。</x:v>
      </x:c>
      <x:c r="K71" s="3" t="str">
        <x:v>保留，受全局预算约束</x:v>
      </x:c>
      <x:c r="L71" s="3" t="str">
        <x:v>每轮一次，普通单体近战命中后，为本次行动内下一次普通单体近战减免 4 疲劳；命中或落空都消耗优惠，不赠送攻击。</x:v>
      </x:c>
      <x:c r="M71" s="3" t="str">
        <x:v>next_path</x:v>
      </x:c>
    </x:row>
    <x:row r="72" ht="90" customHeight="1">
      <x:c r="A72" s="10" t="str">
        <x:v>涂涂</x:v>
      </x:c>
      <x:c r="B72" s="53" t="str">
        <x:v>回头路</x:v>
      </x:c>
      <x:c r="C72" s="16" t="n">
        <x:v>1</x:v>
      </x:c>
      <x:c r="D72" s="15" t="n">
        <x:v>3</x:v>
      </x:c>
      <x:c r="E72" s="15" t="n">
        <x:v>20</x:v>
      </x:c>
      <x:c r="F72" s="15" t="n">
        <x:v>3</x:v>
      </x:c>
      <x:c r="G72" s="15" t="n">
        <x:v>1</x:v>
      </x:c>
      <x:c r="H72" s="19" t="n">
        <x:f>IF(AND(C72=1,E72&gt;0),MAX(0,E72-MAX(1,INT(E72*0.15))),E72)</x:f>
        <x:v>17</x:v>
      </x:c>
      <x:c r="I72" s="10" t="str">
        <x:v>与相邻同高且可行动队员交换位置，免脱离攻击；双方不能网缚/眩晕/不可移动/换位免疫。每战2次，不在空地留下增益。</x:v>
      </x:c>
      <x:c r="J72" s="10" t="str">
        <x:v>11级：疲劳成本减少15%，向下取整减免，至少减1；AP/冷却/每战次数不变</x:v>
      </x:c>
      <x:c r="K72" s="10" t="str">
        <x:v>重新定义</x:v>
      </x:c>
      <x:c r="L72" s="10" t="str">
        <x:v>与相邻同高且可行动的队员安全换位，免脱离攻击；双方不得定身。当前版本采用原版换位，不同时平移两人。</x:v>
      </x:c>
      <x:c r="M72" s="10" t="str">
        <x:v>return_road</x:v>
      </x:c>
    </x:row>
    <x:row r="73" ht="90" customHeight="1">
      <x:c r="A73" s="3" t="str">
        <x:v>涂涂</x:v>
      </x:c>
      <x:c r="B73" s="54" t="str">
        <x:v>离席未散</x:v>
      </x:c>
      <x:c r="C73" s="17" t="n">
        <x:v>0</x:v>
      </x:c>
      <x:c r="D73" s="15" t="n">
        <x:v>0</x:v>
      </x:c>
      <x:c r="E73" s="15" t="n">
        <x:v>0</x:v>
      </x:c>
      <x:c r="F73" s="15" t="n">
        <x:v>0</x:v>
      </x:c>
      <x:c r="G73" s="15" t="n">
        <x:v>0</x:v>
      </x:c>
      <x:c r="H73" s="19" t="n">
        <x:f>IF(AND(C73=1,E73&gt;0),MAX(0,E73-MAX(1,INT(E73*0.15))),E73)</x:f>
        <x:v>0</x:v>
      </x:c>
      <x:c r="I73" s="3" t="str">
        <x:v>相邻可行动队员生命不超过一半时，决心 +10、被攻击时近防 +5。现版以掩护伤员体现断后，不监听撤退。</x:v>
      </x:c>
      <x:c r="J73" s="3" t="str">
        <x:v>11级：自身每回合额外恢复1疲劳，纳入全Mod额外恢复上限</x:v>
      </x:c>
      <x:c r="K73" s="3" t="str">
        <x:v>保留，受全局预算约束</x:v>
      </x:c>
      <x:c r="L73" s="3" t="str">
        <x:v>相邻可行动队员生命不超过一半时，决心 +10、被攻击时近防 +5。现版以掩护伤员体现断后，不监听撤退。</x:v>
      </x:c>
      <x:c r="M73" s="3" t="str">
        <x:v>leave_not_gone</x:v>
      </x:c>
    </x:row>
    <x:row r="74" ht="90" customHeight="1">
      <x:c r="A74" s="10" t="str">
        <x:v>涂涂</x:v>
      </x:c>
      <x:c r="B74" s="53" t="str">
        <x:v>再留一晚</x:v>
      </x:c>
      <x:c r="C74" s="16" t="n">
        <x:v>0</x:v>
      </x:c>
      <x:c r="D74" s="15" t="n">
        <x:v>0</x:v>
      </x:c>
      <x:c r="E74" s="15" t="n">
        <x:v>0</x:v>
      </x:c>
      <x:c r="F74" s="15" t="n">
        <x:v>0</x:v>
      </x:c>
      <x:c r="G74" s="15" t="n">
        <x:v>0</x:v>
      </x:c>
      <x:c r="H74" s="19" t="n">
        <x:f>IF(AND(C74=1,E74&gt;0),MAX(0,E74-MAX(1,INT(E74*0.15))),E74)</x:f>
        <x:v>0</x:v>
      </x:c>
      <x:c r="I74" s="10" t="str">
        <x:v>仅普通移动或等待且无相邻敌人，回合结束恢复8疲劳，每轮一次。无额外宿营免工资或免费世界地图恢复。</x:v>
      </x:c>
      <x:c r="J74" s="10" t="str">
        <x:v>11级：自身每回合额外恢复1疲劳，纳入全Mod额外恢复上限</x:v>
      </x:c>
      <x:c r="K74" s="10" t="str">
        <x:v>重新定义</x:v>
      </x:c>
      <x:c r="L74" s="10" t="str">
        <x:v>自己回合结束时，若本次行动只移动或等待且没有相邻敌人，恢复 6 疲劳，每轮一次。旧磨合／闹别扭系统不再使用。</x:v>
      </x:c>
      <x:c r="M74" s="10" t="str">
        <x:v>one_more_night</x:v>
      </x:c>
    </x:row>
    <x:row r="75" ht="90" customHeight="1">
      <x:c r="A75" s="3" t="str">
        <x:v>奶盖</x:v>
      </x:c>
      <x:c r="B75" s="54" t="str">
        <x:v>嘴强王者</x:v>
      </x:c>
      <x:c r="C75" s="17" t="n">
        <x:v>1</x:v>
      </x:c>
      <x:c r="D75" s="15" t="n">
        <x:v>4</x:v>
      </x:c>
      <x:c r="E75" s="15" t="n">
        <x:v>15</x:v>
      </x:c>
      <x:c r="F75" s="15" t="n">
        <x:v>2</x:v>
      </x:c>
      <x:c r="G75" s="15" t="n">
        <x:v>1</x:v>
      </x:c>
      <x:c r="H75" s="19" t="n">
        <x:f>IF(AND(C75=1,E75&gt;0),MAX(0,E75-MAX(1,INT(E75*0.15))),E75)</x:f>
        <x:v>13</x:v>
      </x:c>
      <x:c r="I75" s="3" t="str">
        <x:v>嘲讽相邻且可合法近战攻击自己的普通人类，使用原版嘲讽AI优先级；每战2次。恐惧免疫者无效，不强制移动，不保证对方一定攻击。</x:v>
      </x:c>
      <x:c r="J75" s="3" t="str">
        <x:v>11级：疲劳成本减少15%，向下取整减免，至少减1；AP/冷却/每战次数不变</x:v>
      </x:c>
      <x:c r="K75" s="3" t="str">
        <x:v>重新定义</x:v>
      </x:c>
      <x:c r="L75" s="3" t="str">
        <x:v>挑衅相邻且能用近战攻击自己的普通人类，采用原版嘲讽，使其按自身战术优先攻击奶盖。恐惧免疫者无效，不强制移动。</x:v>
      </x:c>
      <x:c r="M75" s="3" t="str">
        <x:v>mouth_strong</x:v>
      </x:c>
    </x:row>
    <x:row r="76" ht="90" customHeight="1">
      <x:c r="A76" s="10" t="str">
        <x:v>奶盖</x:v>
      </x:c>
      <x:c r="B76" s="53" t="str">
        <x:v>缩进奶盖</x:v>
      </x:c>
      <x:c r="C76" s="16" t="n">
        <x:v>1</x:v>
      </x:c>
      <x:c r="D76" s="15" t="n">
        <x:v>4</x:v>
      </x:c>
      <x:c r="E76" s="15" t="n">
        <x:v>20</x:v>
      </x:c>
      <x:c r="F76" s="15" t="n">
        <x:v>2</x:v>
      </x:c>
      <x:c r="G76" s="15" t="n">
        <x:v>0</x:v>
      </x:c>
      <x:c r="H76" s="19" t="n">
        <x:f>IF(AND(C76=1,E76&gt;0),MAX(0,E76-MAX(1,INT(E76*0.15))),E76)</x:f>
        <x:v>17</x:v>
      </x:c>
      <x:c r="I76" s="10" t="str">
        <x:v>持盾，近防+8，直接武器生命伤害×0.80至自己下次回合开始；禁止主动移动/武器技能。失盾/被移动/无法行动即结束，持续伤害照常。</x:v>
      </x:c>
      <x:c r="J76" s="10" t="str">
        <x:v>11级：疲劳成本减少15%，向下取整减免，至少减1；AP/冷却/每战次数不变</x:v>
      </x:c>
      <x:c r="K76" s="10" t="str">
        <x:v>重新定义</x:v>
      </x:c>
      <x:c r="L76" s="10" t="str">
        <x:v>持盾缩进防线，近防 +8，承受直接武器的生命伤害减少 20%，至自己下次回合开始；不能主动移动或使用武器技能。失盾、被移动或无法行动会解除。</x:v>
      </x:c>
      <x:c r="M76" s="10" t="str">
        <x:v>shrink_cover</x:v>
      </x:c>
    </x:row>
    <x:row r="77" ht="90" customHeight="1">
      <x:c r="A77" s="3" t="str">
        <x:v>奶盖</x:v>
      </x:c>
      <x:c r="B77" s="54" t="str">
        <x:v>抽象整活</x:v>
      </x:c>
      <x:c r="C77" s="17" t="n">
        <x:v>0</x:v>
      </x:c>
      <x:c r="D77" s="15" t="n">
        <x:v>0</x:v>
      </x:c>
      <x:c r="E77" s="15" t="n">
        <x:v>0</x:v>
      </x:c>
      <x:c r="F77" s="15" t="n">
        <x:v>0</x:v>
      </x:c>
      <x:c r="G77" s="15" t="n">
        <x:v>0</x:v>
      </x:c>
      <x:c r="H77" s="19" t="n">
        <x:f>IF(AND(C77=1,E77&gt;0),MAX(0,E77-MAX(1,INT(E77*0.15))),E77)</x:f>
        <x:v>0</x:v>
      </x:c>
      <x:c r="I77" s="3" t="str">
        <x:v>每轮首次躲过敌方单体武器攻击，记一层返场；下一次投掷命中+8，尝试消耗，最迟下轮结束到期。不要求同时拥有缩进奶盖，三选一不会形成不可达联动。</x:v>
      </x:c>
      <x:c r="J77" s="3" t="str">
        <x:v>11级：自身每回合额外恢复1疲劳，纳入全Mod额外恢复上限</x:v>
      </x:c>
      <x:c r="K77" s="3" t="str">
        <x:v>重新定义</x:v>
      </x:c>
      <x:c r="L77" s="3" t="str">
        <x:v>每轮首次被敌方单体武器攻击落空，或缩进奶盖期间受直接武器伤害后存活，获得一层返场；下一次投掷命中 +10，最迟下轮结束失效。</x:v>
      </x:c>
      <x:c r="M77" s="3" t="str">
        <x:v>abs_comeback</x:v>
      </x:c>
    </x:row>
    <x:row r="78" ht="90" customHeight="1">
      <x:c r="A78" s="10" t="str">
        <x:v>小杰</x:v>
      </x:c>
      <x:c r="B78" s="53" t="str">
        <x:v>备用钥匙</x:v>
      </x:c>
      <x:c r="C78" s="16" t="n">
        <x:v>1</x:v>
      </x:c>
      <x:c r="D78" s="15" t="n">
        <x:v>4</x:v>
      </x:c>
      <x:c r="E78" s="15" t="n">
        <x:v>14</x:v>
      </x:c>
      <x:c r="F78" s="15" t="n">
        <x:v>2</x:v>
      </x:c>
      <x:c r="G78" s="15" t="n">
        <x:v>1</x:v>
      </x:c>
      <x:c r="H78" s="19" t="n">
        <x:f>IF(AND(C78=1,E78&gt;0),MAX(0,E78-MAX(1,INT(E78*0.15))),E78)</x:f>
        <x:v>12</x:v>
      </x:c>
      <x:c r="I78" s="10" t="str">
        <x:v>解除自己或相邻队员的一项普通网/加固网，每战2次；不能解除藤蔓、抓取、眩晕、伤势。必须先存在合法网，失败不收费。</x:v>
      </x:c>
      <x:c r="J78" s="10" t="str">
        <x:v>11级：疲劳成本减少15%，向下取整减免，至少减1；AP/冷却/每战次数不变</x:v>
      </x:c>
      <x:c r="K78" s="10" t="str">
        <x:v>重新定义</x:v>
      </x:c>
      <x:c r="L78" s="10" t="str">
        <x:v>解除自己或相邻队员的一项普通网或加固网；无网不可使用。不解除眩晕、抓取、藤蔓和伤势。</x:v>
      </x:c>
      <x:c r="M78" s="10" t="str">
        <x:v>spare_key</x:v>
      </x:c>
    </x:row>
    <x:row r="79" ht="90" customHeight="1">
      <x:c r="A79" s="3" t="str">
        <x:v>小杰</x:v>
      </x:c>
      <x:c r="B79" s="54" t="str">
        <x:v>不上这个当</x:v>
      </x:c>
      <x:c r="C79" s="17" t="n">
        <x:v>0</x:v>
      </x:c>
      <x:c r="D79" s="15" t="n">
        <x:v>0</x:v>
      </x:c>
      <x:c r="E79" s="15" t="n">
        <x:v>0</x:v>
      </x:c>
      <x:c r="F79" s="15" t="n">
        <x:v>0</x:v>
      </x:c>
      <x:c r="G79" s="15" t="n">
        <x:v>0</x:v>
      </x:c>
      <x:c r="H79" s="19" t="n">
        <x:f>IF(AND(C79=1,E79&gt;0),MAX(0,E79-MAX(1,INT(E79*0.15))),E79)</x:f>
        <x:v>0</x:v>
      </x:c>
      <x:c r="I79" s="3" t="str">
        <x:v>面对带恐惧／魅惑标签的士气检定，额外决心 +15；常规受伤、包围和同伴阵亡检定不加成。</x:v>
      </x:c>
      <x:c r="J79" s="3" t="str">
        <x:v>11级：自身每回合额外恢复1疲劳，纳入全Mod额外恢复上限</x:v>
      </x:c>
      <x:c r="K79" s="3" t="str">
        <x:v>保留，受全局预算约束</x:v>
      </x:c>
      <x:c r="L79" s="3" t="str">
        <x:v>面对带恐惧／魅惑标签的士气检定，额外决心 +15；常规受伤、包围和同伴阵亡检定不加成。</x:v>
      </x:c>
      <x:c r="M79" s="3" t="str">
        <x:v>not_fooled</x:v>
      </x:c>
    </x:row>
    <x:row r="80" ht="90" customHeight="1">
      <x:c r="A80" s="10" t="str">
        <x:v>小杰</x:v>
      </x:c>
      <x:c r="B80" s="53" t="str">
        <x:v>锁车</x:v>
      </x:c>
      <x:c r="C80" s="16" t="n">
        <x:v>1</x:v>
      </x:c>
      <x:c r="D80" s="15" t="n">
        <x:v>4</x:v>
      </x:c>
      <x:c r="E80" s="15" t="n">
        <x:v>18</x:v>
      </x:c>
      <x:c r="F80" s="15" t="n">
        <x:v>3</x:v>
      </x:c>
      <x:c r="G80" s="15" t="n">
        <x:v>1</x:v>
      </x:c>
      <x:c r="H80" s="19" t="n">
        <x:f>IF(AND(C80=1,E80&gt;0),MAX(0,E80-MAX(1,INT(E80*0.15))),E80)</x:f>
        <x:v>16</x:v>
      </x:c>
      <x:c r="I80" s="10" t="str">
        <x:v>消耗2工具，命中检定为自身近攻+10对近防，成功使相邻可束缚人形敌人不能移动至目标下次回合结束；仍可攻击/施法。每战2次，无隐藏地雷，不影响束缚免疫者。</x:v>
      </x:c>
      <x:c r="J80" s="10" t="str">
        <x:v>11级：疲劳成本减少15%，向下取整减免，至少减1；AP/冷却/每战次数不变</x:v>
      </x:c>
      <x:c r="K80" s="10" t="str">
        <x:v>重新定义</x:v>
      </x:c>
      <x:c r="L80" s="10" t="str">
        <x:v>消耗 2 工具，对相邻可束缚人形敌人施加绳扣，使其不能移动至下次回合结束，仍可攻击。每战两次；本版直接施放，不在空地埋隐藏陷阱。</x:v>
      </x:c>
      <x:c r="M80" s="10" t="str">
        <x:v>lock_wagon</x:v>
      </x:c>
    </x:row>
    <x:row r="81" ht="90" customHeight="1">
      <x:c r="A81" s="3" t="str">
        <x:v>bula</x:v>
      </x:c>
      <x:c r="B81" s="54" t="str">
        <x:v>提前分好</x:v>
      </x:c>
      <x:c r="C81" s="17" t="n">
        <x:v>1</x:v>
      </x:c>
      <x:c r="D81" s="15" t="n">
        <x:v>3</x:v>
      </x:c>
      <x:c r="E81" s="15" t="n">
        <x:v>10</x:v>
      </x:c>
      <x:c r="F81" s="15" t="n">
        <x:v>2</x:v>
      </x:c>
      <x:c r="G81" s="15" t="n">
        <x:v>3</x:v>
      </x:c>
      <x:c r="H81" s="19" t="n">
        <x:f>IF(AND(C81=1,E81&gt;0),MAX(0,E81-MAX(1,INT(E81*0.15))),E81)</x:f>
        <x:v>9</x:v>
      </x:c>
      <x:c r="I81" s="3" t="str">
        <x:v>指定自己或3格内一名队员，下一次投掷少耗6疲劳，两次目标回合结束后到期；最低消耗原值50%向上取整。每战3次，不赠送弹药。</x:v>
      </x:c>
      <x:c r="J81" s="3" t="str">
        <x:v>11级：疲劳成本减少15%，向下取整减免，至少减1；AP/冷却/每战次数不变</x:v>
      </x:c>
      <x:c r="K81" s="3" t="str">
        <x:v>重新定义</x:v>
      </x:c>
      <x:c r="L81" s="3" t="str">
        <x:v>给 3 格内自己或一名队员的下一次投掷武器技能减免 5 疲劳，最低 0，两次回合结束后失效。每战一次，不赠弹药。</x:v>
      </x:c>
      <x:c r="M81" s="3" t="str">
        <x:v>budget_share</x:v>
      </x:c>
    </x:row>
    <x:row r="82" ht="90" customHeight="1">
      <x:c r="A82" s="10" t="str">
        <x:v>bula</x:v>
      </x:c>
      <x:c r="B82" s="53" t="str">
        <x:v>钱袋算清</x:v>
      </x:c>
      <x:c r="C82" s="16" t="n">
        <x:v>0</x:v>
      </x:c>
      <x:c r="D82" s="15" t="n">
        <x:v>0</x:v>
      </x:c>
      <x:c r="E82" s="15" t="n">
        <x:v>0</x:v>
      </x:c>
      <x:c r="F82" s="15" t="n">
        <x:v>0</x:v>
      </x:c>
      <x:c r="G82" s="15" t="n">
        <x:v>0</x:v>
      </x:c>
      <x:c r="H82" s="19" t="n">
        <x:f>IF(AND(C82=1,E82&gt;0),MAX(0,E82-MAX(1,INT(E82*0.15))),E82)</x:f>
        <x:v>0</x:v>
      </x:c>
      <x:c r="I82" s="10" t="str">
        <x:v>本人在册存活，每日首次成功购买工具/药品/弹药优惠5%，最多30克朗；不加出售价格，不影响招募，不与同类购买优惠连乘。</x:v>
      </x:c>
      <x:c r="J82" s="10" t="str">
        <x:v>11级：自身每回合额外恢复1疲劳，纳入全Mod额外恢复上限</x:v>
      </x:c>
      <x:c r="K82" s="10" t="str">
        <x:v>重新定义</x:v>
      </x:c>
      <x:c r="L82" s="10" t="str">
        <x:v>bula 在队时，每日首次从城镇商店购买工具、药品或弹药享受 5% 折扣，最多省 30 克朗。只在成功购买时消耗，不影响出售和招募。</x:v>
      </x:c>
      <x:c r="M82" s="10" t="str">
        <x:v>purse_clear</x:v>
      </x:c>
    </x:row>
    <x:row r="83" ht="90" customHeight="1">
      <x:c r="A83" s="3" t="str">
        <x:v>bula</x:v>
      </x:c>
      <x:c r="B83" s="54" t="str">
        <x:v>别把最后一支乱扔</x:v>
      </x:c>
      <x:c r="C83" s="17" t="n">
        <x:v>0</x:v>
      </x:c>
      <x:c r="D83" s="15" t="n">
        <x:v>0</x:v>
      </x:c>
      <x:c r="E83" s="15" t="n">
        <x:v>0</x:v>
      </x:c>
      <x:c r="F83" s="15" t="n">
        <x:v>0</x:v>
      </x:c>
      <x:c r="G83" s="15" t="n">
        <x:v>0</x:v>
      </x:c>
      <x:c r="H83" s="19" t="n">
        <x:f>IF(AND(C83=1,E83&gt;0),MAX(0,E83-MAX(1,INT(E83*0.15))),E83)</x:f>
        <x:v>0</x:v>
      </x:c>
      <x:c r="I83" s="3" t="str">
        <x:v>投掷武器剩余≤2发时，普通投掷命中+6，每战最多3次；命中/落空均耗次数和弹药，切包不能重置。</x:v>
      </x:c>
      <x:c r="J83" s="3" t="str">
        <x:v>11级：自身每回合额外恢复1疲劳，纳入全Mod额外恢复上限</x:v>
      </x:c>
      <x:c r="K83" s="3" t="str">
        <x:v>重新定义</x:v>
      </x:c>
      <x:c r="L83" s="3" t="str">
        <x:v>投掷武器只剩最后一发时，普通投掷命中 +6；每战最多两次。弹药仍正常消耗。</x:v>
      </x:c>
      <x:c r="M83" s="3" t="str">
        <x:v>no_last_throw</x:v>
      </x:c>
    </x:row>
    <x:row r="84" ht="90" customHeight="1">
      <x:c r="A84" s="10" t="str">
        <x:v>苏袜</x:v>
      </x:c>
      <x:c r="B84" s="53" t="str">
        <x:v>踩点</x:v>
      </x:c>
      <x:c r="C84" s="16" t="n">
        <x:v>1</x:v>
      </x:c>
      <x:c r="D84" s="15" t="n">
        <x:v>3</x:v>
      </x:c>
      <x:c r="E84" s="15" t="n">
        <x:v>18</x:v>
      </x:c>
      <x:c r="F84" s="15" t="n">
        <x:v>2</x:v>
      </x:c>
      <x:c r="G84" s="15" t="n">
        <x:v>1</x:v>
      </x:c>
      <x:c r="H84" s="19" t="n">
        <x:f>IF(AND(C84=1,E84&gt;0),MAX(0,E84-MAX(1,INT(E84*0.15))),E84)</x:f>
        <x:v>16</x:v>
      </x:c>
      <x:c r="I84" s="10" t="str">
        <x:v>移到相邻同高可通行空格，免脱离攻击，自身先攻+12至下次回合结束；每战2次。定身/不可移动时不能用。</x:v>
      </x:c>
      <x:c r="J84" s="10" t="str">
        <x:v>11级：疲劳成本减少15%，向下取整减免，至少减1；AP/冷却/每战次数不变</x:v>
      </x:c>
      <x:c r="K84" s="10" t="str">
        <x:v>重新定义</x:v>
      </x:c>
      <x:c r="L84" s="10" t="str">
        <x:v>安全移动至相邻同高空地，免脱离攻击；先攻 +15 至自己下次回合结束。当前版本采用一步踩点。</x:v>
      </x:c>
      <x:c r="M84" s="10" t="str">
        <x:v>foot_point</x:v>
      </x:c>
    </x:row>
    <x:row r="85" ht="90" customHeight="1">
      <x:c r="A85" s="3" t="str">
        <x:v>苏袜</x:v>
      </x:c>
      <x:c r="B85" s="54" t="str">
        <x:v>抢半步</x:v>
      </x:c>
      <x:c r="C85" s="17" t="n">
        <x:v>0</x:v>
      </x:c>
      <x:c r="D85" s="15" t="n">
        <x:v>0</x:v>
      </x:c>
      <x:c r="E85" s="15" t="n">
        <x:v>0</x:v>
      </x:c>
      <x:c r="F85" s="15" t="n">
        <x:v>0</x:v>
      </x:c>
      <x:c r="G85" s="15" t="n">
        <x:v>0</x:v>
      </x:c>
      <x:c r="H85" s="19" t="n">
        <x:f>IF(AND(C85=1,E85&gt;0),MAX(0,E85-MAX(1,INT(E85*0.15))),E85)</x:f>
        <x:v>0</x:v>
      </x:c>
      <x:c r="I85" s="3" t="str">
        <x:v>自己当前有效先攻高于目标时单体武器命中+5，每轮首次攻击有效。使用受装备/已积疲劳影响的先攻，相等无加成。</x:v>
      </x:c>
      <x:c r="J85" s="3" t="str">
        <x:v>11级：符合原先有效先攻与首次攻击条件时，命中加成由5增至7；不再额外恢复自身1疲劳。次数、目标与条件不变。</x:v>
      </x:c>
      <x:c r="K85" s="3" t="str">
        <x:v>重新定义</x:v>
      </x:c>
      <x:c r="L85" s="3" t="str">
        <x:v>自身当前有效先攻高于目标时，单体武器命中 +5，每轮最多两次；相等不触发。</x:v>
      </x:c>
      <x:c r="M85" s="3" t="str">
        <x:v>half_step</x:v>
      </x:c>
    </x:row>
    <x:row r="86" ht="90" customHeight="1">
      <x:c r="A86" s="10" t="str">
        <x:v>苏袜</x:v>
      </x:c>
      <x:c r="B86" s="53" t="str">
        <x:v>急刹</x:v>
      </x:c>
      <x:c r="C86" s="16" t="n">
        <x:v>1</x:v>
      </x:c>
      <x:c r="D86" s="15" t="n">
        <x:v>3</x:v>
      </x:c>
      <x:c r="E86" s="15" t="n">
        <x:v>14</x:v>
      </x:c>
      <x:c r="F86" s="15" t="n">
        <x:v>2</x:v>
      </x:c>
      <x:c r="G86" s="15" t="n">
        <x:v>0</x:v>
      </x:c>
      <x:c r="H86" s="19" t="n">
        <x:f>IF(AND(C86=1,E86&gt;0),MAX(0,E86-MAX(1,INT(E86*0.15))),E86)</x:f>
        <x:v>12</x:v>
      </x:c>
      <x:c r="I86" s="10" t="str">
        <x:v>远防+12、近防+4至自己下次回合开始；禁止主动移动，仍能攻击，被迫移动即结束。</x:v>
      </x:c>
      <x:c r="J86" s="10" t="str">
        <x:v>11级：疲劳成本减少15%，向下取整减免，至少减1；AP/冷却/每战次数不变</x:v>
      </x:c>
      <x:c r="K86" s="10" t="str">
        <x:v>重新定义</x:v>
      </x:c>
      <x:c r="L86" s="10" t="str">
        <x:v>远防 +12、近防 +4，至自己下次回合开始；期间不能主动移动，仍可攻击。被迫移动会解除。</x:v>
      </x:c>
      <x:c r="M86" s="10" t="str">
        <x:v>hard_brake</x:v>
      </x:c>
    </x:row>
    <x:row r="87" ht="90" customHeight="1">
      <x:c r="A87" s="3" t="str">
        <x:v>千涵</x:v>
      </x:c>
      <x:c r="B87" s="54" t="str">
        <x:v>短坡冲刺</x:v>
      </x:c>
      <x:c r="C87" s="17" t="n">
        <x:v>1</x:v>
      </x:c>
      <x:c r="D87" s="15" t="n">
        <x:v>3</x:v>
      </x:c>
      <x:c r="E87" s="15" t="n">
        <x:v>20</x:v>
      </x:c>
      <x:c r="F87" s="15" t="n">
        <x:v>2</x:v>
      </x:c>
      <x:c r="G87" s="15" t="n">
        <x:v>1</x:v>
      </x:c>
      <x:c r="H87" s="19" t="n">
        <x:f>IF(AND(C87=1,E87&gt;0),MAX(0,E87-MAX(1,INT(E87*0.15))),E87)</x:f>
        <x:v>17</x:v>
      </x:c>
      <x:c r="I87" s="3" t="str">
        <x:v>移到相邻同高可通行空格，免脱离攻击，本次行动下一次单体近战命中+8，尝试耗尽；每战2次。禁止返AP、追加攻击和跨高差。</x:v>
      </x:c>
      <x:c r="J87" s="3" t="str">
        <x:v>11级：疲劳成本减少15%，向下取整减免，至少减1；AP/冷却/每战次数不变</x:v>
      </x:c>
      <x:c r="K87" s="3" t="str">
        <x:v>重新定义</x:v>
      </x:c>
      <x:c r="L87" s="3" t="str">
        <x:v>安全冲至相邻同高空地，免脱离攻击；本次下一次单体近战命中 +8，至当前行动结束失效。当前版本只移动一步。 同次攻击的标记与临时命中加成合计最多 +10；负面命中效果另行扣除。</x:v>
      </x:c>
      <x:c r="M87" s="3" t="str">
        <x:v>short_sprint</x:v>
      </x:c>
    </x:row>
    <x:row r="88" ht="90" customHeight="1">
      <x:c r="A88" s="10" t="str">
        <x:v>千涵</x:v>
      </x:c>
      <x:c r="B88" s="53" t="str">
        <x:v>003号起跑</x:v>
      </x:c>
      <x:c r="C88" s="16" t="n">
        <x:v>0</x:v>
      </x:c>
      <x:c r="D88" s="15" t="n">
        <x:v>0</x:v>
      </x:c>
      <x:c r="E88" s="15" t="n">
        <x:v>0</x:v>
      </x:c>
      <x:c r="F88" s="15" t="n">
        <x:v>0</x:v>
      </x:c>
      <x:c r="G88" s="15" t="n">
        <x:v>0</x:v>
      </x:c>
      <x:c r="H88" s="19" t="n">
        <x:f>IF(AND(C88=1,E88&gt;0),MAX(0,E88-MAX(1,INT(E88*0.15))),E88)</x:f>
        <x:v>0</x:v>
      </x:c>
      <x:c r="I88" s="10" t="str">
        <x:v>每轮首次普通移动完成后恢复2疲劳，前4轮有效，每战最多8；技能位移/换位/推拉不计，不回AP。</x:v>
      </x:c>
      <x:c r="J88" s="10" t="str">
        <x:v>11级：自身每回合额外恢复1疲劳，纳入全Mod额外恢复上限</x:v>
      </x:c>
      <x:c r="K88" s="10" t="str">
        <x:v>重新定义</x:v>
      </x:c>
      <x:c r="L88" s="10" t="str">
        <x:v>本场首次普通移动完成后恢复 2 疲劳；专属位移、换位和推拉不触发。</x:v>
      </x:c>
      <x:c r="M88" s="10" t="str">
        <x:v>start_run</x:v>
      </x:c>
    </x:row>
    <x:row r="89" ht="90" customHeight="1">
      <x:c r="A89" s="3" t="str">
        <x:v>千涵</x:v>
      </x:c>
      <x:c r="B89" s="54" t="str">
        <x:v>分段呼吸</x:v>
      </x:c>
      <x:c r="C89" s="17" t="n">
        <x:v>0</x:v>
      </x:c>
      <x:c r="D89" s="15" t="n">
        <x:v>0</x:v>
      </x:c>
      <x:c r="E89" s="15" t="n">
        <x:v>0</x:v>
      </x:c>
      <x:c r="F89" s="15" t="n">
        <x:v>0</x:v>
      </x:c>
      <x:c r="G89" s="15" t="n">
        <x:v>0</x:v>
      </x:c>
      <x:c r="H89" s="19" t="n">
        <x:f>IF(AND(C89=1,E89&gt;0),MAX(0,E89-MAX(1,INT(E89*0.15))),E89)</x:f>
        <x:v>0</x:v>
      </x:c>
      <x:c r="I89" s="3" t="str">
        <x:v>本次行动仅普通移动或等待且结束时无相邻敌人，恢复8疲劳，每轮一次。归入全Mod每轮8点额外恢复上限。</x:v>
      </x:c>
      <x:c r="J89" s="3" t="str">
        <x:v>11级：自身每回合额外恢复1疲劳，纳入全Mod额外恢复上限</x:v>
      </x:c>
      <x:c r="K89" s="3" t="str">
        <x:v>重新定义</x:v>
      </x:c>
      <x:c r="L89" s="3" t="str">
        <x:v>本次行动只普通移动或等待，结束时没有相邻敌人，则恢复 8 疲劳，每轮一次。</x:v>
      </x:c>
      <x:c r="M89" s="3" t="str">
        <x:v>segment_breath</x:v>
      </x:c>
    </x:row>
    <x:row r="90" ht="90" customHeight="1">
      <x:c r="A90" s="10" t="str">
        <x:v>王大芷</x:v>
      </x:c>
      <x:c r="B90" s="53" t="str">
        <x:v>撑住幕布</x:v>
      </x:c>
      <x:c r="C90" s="16" t="n">
        <x:v>1</x:v>
      </x:c>
      <x:c r="D90" s="15" t="n">
        <x:v>3</x:v>
      </x:c>
      <x:c r="E90" s="15" t="n">
        <x:v>16</x:v>
      </x:c>
      <x:c r="F90" s="15" t="n">
        <x:v>2</x:v>
      </x:c>
      <x:c r="G90" s="15" t="n">
        <x:v>0</x:v>
      </x:c>
      <x:c r="H90" s="19" t="n">
        <x:f>IF(AND(C90=1,E90&gt;0),MAX(0,E90-MAX(1,INT(E90*0.15))),E90)</x:f>
        <x:v>14</x:v>
      </x:c>
      <x:c r="I90" s="10" t="str">
        <x:v>持盾，近防+7，免疫推拉至自己下次回合开始；伤害/网缚/眩晕照常，失盾立即结束。</x:v>
      </x:c>
      <x:c r="J90" s="10" t="str">
        <x:v>11级：疲劳成本减少15%，向下取整减免，至少减1；AP/冷却/每战次数不变</x:v>
      </x:c>
      <x:c r="K90" s="10" t="str">
        <x:v>重新定义</x:v>
      </x:c>
      <x:c r="L90" s="10" t="str">
        <x:v>持盾稳住幕布：近防 +7，免疫推拉位移，至自己下次回合开始。伤害、网缚和眩晕照常。</x:v>
      </x:c>
      <x:c r="M90" s="10" t="str">
        <x:v>hold_curtain</x:v>
      </x:c>
    </x:row>
    <x:row r="91" ht="90" customHeight="1">
      <x:c r="A91" s="3" t="str">
        <x:v>王大芷</x:v>
      </x:c>
      <x:c r="B91" s="54" t="str">
        <x:v>站稳场子</x:v>
      </x:c>
      <x:c r="C91" s="17" t="n">
        <x:v>0</x:v>
      </x:c>
      <x:c r="D91" s="15" t="n">
        <x:v>0</x:v>
      </x:c>
      <x:c r="E91" s="15" t="n">
        <x:v>0</x:v>
      </x:c>
      <x:c r="F91" s="15" t="n">
        <x:v>0</x:v>
      </x:c>
      <x:c r="G91" s="15" t="n">
        <x:v>1</x:v>
      </x:c>
      <x:c r="H91" s="19" t="n">
        <x:f>IF(AND(C91=1,E91&gt;0),MAX(0,E91-MAX(1,INT(E91*0.15))),E91)</x:f>
        <x:v>0</x:v>
      </x:c>
      <x:c r="I91" s="3" t="str">
        <x:v>自己持盾且本次行动未移动，相邻最多两名其他可行动隊员受攻击时近防+3；同类站位保护取高，不给自己。被移动后到下次回合才重置。</x:v>
      </x:c>
      <x:c r="J91" s="3" t="str">
        <x:v>11级：自身每回合额外恢复1疲劳，纳入全Mod额外恢复上限</x:v>
      </x:c>
      <x:c r="K91" s="3" t="str">
        <x:v>重新定义</x:v>
      </x:c>
      <x:c r="L91" s="3" t="str">
        <x:v>持盾且本次行动未移动时，相邻其他队员被攻击时获得近防 +3；同类站位保护只取最高，不给自己加成。</x:v>
      </x:c>
      <x:c r="M91" s="3" t="str">
        <x:v>hold_ground</x:v>
      </x:c>
    </x:row>
    <x:row r="92" ht="90" customHeight="1">
      <x:c r="A92" s="10" t="str">
        <x:v>王大芷</x:v>
      </x:c>
      <x:c r="B92" s="53" t="str">
        <x:v>门口有我</x:v>
      </x:c>
      <x:c r="C92" s="16" t="n">
        <x:v>0</x:v>
      </x:c>
      <x:c r="D92" s="15" t="n">
        <x:v>0</x:v>
      </x:c>
      <x:c r="E92" s="15" t="n">
        <x:v>0</x:v>
      </x:c>
      <x:c r="F92" s="15" t="n">
        <x:v>0</x:v>
      </x:c>
      <x:c r="G92" s="15" t="n">
        <x:v>0</x:v>
      </x:c>
      <x:c r="H92" s="19" t="n">
        <x:f>IF(AND(C92=1,E92&gt;0),MAX(0,E92-MAX(1,INT(E92*0.15))),E92)</x:f>
        <x:v>0</x:v>
      </x:c>
      <x:c r="I92" s="10" t="str">
        <x:v>对与至少两名己方队员相邻的敌人，单体近战命中 +5，每轮一次。</x:v>
      </x:c>
      <x:c r="J92" s="10" t="str">
        <x:v>11级：自身每回合额外恢复1疲劳，纳入全Mod额外恢复上限</x:v>
      </x:c>
      <x:c r="K92" s="10" t="str">
        <x:v>保留，受全局预算约束</x:v>
      </x:c>
      <x:c r="L92" s="10" t="str">
        <x:v>对与至少两名己方队员相邻的敌人，单体近战命中 +5，每轮一次。</x:v>
      </x:c>
      <x:c r="M92" s="10" t="str">
        <x:v>door_mine</x:v>
      </x:c>
    </x:row>
    <x:row r="93" ht="90" customHeight="1">
      <x:c r="A93" s="3" t="str">
        <x:v>瑶瑶牙</x:v>
      </x:c>
      <x:c r="B93" s="54" t="str">
        <x:v>破口一击</x:v>
      </x:c>
      <x:c r="C93" s="17" t="n">
        <x:v>1</x:v>
      </x:c>
      <x:c r="D93" s="15" t="n">
        <x:v>6</x:v>
      </x:c>
      <x:c r="E93" s="15" t="n">
        <x:v>20</x:v>
      </x:c>
      <x:c r="F93" s="15" t="n">
        <x:v>3</x:v>
      </x:c>
      <x:c r="G93" s="15" t="n">
        <x:v>1</x:v>
      </x:c>
      <x:c r="H93" s="19" t="n">
        <x:f>IF(AND(C93=1,E93&gt;0),MAX(0,E93-MAX(1,INT(E93*0.15))),E93)</x:f>
        <x:v>17</x:v>
      </x:c>
      <x:c r="I93" s="3" t="str">
        <x:v>每战2次，以当前双手近战武器的普通单体招式攻击，护甲伤害×1.35，不降低命中；沿用武器实际射程（长柄允许2格）与血伤。不附带击退、不触发握把追加破甲、不加免费攻击。属于破甲爆发，长战持续收益仍与“奶团吕布”竞争。</x:v>
      </x:c>
      <x:c r="J93" s="3" t="str">
        <x:v>11级：疲劳成本减少15%，向下取整减免，至少减1；AP/冷却/每战次数不变</x:v>
      </x:c>
      <x:c r="K93" s="3" t="str">
        <x:v>V2修订：旧-5命中×1.20甲伤在65%命中时几乎等于被动+10%甲伤，却付双倍疲劳；改成有限爆发</x:v>
      </x:c>
      <x:c r="L93" s="3" t="str">
        <x:v>以双手近战武器的普通单体招式攻击，命中 -5、护甲伤害 +20%。沿用武器自身射程和特殊伤害。当前版本不附带击退。</x:v>
      </x:c>
      <x:c r="M93" s="3" t="str">
        <x:v>breach_strike</x:v>
      </x:c>
    </x:row>
    <x:row r="94" ht="90" customHeight="1">
      <x:c r="A94" s="10" t="str">
        <x:v>瑶瑶牙</x:v>
      </x:c>
      <x:c r="B94" s="53" t="str">
        <x:v>奶团吕布</x:v>
      </x:c>
      <x:c r="C94" s="16" t="n">
        <x:v>0</x:v>
      </x:c>
      <x:c r="D94" s="15" t="n">
        <x:v>0</x:v>
      </x:c>
      <x:c r="E94" s="15" t="n">
        <x:v>0</x:v>
      </x:c>
      <x:c r="F94" s="15" t="n">
        <x:v>0</x:v>
      </x:c>
      <x:c r="G94" s="15" t="n">
        <x:v>0</x:v>
      </x:c>
      <x:c r="H94" s="19" t="n">
        <x:f>IF(AND(C94=1,E94&gt;0),MAX(0,E94-MAX(1,INT(E94*0.15))),E94)</x:f>
        <x:v>0</x:v>
      </x:c>
      <x:c r="I94" s="10" t="str">
        <x:v>使用双手近战武器时，近战武器攻击的护甲伤害 +10%。包括双手斧、剑、锤和长柄；不赋予额外射程。</x:v>
      </x:c>
      <x:c r="J94" s="10" t="str">
        <x:v>11级：双手近战护甲伤害加成由10%增至12%；不再额外恢复自身1疲劳。不提高生命伤害或握把追加破甲。</x:v>
      </x:c>
      <x:c r="K94" s="10" t="str">
        <x:v>保留，受全局预算约束</x:v>
      </x:c>
      <x:c r="L94" s="10" t="str">
        <x:v>使用双手近战武器时，近战武器攻击的护甲伤害 +10%。包括双手斧、剑、锤和长柄；不赋予额外射程。</x:v>
      </x:c>
      <x:c r="M94" s="10" t="str">
        <x:v>lvbu_weapon</x:v>
      </x:c>
    </x:row>
    <x:row r="95" ht="90" customHeight="1">
      <x:c r="A95" s="3" t="str">
        <x:v>瑶瑶牙</x:v>
      </x:c>
      <x:c r="B95" s="54" t="str">
        <x:v>回看旗子</x:v>
      </x:c>
      <x:c r="C95" s="17" t="n">
        <x:v>0</x:v>
      </x:c>
      <x:c r="D95" s="15" t="n">
        <x:v>0</x:v>
      </x:c>
      <x:c r="E95" s="15" t="n">
        <x:v>0</x:v>
      </x:c>
      <x:c r="F95" s="15" t="n">
        <x:v>0</x:v>
      </x:c>
      <x:c r="G95" s="15" t="n">
        <x:v>3</x:v>
      </x:c>
      <x:c r="H95" s="19" t="n">
        <x:f>IF(AND(C95=1,E95&gt;0),MAX(0,E95-MAX(1,INT(E95*0.15))),E95)</x:f>
        <x:v>0</x:v>
      </x:c>
      <x:c r="I95" s="3" t="str">
        <x:v>本次行动普通移动后，结束时距可行动队长≤3格，获得决心+8至下次自己回合开始；三队长只取一个来源。</x:v>
      </x:c>
      <x:c r="J95" s="3" t="str">
        <x:v>11级：自身每回合额外恢复1疲劳，纳入全Mod额外恢复上限</x:v>
      </x:c>
      <x:c r="K95" s="3" t="str">
        <x:v>重新定义</x:v>
      </x:c>
      <x:c r="L95" s="3" t="str">
        <x:v>本次行动曾移动且结束时距可行动队长不超过 3 格，获得决心 +6，持续至自己下次回合开始。</x:v>
      </x:c>
      <x:c r="M95" s="3" t="str">
        <x:v>look_flag</x:v>
      </x:c>
    </x:row>
    <x:row r="96" ht="90" customHeight="1">
      <x:c r="A96" s="10" t="str">
        <x:v>羊咩咩</x:v>
      </x:c>
      <x:c r="B96" s="53" t="str">
        <x:v>贴线绕行</x:v>
      </x:c>
      <x:c r="C96" s="16" t="n">
        <x:v>1</x:v>
      </x:c>
      <x:c r="D96" s="15" t="n">
        <x:v>3</x:v>
      </x:c>
      <x:c r="E96" s="15" t="n">
        <x:v>18</x:v>
      </x:c>
      <x:c r="F96" s="15" t="n">
        <x:v>2</x:v>
      </x:c>
      <x:c r="G96" s="15" t="n">
        <x:v>1</x:v>
      </x:c>
      <x:c r="H96" s="19" t="n">
        <x:f>IF(AND(C96=1,E96&gt;0),MAX(0,E96-MAX(1,INT(E96*0.15))),E96)</x:f>
        <x:v>16</x:v>
      </x:c>
      <x:c r="I96" s="10" t="str">
        <x:v>撤到相邻同高可通行空格，免脱离攻击，每战2次；定身/不可移动不能用，不返还AP。与其他移动技共享每回合一次专属位移限制。</x:v>
      </x:c>
      <x:c r="J96" s="10" t="str">
        <x:v>11级：疲劳成本减少15%，向下取整减免，至少减1；AP/冷却/每战次数不变</x:v>
      </x:c>
      <x:c r="K96" s="10" t="str">
        <x:v>重新定义</x:v>
      </x:c>
      <x:c r="L96" s="10" t="str">
        <x:v>安全绕至相邻同高空地，免脱离攻击；定身时不能发动。当前版本为明确的一步撤位。</x:v>
      </x:c>
      <x:c r="M96" s="10" t="str">
        <x:v>line_detour</x:v>
      </x:c>
    </x:row>
    <x:row r="97" ht="90" customHeight="1">
      <x:c r="A97" s="3" t="str">
        <x:v>羊咩咩</x:v>
      </x:c>
      <x:c r="B97" s="54" t="str">
        <x:v>弯道留力</x:v>
      </x:c>
      <x:c r="C97" s="17" t="n">
        <x:v>0</x:v>
      </x:c>
      <x:c r="D97" s="15" t="n">
        <x:v>0</x:v>
      </x:c>
      <x:c r="E97" s="15" t="n">
        <x:v>0</x:v>
      </x:c>
      <x:c r="F97" s="15" t="n">
        <x:v>0</x:v>
      </x:c>
      <x:c r="G97" s="15" t="n">
        <x:v>0</x:v>
      </x:c>
      <x:c r="H97" s="19" t="n">
        <x:f>IF(AND(C97=1,E97&gt;0),MAX(0,E97-MAX(1,INT(E97*0.15))),E97)</x:f>
        <x:v>0</x:v>
      </x:c>
      <x:c r="I97" s="3" t="str">
        <x:v>每轮第二次普通移动完成后恢复 3 疲劳；不会返还行动点，专属位移不计入。</x:v>
      </x:c>
      <x:c r="J97" s="3" t="str">
        <x:v>11级：自身每回合额外恢复1疲劳，纳入全Mod额外恢复上限</x:v>
      </x:c>
      <x:c r="K97" s="3" t="str">
        <x:v>保留，受全局预算约束</x:v>
      </x:c>
      <x:c r="L97" s="3" t="str">
        <x:v>每轮第二次普通移动完成后恢复 3 疲劳；不会返还行动点，专属位移不计入。</x:v>
      </x:c>
      <x:c r="M97" s="3" t="str">
        <x:v>curve_force</x:v>
      </x:c>
    </x:row>
    <x:row r="98" ht="90" customHeight="1">
      <x:c r="A98" s="10" t="str">
        <x:v>羊咩咩</x:v>
      </x:c>
      <x:c r="B98" s="53" t="str">
        <x:v>铃铛带路</x:v>
      </x:c>
      <x:c r="C98" s="16" t="n">
        <x:v>0</x:v>
      </x:c>
      <x:c r="D98" s="15" t="n">
        <x:v>0</x:v>
      </x:c>
      <x:c r="E98" s="15" t="n">
        <x:v>0</x:v>
      </x:c>
      <x:c r="F98" s="15" t="n">
        <x:v>0</x:v>
      </x:c>
      <x:c r="G98" s="15" t="n">
        <x:v>1</x:v>
      </x:c>
      <x:c r="H98" s="19" t="n">
        <x:f>IF(AND(C98=1,E98&gt;0),MAX(0,E98-MAX(1,INT(E98*0.15))),E98)</x:f>
        <x:v>0</x:v>
      </x:c>
      <x:c r="I98" s="10" t="str">
        <x:v>自己回合结束，为一名相邻可行动且疲劳最高的其他队员恢复3疲劳，每轮一次。相同疲劳按实体ID排序，不能选择自身或累加多份铃铛。</x:v>
      </x:c>
      <x:c r="J98" s="10" t="str">
        <x:v>11级：回合结束为一名相邻队员恢复由3增至4；不再额外恢复自身1疲劳。选人、每轮一次和受益者恢复上限8不变。</x:v>
      </x:c>
      <x:c r="K98" s="10" t="str">
        <x:v>重新定义</x:v>
      </x:c>
      <x:c r="L98" s="10" t="str">
        <x:v>自己回合结束时，为一名相邻且可行动的疲劳最高队员恢复 3 疲劳，每轮一次。本版不在地格留下标记。</x:v>
      </x:c>
      <x:c r="M98" s="10" t="str">
        <x:v>bell_lead</x:v>
      </x:c>
    </x:row>
    <x:row r="99" ht="90" customHeight="1">
      <x:c r="A99" s="3" t="str">
        <x:v>宋暖阳</x:v>
      </x:c>
      <x:c r="B99" s="54" t="str">
        <x:v>鹌鹑缩头</x:v>
      </x:c>
      <x:c r="C99" s="17" t="n">
        <x:v>1</x:v>
      </x:c>
      <x:c r="D99" s="15" t="n">
        <x:v>3</x:v>
      </x:c>
      <x:c r="E99" s="15" t="n">
        <x:v>12</x:v>
      </x:c>
      <x:c r="F99" s="15" t="n">
        <x:v>2</x:v>
      </x:c>
      <x:c r="G99" s="15" t="n">
        <x:v>0</x:v>
      </x:c>
      <x:c r="H99" s="19" t="n">
        <x:f>IF(AND(C99=1,E99&gt;0),MAX(0,E99-MAX(1,INT(E99*0.15))),E99)</x:f>
        <x:v>11</x:v>
      </x:c>
      <x:c r="I99" s="3" t="str">
        <x:v>缩在掩体后：远防 +12、近防 +3，至自己下次回合开始；期间不能主动移动。</x:v>
      </x:c>
      <x:c r="J99" s="3" t="str">
        <x:v>11级：疲劳成本减少15%，向下取整减免，至少减1；AP/冷却/每战次数不变</x:v>
      </x:c>
      <x:c r="K99" s="3" t="str">
        <x:v>保留，受全局预算约束</x:v>
      </x:c>
      <x:c r="L99" s="3" t="str">
        <x:v>缩在掩体后：远防 +12、近防 +3，至自己下次回合开始；期间不能主动移动。</x:v>
      </x:c>
      <x:c r="M99" s="3" t="str">
        <x:v>quail_hide</x:v>
      </x:c>
    </x:row>
    <x:row r="100" ht="90" customHeight="1">
      <x:c r="A100" s="10" t="str">
        <x:v>宋暖阳</x:v>
      </x:c>
      <x:c r="B100" s="53" t="str">
        <x:v>鹌鹑报信</x:v>
      </x:c>
      <x:c r="C100" s="16" t="n">
        <x:v>0</x:v>
      </x:c>
      <x:c r="D100" s="15" t="n">
        <x:v>0</x:v>
      </x:c>
      <x:c r="E100" s="15" t="n">
        <x:v>0</x:v>
      </x:c>
      <x:c r="F100" s="15" t="n">
        <x:v>0</x:v>
      </x:c>
      <x:c r="G100" s="15" t="n">
        <x:v>0</x:v>
      </x:c>
      <x:c r="H100" s="19" t="n">
        <x:f>IF(AND(C100=1,E100&gt;0),MAX(0,E100-MAX(1,INT(E100*0.15))),E100)</x:f>
        <x:v>0</x:v>
      </x:c>
      <x:c r="I100" s="10" t="str">
        <x:v>前两轮自身先攻+15、视野+1；后续失效，不向全队广播。</x:v>
      </x:c>
      <x:c r="J100" s="10" t="str">
        <x:v>11级：自身每回合额外恢复1疲劳，纳入全Mod额外恢复上限</x:v>
      </x:c>
      <x:c r="K100" s="10" t="str">
        <x:v>重新定义</x:v>
      </x:c>
      <x:c r="L100" s="10" t="str">
        <x:v>开场第一轮自己先攻 +15、视野 +1；后续轮次不再生效。</x:v>
      </x:c>
      <x:c r="M100" s="10" t="str">
        <x:v>quail_alarm</x:v>
      </x:c>
    </x:row>
    <x:row r="101" ht="90" customHeight="1">
      <x:c r="A101" s="3" t="str">
        <x:v>宋暖阳</x:v>
      </x:c>
      <x:c r="B101" s="54" t="str">
        <x:v>跟着胆大的人</x:v>
      </x:c>
      <x:c r="C101" s="17" t="n">
        <x:v>0</x:v>
      </x:c>
      <x:c r="D101" s="15" t="n">
        <x:v>0</x:v>
      </x:c>
      <x:c r="E101" s="15" t="n">
        <x:v>0</x:v>
      </x:c>
      <x:c r="F101" s="15" t="n">
        <x:v>0</x:v>
      </x:c>
      <x:c r="G101" s="15" t="n">
        <x:v>0</x:v>
      </x:c>
      <x:c r="H101" s="19" t="n">
        <x:f>IF(AND(C101=1,E101&gt;0),MAX(0,E101-MAX(1,INT(E101*0.15))),E101)</x:f>
        <x:v>0</x:v>
      </x:c>
      <x:c r="I101" s="3" t="str">
        <x:v>每轮首次攻击本轮已被其他队员单体武器命中的敌人时，命中 +5。</x:v>
      </x:c>
      <x:c r="J101" s="3" t="str">
        <x:v>11级：自身每回合额外恢复1疲劳，纳入全Mod额外恢复上限</x:v>
      </x:c>
      <x:c r="K101" s="3" t="str">
        <x:v>保留，受全局预算约束</x:v>
      </x:c>
      <x:c r="L101" s="3" t="str">
        <x:v>每轮首次攻击本轮已被其他队员单体武器命中的敌人时，命中 +5。</x:v>
      </x:c>
      <x:c r="M101" s="3" t="str">
        <x:v>quail_courage</x:v>
      </x:c>
    </x:row>
    <x:row r="102" ht="90" customHeight="1">
      <x:c r="A102" s="10" t="str">
        <x:v>溺水小龟</x:v>
      </x:c>
      <x:c r="B102" s="53" t="str">
        <x:v>缩壳</x:v>
      </x:c>
      <x:c r="C102" s="16" t="n">
        <x:v>1</x:v>
      </x:c>
      <x:c r="D102" s="15" t="n">
        <x:v>4</x:v>
      </x:c>
      <x:c r="E102" s="15" t="n">
        <x:v>20</x:v>
      </x:c>
      <x:c r="F102" s="15" t="n">
        <x:v>2</x:v>
      </x:c>
      <x:c r="G102" s="15" t="n">
        <x:v>0</x:v>
      </x:c>
      <x:c r="H102" s="19" t="n">
        <x:f>IF(AND(C102=1,E102&gt;0),MAX(0,E102-MAX(1,INT(E102*0.15))),E102)</x:f>
        <x:v>17</x:v>
      </x:c>
      <x:c r="I102" s="10" t="str">
        <x:v>持盾，直接武器总伤害×0.80至自己下次回合开始；不能主动移动或使用武器技能。失盾/移动/无法行动即结束；不减流血、毒、灼烧。</x:v>
      </x:c>
      <x:c r="J102" s="10" t="str">
        <x:v>11级：疲劳成本减少15%，向下取整减免，至少减1；AP/冷却/每战次数不变</x:v>
      </x:c>
      <x:c r="K102" s="10" t="str">
        <x:v>重新定义</x:v>
      </x:c>
      <x:c r="L102" s="10" t="str">
        <x:v>持盾缩入防线，受到的伤害减少 20%，直到自己下次回合开始。期间不能使用武器技能；移动、失盾或失去行动能力会解除保护。</x:v>
      </x:c>
      <x:c r="M102" s="10" t="str">
        <x:v>turtle_shell</x:v>
      </x:c>
    </x:row>
    <x:row r="103" ht="90" customHeight="1">
      <x:c r="A103" s="3" t="str">
        <x:v>溺水小龟</x:v>
      </x:c>
      <x:c r="B103" s="54" t="str">
        <x:v>飞爹后援</x:v>
      </x:c>
      <x:c r="C103" s="17" t="n">
        <x:v>0</x:v>
      </x:c>
      <x:c r="D103" s="15" t="n">
        <x:v>0</x:v>
      </x:c>
      <x:c r="E103" s="15" t="n">
        <x:v>0</x:v>
      </x:c>
      <x:c r="F103" s="15" t="n">
        <x:v>0</x:v>
      </x:c>
      <x:c r="G103" s="15" t="n">
        <x:v>3</x:v>
      </x:c>
      <x:c r="H103" s="19" t="n">
        <x:f>IF(AND(C103=1,E103&gt;0),MAX(0,E103-MAX(1,INT(E103*0.15))),E103)</x:f>
        <x:v>0</x:v>
      </x:c>
      <x:c r="I103" s="3" t="str">
        <x:v>持盾且可行动阿飞在3格内，自身决心+8、每回合额外恢复2疲劳。阿飞在预备队/死亡/失去行动能力时无效，纳入额外恢复上限。</x:v>
      </x:c>
      <x:c r="J103" s="3" t="str">
        <x:v>11级：自身每回合额外恢复1疲劳，纳入全Mod额外恢复上限</x:v>
      </x:c>
      <x:c r="K103" s="3" t="str">
        <x:v>重新定义</x:v>
      </x:c>
      <x:c r="L103" s="3" t="str">
        <x:v>持盾且与可行动的阿飞相距不超过 3 格时，决心 +8，每回合疲劳恢复量 +2。阿飞在预备队时无效。</x:v>
      </x:c>
      <x:c r="M103" s="3" t="str">
        <x:v>turtle_bond</x:v>
      </x:c>
    </x:row>
    <x:row r="104" ht="90" customHeight="1">
      <x:c r="A104" s="10" t="str">
        <x:v>溺水小龟</x:v>
      </x:c>
      <x:c r="B104" s="53" t="str">
        <x:v>小龟护壳</x:v>
      </x:c>
      <x:c r="C104" s="16" t="n">
        <x:v>1</x:v>
      </x:c>
      <x:c r="D104" s="15" t="n">
        <x:v>3</x:v>
      </x:c>
      <x:c r="E104" s="15" t="n">
        <x:v>14</x:v>
      </x:c>
      <x:c r="F104" s="15" t="n">
        <x:v>2</x:v>
      </x:c>
      <x:c r="G104" s="15" t="n">
        <x:v>1</x:v>
      </x:c>
      <x:c r="H104" s="19" t="n">
        <x:f>IF(AND(C104=1,E104&gt;0),MAX(0,E104-MAX(1,INT(E104*0.15))),E104)</x:f>
        <x:v>12</x:v>
      </x:c>
      <x:c r="I104" s="10" t="str">
        <x:v>持盾保护相邻一名队员，近防/远防+5至其下次回合结束；须保持相邻、持盾、可行动，同类保护取高。</x:v>
      </x:c>
      <x:c r="J104" s="10" t="str">
        <x:v>11级：疲劳成本减少15%，向下取整减免，至少减1；AP/冷却/每战次数不变</x:v>
      </x:c>
      <x:c r="K104" s="10" t="str">
        <x:v>重新定义</x:v>
      </x:c>
      <x:c r="L104" s="10" t="str">
        <x:v>持盾保护相邻队员：近防 +5、远防 +5，至其第二次回合结束。效果要求小龟仍持盾、可行动并保持相邻。</x:v>
      </x:c>
      <x:c r="M104" s="10" t="str">
        <x:v>turtle_cover</x:v>
      </x:c>
    </x:row>
    <x:row r="105" ht="150" customHeight="1">
      <x:c r="A105" s="3" t="str">
        <x:v>希文</x:v>
      </x:c>
      <x:c r="B105" s="54" t="str">
        <x:v>看清破绽</x:v>
      </x:c>
      <x:c r="C105" s="17" t="n">
        <x:v>0</x:v>
      </x:c>
      <x:c r="D105" s="15" t="n">
        <x:v>0</x:v>
      </x:c>
      <x:c r="E105" s="15" t="n">
        <x:v>0</x:v>
      </x:c>
      <x:c r="F105" s="15" t="n">
        <x:v>0</x:v>
      </x:c>
      <x:c r="G105" s="15" t="n">
        <x:v>1</x:v>
      </x:c>
      <x:c r="H105" s="19" t="n">
        <x:f>IF(AND(C105=1,E105&gt;0),MAX(0,E105-MAX(1,INT(E105*0.15))),E105)</x:f>
        <x:v>0</x:v>
      </x:c>
      <x:c r="I105" s="3" t="str">
        <x:v>持单手近战武器时，被相邻敌人的直接近战攻击打空，记住该攻击者；下次对该敌人的单体近战攻击命中+8，攻击判定后消耗。最多记住1人，后续未命中不刷新；到希文下个自身回合结束失效。每轮最多触发一次，不追加免费攻击，不对远程、反击或范围攻击触发。</x:v>
      </x:c>
      <x:c r="J105" s="3" t="str">
        <x:v>11级：该次命中加成+10，其余次数、目标和时限不变。</x:v>
      </x:c>
      <x:c r="K105" s="3" t="str">
        <x:v>7级技能书《识隙札记》；V2新增，原版图标暂用</x:v>
      </x:c>
      <x:c r="L105" s="3" t="str">
        <x:v>实装前无此技能；现已按本行V2参数接入。</x:v>
      </x:c>
      <x:c r="M105" s="3" t="str">
        <x:v>xiwen_read</x:v>
      </x:c>
    </x:row>
    <x:row r="106" ht="150" customHeight="1">
      <x:c r="A106" s="10" t="str">
        <x:v>希文</x:v>
      </x:c>
      <x:c r="B106" s="53" t="str">
        <x:v>同行照应</x:v>
      </x:c>
      <x:c r="C106" s="16" t="n">
        <x:v>1</x:v>
      </x:c>
      <x:c r="D106" s="15" t="n">
        <x:v>2</x:v>
      </x:c>
      <x:c r="E106" s="15" t="n">
        <x:v>12</x:v>
      </x:c>
      <x:c r="F106" s="15" t="n">
        <x:v>2</x:v>
      </x:c>
      <x:c r="G106" s="15" t="n">
        <x:v>1</x:v>
      </x:c>
      <x:c r="H106" s="19" t="n">
        <x:f>IF(AND(C106=1,E106&gt;0),MAX(0,E106-MAX(1,INT(E106*0.15))),E106)</x:f>
        <x:v>11</x:v>
      </x:c>
      <x:c r="I106" s="10" t="str">
        <x:v>持盾选择1名相邻且可行动的队员：该队员近防+8、远防+5，希文自身近防-3，持续至希文下次自身回合开始。不能选自己；同一目标临时护卫双防分别取最高不叠加，近防上限+8。希文失盾、倒地或与目标距离超过1格时立即终止；不增加攻击次数或代受伤害。</x:v>
      </x:c>
      <x:c r="J106" s="10" t="str">
        <x:v>11级：疲劳11；受护者近防仍+8、远防改为+8，希文近防代价减为-2；AP/CD不变。</x:v>
      </x:c>
      <x:c r="K106" s="10" t="str">
        <x:v>7级技能书《同行守则》；V2新增，原版图标暂用</x:v>
      </x:c>
      <x:c r="L106" s="10" t="str">
        <x:v>实装前无此技能；现已按本行V2参数接入。</x:v>
      </x:c>
      <x:c r="M106" s="10" t="str">
        <x:v>xiwen_cover</x:v>
      </x:c>
    </x:row>
    <x:row r="107" ht="150" customHeight="1">
      <x:c r="A107" s="3" t="str">
        <x:v>希文</x:v>
      </x:c>
      <x:c r="B107" s="54" t="str">
        <x:v>行路留力</x:v>
      </x:c>
      <x:c r="C107" s="17" t="n">
        <x:v>0</x:v>
      </x:c>
      <x:c r="D107" s="15" t="n">
        <x:v>0</x:v>
      </x:c>
      <x:c r="E107" s="15" t="n">
        <x:v>0</x:v>
      </x:c>
      <x:c r="F107" s="15" t="n">
        <x:v>0</x:v>
      </x:c>
      <x:c r="G107" s="15" t="n">
        <x:v>0</x:v>
      </x:c>
      <x:c r="H107" s="19" t="n">
        <x:f>IF(AND(C107=1,E107&gt;0),MAX(0,E107-MAX(1,INT(E107*0.15))),E107)</x:f>
        <x:v>0</x:v>
      </x:c>
      <x:c r="I107" s="3" t="str">
        <x:v>身甲与头盔原始负重合计≤15，且上一自身回合主动移动至少1格时，本回合开始额外恢复2疲劳；第一回合不触发。被推拉、轮换和强制位移不算主动移动；重甲、超限负重不触发。该恢复计入每人每轮Mod额外恢复总上限8，不提高疲劳上限。</x:v>
      </x:c>
      <x:c r="J107" s="3" t="str">
        <x:v>11级：满足条件时额外恢复3疲劳；其他条件及全局上限不变。</x:v>
      </x:c>
      <x:c r="K107" s="3" t="str">
        <x:v>7级技能书《长路笔记》；V2新增，原版图标暂用</x:v>
      </x:c>
      <x:c r="L107" s="3" t="str">
        <x:v>实装前无此技能；现已按本行V2参数接入。</x:v>
      </x:c>
      <x:c r="M107" s="3" t="str">
        <x:v>xiwen_travel</x:v>
      </x:c>
    </x:row>
  </x:sheetData>
  <x:pageMargins left="0.7" right="0.7" top="0.75" bottom="0.75" header="0.3" footer="0.3"/>
  <x:drawing xmlns:r="http://schemas.openxmlformats.org/officeDocument/2006/relationships" r:id="Rbb4a681bf2e84706"/>
  <x:tableParts count="1">
    <x:tablePart xmlns:r="http://schemas.openxmlformats.org/officeDocument/2006/relationships" r:id="Rdefd29fdd7ac4c6e"/>
  </x:tableParts>
</x:worksheet>
</file>

<file path=xl/worksheets/sheet7.xml><?xml version="1.0" encoding="utf-8"?>
<x:worksheet xmlns:x="http://schemas.openxmlformats.org/spreadsheetml/2006/main">
  <x:sheetPr>
    <x:tabColor rgb="FF086C7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0" hidden="0" customWidth="1"/>
    <x:col min="2" max="2" width="39" hidden="0" customWidth="1"/>
    <x:col min="3" max="3" width="9" hidden="0" customWidth="1"/>
    <x:col min="4" max="4" width="9" hidden="0" customWidth="1"/>
    <x:col min="5" max="5" width="9" hidden="0" customWidth="1"/>
    <x:col min="6" max="6" width="86" hidden="0" customWidth="1"/>
    <x:col min="7" max="7" width="69" hidden="0" customWidth="1"/>
    <x:col min="8" max="8" width="78" hidden="0" customWidth="1"/>
  </x:cols>
  <x:sheetData>
    <x:row r="1" ht="36" customHeight="1">
      <x:c r="A1" s="5" t="str">
        <x:v>阿飞总预算与事件边界</x:v>
      </x:c>
      <x:c r="B1" s="3"/>
      <x:c r="C1" s="3"/>
      <x:c r="D1" s="3"/>
      <x:c r="E1" s="3"/>
      <x:c r="F1" s="3"/>
      <x:c r="G1" s="3"/>
      <x:c r="H1" s="3"/>
    </x:row>
    <x:row r="2" ht="25" customHeight="1">
      <x:c r="A2" s="3"/>
      <x:c r="B2" s="3"/>
      <x:c r="C2" s="3"/>
      <x:c r="D2" s="3"/>
      <x:c r="E2" s="3"/>
      <x:c r="F2" s="3"/>
      <x:c r="G2" s="3"/>
      <x:c r="H2" s="3"/>
    </x:row>
    <x:row r="3" ht="25" customHeight="1">
      <x:c r="A3" s="7" t="str">
        <x:v>新战役实装基准；路线互斥，永久属性独立于临时命中+10预算。个人成长、路线、自行车分别记账。</x:v>
      </x:c>
      <x:c r="B3" s="3"/>
      <x:c r="C3" s="3"/>
      <x:c r="D3" s="3"/>
      <x:c r="E3" s="3"/>
      <x:c r="F3" s="3"/>
      <x:c r="G3" s="3"/>
      <x:c r="H3" s="3"/>
    </x:row>
    <x:row r="4" ht="25" customHeight="1">
      <x:c r="A4" s="3"/>
      <x:c r="B4" s="3"/>
      <x:c r="C4" s="3"/>
      <x:c r="D4" s="3"/>
      <x:c r="E4" s="3"/>
      <x:c r="F4" s="3"/>
      <x:c r="G4" s="3"/>
      <x:c r="H4" s="3"/>
    </x:row>
    <x:row r="5" ht="36" customHeight="1">
      <x:c r="A5" s="9" t="str">
        <x:v>项目</x:v>
      </x:c>
      <x:c r="B5" s="9" t="str">
        <x:v>常驻/限制</x:v>
      </x:c>
      <x:c r="C5" s="9" t="str">
        <x:v>AP</x:v>
      </x:c>
      <x:c r="D5" s="9" t="str">
        <x:v>疲劳</x:v>
      </x:c>
      <x:c r="E5" s="9" t="str">
        <x:v>CD</x:v>
      </x:c>
      <x:c r="F5" s="9" t="str">
        <x:v>效果</x:v>
      </x:c>
      <x:c r="G5" s="9" t="str">
        <x:v>经济/现行对照</x:v>
      </x:c>
      <x:c r="H5" s="9" t="str">
        <x:v>条件/说明</x:v>
      </x:c>
    </x:row>
    <x:row r="6" ht="100" customHeight="1">
      <x:c r="A6" s="55" t="str">
        <x:v>蛤蟆人</x:v>
      </x:c>
      <x:c r="B6" s="10" t="str">
        <x:v>近攻+6，近防/远防+3；不再常驻全伤害+10%</x:v>
      </x:c>
      <x:c r="C6" s="16" t="n">
        <x:v>1</x:v>
      </x:c>
      <x:c r="D6" s="16" t="n">
        <x:v>18</x:v>
      </x:c>
      <x:c r="E6" s="16" t="n">
        <x:v>3</x:v>
      </x:c>
      <x:c r="F6" s="10" t="str">
        <x:v>哇哇叫：自己近攻+8、近防-5，至下次自己回合开始；每战2次。不再降低武器伤害。</x:v>
      </x:c>
      <x:c r="G6" s="10" t="str">
        <x:v>无额外契约收入</x:v>
      </x:c>
      <x:c r="H6" s="10" t="str">
        <x:v>首次蛤蟆人或嘉豪：阿飞7级、亲自参战6次、个人成长完成，免费；首次飞碟：阿飞9级、亲自参战12次、个人成长完成、六根开篇全部触发，免费一次；重修9级、12份履约、1500克朗、距上次转职至少7日。所有路线互斥。</x:v>
      </x:c>
    </x:row>
    <x:row r="7" ht="100" customHeight="1">
      <x:c r="A7" s="50" t="str">
        <x:v>嘉豪</x:v>
      </x:c>
      <x:c r="B7" s="3" t="str">
        <x:v>决心+10；偏旗手和士气辅助</x:v>
      </x:c>
      <x:c r="C7" s="17" t="n">
        <x:v>3</x:v>
      </x:c>
      <x:c r="D7" s="17" t="n">
        <x:v>20</x:v>
      </x:c>
      <x:c r="E7" s="17" t="n">
        <x:v>4</x:v>
      </x:c>
      <x:c r="F7" s="3" t="str">
        <x:v>豪气冲天：花25克朗，2格内最多3名队员（含自己）双攻+6、决心+8，至各自下次回合结束；每战2次</x:v>
      </x:c>
      <x:c r="G7" s="3" t="str">
        <x:v>实际有胜利的非送信付费契约实收款+8%，每份≤120，每7日≤360；活着在册才结算</x:v>
      </x:c>
      <x:c r="H7" s="3" t="str">
        <x:v>首次蛤蟆人或嘉豪：阿飞7级、亲自参战6次、个人成长完成，免费；首次飞碟：阿飞9级、亲自参战12次、个人成长完成、六根开篇全部触发，免费一次；重修9级、12份履约、1500克朗、距上次转职至少7日。所有路线互斥。</x:v>
      </x:c>
    </x:row>
    <x:row r="8" ht="100" customHeight="1">
      <x:c r="A8" s="55" t="str">
        <x:v>飞碟</x:v>
      </x:c>
      <x:c r="B8" s="10" t="str">
        <x:v>近攻+3、双防+2、决心+5；不是两条路线效果相加</x:v>
      </x:c>
      <x:c r="C8" s="16" t="n">
        <x:v>3</x:v>
      </x:c>
      <x:c r="D8" s="16" t="n">
        <x:v>20</x:v>
      </x:c>
      <x:c r="E8" s="16" t="n">
        <x:v>4</x:v>
      </x:c>
      <x:c r="F8" s="10" t="str">
        <x:v>飞爹在此：花20克朗，2格内自己与最多2名其他队员双攻+5、决心+5至各自下次回合结束；自己近防-3至下次自己回合开始；每战2次。不降低自身伤害。</x:v>
      </x:c>
      <x:c r="G8" s="10" t="str">
        <x:v>有胜利的非送信付费契约+5%，每份≤80，每7日≤240；与嘉豪互斥</x:v>
      </x:c>
      <x:c r="H8" s="10" t="str">
        <x:v>首次蛤蟆人或嘉豪：阿飞7级、亲自参战6次、个人成长完成，免费；首次飞碟：阿飞9级、亲自参战12次、个人成长完成、六根开篇全部触发，免费一次；重修9级、12份履约、1500克朗、距上次转职至少7日。所有路线互斥。</x:v>
      </x:c>
    </x:row>
    <x:row r="9" ht="100" customHeight="1">
      <x:c r="A9" s="50" t="str">
        <x:v>电子烟</x:v>
      </x:c>
      <x:c r="B9" s="3" t="str">
        <x:v>仅阿飞装备；只发一次</x:v>
      </x:c>
      <x:c r="C9" s="17" t="n">
        <x:v>4</x:v>
      </x:c>
      <x:c r="D9" s="17" t="n">
        <x:v>10</x:v>
      </x:c>
      <x:c r="E9" s="17" t="n">
        <x:v>2</x:v>
      </x:c>
      <x:c r="F9" s="3" t="str">
        <x:v>只有阿飞装备在饰品栏时可用；每次恢复至多15生命，不超过生命上限；每战2次，不修甲、不治伤、不复活。次数和冷却存于角色战斗状态，换装、读档不刷新；不受成员11级精通减耗。满血不可用。</x:v>
      </x:c>
      <x:c r="G9" s="3" t="str">
        <x:v>当前3AP、5疲劳、每回合可用一次、每次至多20生命，无每战总次数上限；只发放一次，不可出售。</x:v>
      </x:c>
      <x:c r="H9" s="3" t="str">
        <x:v>不享受普通成员11级精通</x:v>
      </x:c>
    </x:row>
    <x:row r="10" ht="100" customHeight="1">
      <x:c r="A10" s="10" t="str">
        <x:v>自行车·留下</x:v>
      </x:c>
      <x:c r="B10" s="10" t="str">
        <x:v>生命+2、决心+4</x:v>
      </x:c>
      <x:c r="C10" s="16" t="n">
        <x:v>0</x:v>
      </x:c>
      <x:c r="D10" s="16" t="n">
        <x:v>0</x:v>
      </x:c>
      <x:c r="E10" s="16" t="n">
        <x:v>0</x:v>
      </x:c>
      <x:c r="F10" s="10" t="str">
        <x:v>与告别分支互斥，一次性永久奖励</x:v>
      </x:c>
      <x:c r="G10" s="10" t="str">
        <x:v>不产生收入</x:v>
      </x:c>
      <x:c r="H10" s="10" t="str">
        <x:v>未计入成长总览，见角色手册6种情景</x:v>
      </x:c>
    </x:row>
    <x:row r="11" ht="100" customHeight="1">
      <x:c r="A11" s="3" t="str">
        <x:v>自行车·告别</x:v>
      </x:c>
      <x:c r="B11" s="3" t="str">
        <x:v>疲劳上限+5、先攻+3</x:v>
      </x:c>
      <x:c r="C11" s="17" t="n">
        <x:v>0</x:v>
      </x:c>
      <x:c r="D11" s="17" t="n">
        <x:v>0</x:v>
      </x:c>
      <x:c r="E11" s="17" t="n">
        <x:v>0</x:v>
      </x:c>
      <x:c r="F11" s="3" t="str">
        <x:v>与留下分支互斥，一次性永久奖励</x:v>
      </x:c>
      <x:c r="G11" s="3" t="str">
        <x:v>不产生收入</x:v>
      </x:c>
      <x:c r="H11" s="3" t="str">
        <x:v>旧车丢弃不重发</x:v>
      </x:c>
    </x:row>
    <x:row r="12" ht="100" customHeight="1">
      <x:c r="A12" s="10" t="str">
        <x:v>曹飞派事件</x:v>
      </x:c>
      <x:c r="B12" s="10" t="str">
        <x:v>下一实际战斗决心补足+20</x:v>
      </x:c>
      <x:c r="C12" s="16" t="n">
        <x:v>0</x:v>
      </x:c>
      <x:c r="D12" s="16" t="n">
        <x:v>0</x:v>
      </x:c>
      <x:c r="E12" s="16" t="n">
        <x:v>0</x:v>
      </x:c>
      <x:c r="F12" s="10" t="str">
        <x:v>持续两次自身回合结束；阿飞额外流血两次各5，绷带可处理</x:v>
      </x:c>
      <x:c r="G12" s="10" t="str">
        <x:v>保留当前版本，一次事件票消耗</x:v>
      </x:c>
      <x:c r="H12" s="10" t="str">
        <x:v>不与斗志+30叠加；不默认进入常规战力</x:v>
      </x:c>
    </x:row>
    <x:row r="13" ht="110" customHeight="1">
      <x:c r="A13" s="50" t="str">
        <x:v>里根（DLC）</x:v>
      </x:c>
      <x:c r="B13" s="3" t="str">
        <x:v>阿飞饰品栏；不占佣兵名额</x:v>
      </x:c>
      <x:c r="C13" s="3" t="n">
        <x:v>3</x:v>
      </x:c>
      <x:c r="D13" s="3" t="n">
        <x:v>15</x:v>
      </x:c>
      <x:c r="E13" s="3" t="n">
        <x:v>0</x:v>
      </x:c>
      <x:c r="F13" s="3" t="str">
        <x:v>原版释放战犬：放到相邻空地，随后由AI行动；存活时战后返回。会阵亡，失去后不补发。</x:v>
      </x:c>
      <x:c r="G13" s="3" t="str">
        <x:v>新战役开局免费配发；无佣兵日薪。与电子烟共用一个饰品槽。</x:v>
      </x:c>
      <x:c r="H13" s="3" t="str">
        <x:v>须加载DLC；旧战役不自动补发；沿用原版战犬规则。</x:v>
      </x:c>
    </x:row>
    <x:row r="14" ht="110" customHeight="1">
      <x:c r="A14" s="3" t="str">
        <x:v>希文的圆圆化妆镜</x:v>
      </x:c>
      <x:c r="B14" s="3" t="str">
        <x:v>正圆镜面、细铜边、短圆柄；占饰品栏</x:v>
      </x:c>
      <x:c r="C14" s="3" t="n">
        <x:v>0</x:v>
      </x:c>
      <x:c r="D14" s="3" t="n">
        <x:v>0</x:v>
      </x:c>
      <x:c r="E14" s="3" t="n">
        <x:v>0</x:v>
      </x:c>
      <x:c r="F14" s="3" t="str">
        <x:v>仅希文装备在饰品栏时决心+20；被动常驻，不消耗AP或疲劳。放入背包/仓库、卸下或转给其他人均不提供加成。入队随身赠送一件，无负重，不可出售；换装、读档不重复发放。</x:v>
      </x:c>
      <x:c r="G14" s="3" t="str">
        <x:v>随希文招募赠送一件；计价0、负重0。2级总价590，镜子不加价。</x:v>
      </x:c>
      <x:c r="H14" s="3" t="str">
        <x:v>本体21+镜20=41；默认剧情后24+20=44。饰品可卸下，已实装。</x:v>
      </x:c>
    </x:row>
  </x:sheetData>
  <x:pageMargins left="0.7" right="0.7" top="0.75" bottom="0.75" header="0.3" footer="0.3"/>
  <x:drawing xmlns:r="http://schemas.openxmlformats.org/officeDocument/2006/relationships" r:id="R508749ac4e144961"/>
  <x:tableParts count="1">
    <x:tablePart xmlns:r="http://schemas.openxmlformats.org/officeDocument/2006/relationships" r:id="Rb4535710c8ca4319"/>
  </x:tableParts>
</x:worksheet>
</file>

<file path=xl/worksheets/sheet8.xml><?xml version="1.0" encoding="utf-8"?>
<x:worksheet xmlns:x="http://schemas.openxmlformats.org/spreadsheetml/2006/main">
  <x:sheetPr>
    <x:tabColor rgb="FF086C7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2" hidden="0" customWidth="1"/>
    <x:col min="2" max="2" width="10" hidden="0" customWidth="1"/>
    <x:col min="3" max="3" width="10" hidden="0" customWidth="1"/>
    <x:col min="4" max="4" width="16" hidden="0" customWidth="1"/>
    <x:col min="5" max="5" width="13" hidden="0" customWidth="1"/>
    <x:col min="6" max="6" width="15" hidden="0" customWidth="1"/>
    <x:col min="7" max="7" width="15" hidden="0" customWidth="1"/>
    <x:col min="8" max="8" width="13" hidden="0" customWidth="1"/>
    <x:col min="9" max="9" width="14" hidden="0" customWidth="1"/>
    <x:col min="10" max="10" width="12" hidden="0" customWidth="1"/>
    <x:col min="11" max="11" width="12" hidden="0" customWidth="1"/>
    <x:col min="12" max="12" width="12" hidden="0" customWidth="1"/>
    <x:col min="13" max="13" width="16" hidden="0" customWidth="1"/>
    <x:col min="14" max="14" width="16" hidden="0" customWidth="1"/>
    <x:col min="15" max="15" width="18" hidden="0" customWidth="1"/>
    <x:col min="16" max="16" width="17" hidden="0" customWidth="1"/>
    <x:col min="17" max="17" width="95" hidden="0" customWidth="1"/>
  </x:cols>
  <x:sheetData>
    <x:row r="1" ht="36" customHeight="1">
      <x:c r="A1" s="5" t="str">
        <x:v>队伍每日现金底线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 ht="25" customHeight="1">
      <x:c r="A3" s="7" t="str">
        <x:v>黄色为基础预算；食品支出另计贪吃每人每日+1食物，价格可改。具体名单含预备队；工资引用人物日薪。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 ht="2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5" ht="36" customHeight="1">
      <x:c r="A5" s="9" t="str">
        <x:v>情景</x:v>
      </x:c>
      <x:c r="B5" s="9" t="str">
        <x:v>人数</x:v>
      </x:c>
      <x:c r="C5" s="9" t="str">
        <x:v>等级</x:v>
      </x:c>
      <x:c r="D5" s="9" t="str">
        <x:v>一级工资和</x:v>
      </x:c>
      <x:c r="E5" s="9" t="str">
        <x:v>工资倍率</x:v>
      </x:c>
      <x:c r="F5" s="9" t="str">
        <x:v>实际日薪</x:v>
      </x:c>
      <x:c r="G5" s="9" t="str">
        <x:v>基础食物/人日</x:v>
      </x:c>
      <x:c r="H5" s="9" t="str">
        <x:v>食物单价</x:v>
      </x:c>
      <x:c r="I5" s="9" t="str">
        <x:v>食品支出</x:v>
      </x:c>
      <x:c r="J5" s="9" t="str">
        <x:v>维修</x:v>
      </x:c>
      <x:c r="K5" s="9" t="str">
        <x:v>药品</x:v>
      </x:c>
      <x:c r="L5" s="9" t="str">
        <x:v>弹药</x:v>
      </x:c>
      <x:c r="M5" s="9" t="str">
        <x:v>维持费/日</x:v>
      </x:c>
      <x:c r="N5" s="9" t="str">
        <x:v>再投资/日</x:v>
      </x:c>
      <x:c r="O5" s="9" t="str">
        <x:v>需净入账/日</x:v>
      </x:c>
      <x:c r="P5" s="9" t="str">
        <x:v>7日储备</x:v>
      </x:c>
      <x:c r="Q5" s="9" t="str">
        <x:v>具体名单</x:v>
      </x:c>
    </x:row>
    <x:row r="6" ht="115" customHeight="1">
      <x:c r="A6" s="10" t="str">
        <x:v>起步6人</x:v>
      </x:c>
      <x:c r="B6" s="30" t="n">
        <x:v>6</x:v>
      </x:c>
      <x:c r="C6" s="32" t="n">
        <x:v>2</x:v>
      </x:c>
      <x:c r="D6" s="19" t="n">
        <x:f>'招募节奏'!N6+'招募节奏'!N7+'招募节奏'!N8+'招募节奏'!N10+'招募节奏'!N11+'招募节奏'!N12</x:f>
        <x:v>63</x:v>
      </x:c>
      <x:c r="E6" s="32" t="n">
        <x:v>1</x:v>
      </x:c>
      <x:c r="F6" s="19" t="n">
        <x:f>D6*'来源说明'!$B$8^MIN(10,C6-1)*'来源说明'!$B$9^MAX(0,C6-11)*E6</x:f>
        <x:v>69.30000000000001</x:v>
      </x:c>
      <x:c r="G6" s="32" t="n">
        <x:v>2</x:v>
      </x:c>
      <x:c r="H6" s="32" t="n">
        <x:v>3</x:v>
      </x:c>
      <x:c r="I6" s="19" t="n">
        <x:f>(B6*G6+COUNTIFS('人物特质'!C6:D6,"贪吃")+COUNTIFS('人物特质'!C7:D7,"贪吃")+COUNTIFS('人物特质'!C8:D8,"贪吃")+COUNTIFS('人物特质'!C10:D10,"贪吃")+COUNTIFS('人物特质'!C11:D11,"贪吃")+COUNTIFS('人物特质'!C12:D12,"贪吃"))*H6</x:f>
        <x:v>39</x:v>
      </x:c>
      <x:c r="J6" s="32" t="n">
        <x:v>24</x:v>
      </x:c>
      <x:c r="K6" s="32" t="n">
        <x:v>8</x:v>
      </x:c>
      <x:c r="L6" s="32" t="n">
        <x:v>4</x:v>
      </x:c>
      <x:c r="M6" s="19" t="n">
        <x:f>F6+I6+J6+K6+L6</x:f>
        <x:v>144.3</x:v>
      </x:c>
      <x:c r="N6" s="32" t="n">
        <x:v>150</x:v>
      </x:c>
      <x:c r="O6" s="19" t="n">
        <x:f>M6+N6</x:f>
        <x:v>294.3</x:v>
      </x:c>
      <x:c r="P6" s="19" t="n">
        <x:f>M6*7</x:f>
        <x:v>1010.1000000000001</x:v>
      </x:c>
      <x:c r="Q6" s="10" t="str">
        <x:v>阿飞、王大谋、午夜抹抹茶、白小帅子、李李超欧、小月牙</x:v>
      </x:c>
    </x:row>
    <x:row r="7" ht="115" customHeight="1">
      <x:c r="A7" s="3" t="str">
        <x:v>成形12人</x:v>
      </x:c>
      <x:c r="B7" s="31" t="n">
        <x:v>12</x:v>
      </x:c>
      <x:c r="C7" s="32" t="n">
        <x:v>6</x:v>
      </x:c>
      <x:c r="D7" s="19" t="n">
        <x:f>'招募节奏'!N6+'招募节奏'!N7+'招募节奏'!N8+'招募节奏'!N9+'招募节奏'!N10+'招募节奏'!N11+'招募节奏'!N13+'招募节奏'!N14+'招募节奏'!N15+'招募节奏'!N16+'招募节奏'!N17+'招募节奏'!N18</x:f>
        <x:v>147</x:v>
      </x:c>
      <x:c r="E7" s="32" t="n">
        <x:v>1</x:v>
      </x:c>
      <x:c r="F7" s="19" t="n">
        <x:f>D7*'来源说明'!$B$8^MIN(10,C7-1)*'来源说明'!$B$9^MAX(0,C7-11)*E7</x:f>
        <x:v>236.74497000000008</x:v>
      </x:c>
      <x:c r="G7" s="32" t="n">
        <x:v>2</x:v>
      </x:c>
      <x:c r="H7" s="32" t="n">
        <x:v>3</x:v>
      </x:c>
      <x:c r="I7" s="19" t="n">
        <x:f>(B7*G7+COUNTIFS('人物特质'!C6:D6,"贪吃")+COUNTIFS('人物特质'!C7:D7,"贪吃")+COUNTIFS('人物特质'!C8:D8,"贪吃")+COUNTIFS('人物特质'!C9:D9,"贪吃")+COUNTIFS('人物特质'!C10:D10,"贪吃")+COUNTIFS('人物特质'!C11:D11,"贪吃")+COUNTIFS('人物特质'!C13:D13,"贪吃")+COUNTIFS('人物特质'!C14:D14,"贪吃")+COUNTIFS('人物特质'!C15:D15,"贪吃")+COUNTIFS('人物特质'!C16:D16,"贪吃")+COUNTIFS('人物特质'!C17:D17,"贪吃")+COUNTIFS('人物特质'!C18:D18,"贪吃"))*H7</x:f>
        <x:v>72</x:v>
      </x:c>
      <x:c r="J7" s="32" t="n">
        <x:v>55</x:v>
      </x:c>
      <x:c r="K7" s="32" t="n">
        <x:v>18</x:v>
      </x:c>
      <x:c r="L7" s="32" t="n">
        <x:v>10</x:v>
      </x:c>
      <x:c r="M7" s="19" t="n">
        <x:f>F7+I7+J7+K7+L7</x:f>
        <x:v>391.7449700000001</x:v>
      </x:c>
      <x:c r="N7" s="32" t="n">
        <x:v>250</x:v>
      </x:c>
      <x:c r="O7" s="19" t="n">
        <x:f>M7+N7</x:f>
        <x:v>641.7449700000001</x:v>
      </x:c>
      <x:c r="P7" s="19" t="n">
        <x:f>M7*7</x:f>
        <x:v>2742.2147900000004</x:v>
      </x:c>
      <x:c r="Q7" s="3" t="str">
        <x:v>阿飞、王大谋、午夜抹抹茶、小酒瓶、白小帅子、李李超欧、余初九、小鱼贝壳、王怼怼、老蔡、眼子、小虎</x:v>
      </x:c>
    </x:row>
    <x:row r="8" ht="115" customHeight="1">
      <x:c r="A8" s="10" t="str">
        <x:v>终局12+4轮换</x:v>
      </x:c>
      <x:c r="B8" s="30" t="n">
        <x:v>16</x:v>
      </x:c>
      <x:c r="C8" s="32" t="n">
        <x:v>11</x:v>
      </x:c>
      <x:c r="D8" s="19" t="n">
        <x:f>'招募节奏'!N6+'招募节奏'!N7+'招募节奏'!N8+'招募节奏'!N9+'招募节奏'!N11+'招募节奏'!N19+'招募节奏'!N22+'招募节奏'!N13+'招募节奏'!N24+'招募节奏'!N25+'招募节奏'!N29+'招募节奏'!N28+'招募节奏'!N36+'招募节奏'!N39+'招募节奏'!N31+'招募节奏'!N33</x:f>
        <x:v>218</x:v>
      </x:c>
      <x:c r="E8" s="32" t="n">
        <x:v>1</x:v>
      </x:c>
      <x:c r="F8" s="19" t="n">
        <x:f>D8*'来源说明'!$B$8^MIN(10,C8-1)*'来源说明'!$B$9^MAX(0,C8-11)*E8</x:f>
        <x:v>565.4358563018005</x:v>
      </x:c>
      <x:c r="G8" s="32" t="n">
        <x:v>2</x:v>
      </x:c>
      <x:c r="H8" s="32" t="n">
        <x:v>3</x:v>
      </x:c>
      <x:c r="I8" s="19" t="n">
        <x:f>(B8*G8+COUNTIFS('人物特质'!C6:D6,"贪吃")+COUNTIFS('人物特质'!C7:D7,"贪吃")+COUNTIFS('人物特质'!C8:D8,"贪吃")+COUNTIFS('人物特质'!C9:D9,"贪吃")+COUNTIFS('人物特质'!C11:D11,"贪吃")+COUNTIFS('人物特质'!C19:D19,"贪吃")+COUNTIFS('人物特质'!C22:D22,"贪吃")+COUNTIFS('人物特质'!C13:D13,"贪吃")+COUNTIFS('人物特质'!C24:D24,"贪吃")+COUNTIFS('人物特质'!C25:D25,"贪吃")+COUNTIFS('人物特质'!C29:D29,"贪吃")+COUNTIFS('人物特质'!C28:D28,"贪吃")+COUNTIFS('人物特质'!C36:D36,"贪吃")+COUNTIFS('人物特质'!C39:D39,"贪吃")+COUNTIFS('人物特质'!C31:D31,"贪吃")+COUNTIFS('人物特质'!C33:D33,"贪吃"))*H8</x:f>
        <x:v>96</x:v>
      </x:c>
      <x:c r="J8" s="32" t="n">
        <x:v>90</x:v>
      </x:c>
      <x:c r="K8" s="32" t="n">
        <x:v>28</x:v>
      </x:c>
      <x:c r="L8" s="32" t="n">
        <x:v>20</x:v>
      </x:c>
      <x:c r="M8" s="19" t="n">
        <x:f>F8+I8+J8+K8+L8</x:f>
        <x:v>799.4358563018005</x:v>
      </x:c>
      <x:c r="N8" s="32" t="n">
        <x:v>400</x:v>
      </x:c>
      <x:c r="O8" s="19" t="n">
        <x:f>M8+N8</x:f>
        <x:v>1199.4358563018004</x:v>
      </x:c>
      <x:c r="P8" s="19" t="n">
        <x:f>M8*7</x:f>
        <x:v>5596.050994112604</x:v>
      </x:c>
      <x:c r="Q8" s="10" t="str">
        <x:v>阿飞、王大谋、午夜抹抹茶、小酒瓶、李李超欧、小宁、蔓越莓、余初九、可可、余想、涂涂、玩蛇、瑶瑶牙、溺水小龟、小杰、苏袜</x:v>
      </x:c>
    </x:row>
    <x:row r="9" ht="115" customHeight="1">
      <x:c r="A9" s="3" t="str">
        <x:v>35人满级收藏</x:v>
      </x:c>
      <x:c r="B9" s="31" t="n">
        <x:v>35</x:v>
      </x:c>
      <x:c r="C9" s="32" t="n">
        <x:v>11</x:v>
      </x:c>
      <x:c r="D9" s="19" t="n">
        <x:f>'招募节奏'!N6+'招募节奏'!N7+'招募节奏'!N8+'招募节奏'!N9+'招募节奏'!N10+'招募节奏'!N11+'招募节奏'!N12+'招募节奏'!N13+'招募节奏'!N14+'招募节奏'!N15+'招募节奏'!N16+'招募节奏'!N17+'招募节奏'!N18+'招募节奏'!N19+'招募节奏'!N20+'招募节奏'!N21+'招募节奏'!N22+'招募节奏'!N23+'招募节奏'!N24+'招募节奏'!N25+'招募节奏'!N26+'招募节奏'!N27+'招募节奏'!N28+'招募节奏'!N29+'招募节奏'!N30+'招募节奏'!N31+'招募节奏'!N32+'招募节奏'!N33+'招募节奏'!N34+'招募节奏'!N35+'招募节奏'!N36+'招募节奏'!N37+'招募节奏'!N38+'招募节奏'!N39+'招募节奏'!N40</x:f>
        <x:v>449</x:v>
      </x:c>
      <x:c r="E9" s="32" t="n">
        <x:v>1</x:v>
      </x:c>
      <x:c r="F9" s="19" t="n">
        <x:f>D9*'来源说明'!$B$8^MIN(10,C9-1)*'来源说明'!$B$9^MAX(0,C9-11)*E9</x:f>
        <x:v>1164.590364584901</x:v>
      </x:c>
      <x:c r="G9" s="32" t="n">
        <x:v>2</x:v>
      </x:c>
      <x:c r="H9" s="32" t="n">
        <x:v>3</x:v>
      </x:c>
      <x:c r="I9" s="19" t="n">
        <x:f>(B9*G9+COUNTIFS('人物特质'!C6:D6,"贪吃")+COUNTIFS('人物特质'!C7:D7,"贪吃")+COUNTIFS('人物特质'!C8:D8,"贪吃")+COUNTIFS('人物特质'!C9:D9,"贪吃")+COUNTIFS('人物特质'!C10:D10,"贪吃")+COUNTIFS('人物特质'!C11:D11,"贪吃")+COUNTIFS('人物特质'!C12:D12,"贪吃")+COUNTIFS('人物特质'!C13:D13,"贪吃")+COUNTIFS('人物特质'!C14:D14,"贪吃")+COUNTIFS('人物特质'!C15:D15,"贪吃")+COUNTIFS('人物特质'!C16:D16,"贪吃")+COUNTIFS('人物特质'!C17:D17,"贪吃")+COUNTIFS('人物特质'!C18:D18,"贪吃")+COUNTIFS('人物特质'!C19:D19,"贪吃")+COUNTIFS('人物特质'!C20:D20,"贪吃")+COUNTIFS('人物特质'!C21:D21,"贪吃")+COUNTIFS('人物特质'!C22:D22,"贪吃")+COUNTIFS('人物特质'!C23:D23,"贪吃")+COUNTIFS('人物特质'!C24:D24,"贪吃")+COUNTIFS('人物特质'!C25:D25,"贪吃")+COUNTIFS('人物特质'!C26:D26,"贪吃")+COUNTIFS('人物特质'!C27:D27,"贪吃")+COUNTIFS('人物特质'!C28:D28,"贪吃")+COUNTIFS('人物特质'!C29:D29,"贪吃")+COUNTIFS('人物特质'!C30:D30,"贪吃")+COUNTIFS('人物特质'!C31:D31,"贪吃")+COUNTIFS('人物特质'!C32:D32,"贪吃")+COUNTIFS('人物特质'!C33:D33,"贪吃")+COUNTIFS('人物特质'!C34:D34,"贪吃")+COUNTIFS('人物特质'!C35:D35,"贪吃")+COUNTIFS('人物特质'!C36:D36,"贪吃")+COUNTIFS('人物特质'!C37:D37,"贪吃")+COUNTIFS('人物特质'!C38:D38,"贪吃")+COUNTIFS('人物特质'!C39:D39,"贪吃")+COUNTIFS('人物特质'!C40:D40,"贪吃"))*H9</x:f>
        <x:v>213</x:v>
      </x:c>
      <x:c r="J9" s="32" t="n">
        <x:v>120</x:v>
      </x:c>
      <x:c r="K9" s="32" t="n">
        <x:v>40</x:v>
      </x:c>
      <x:c r="L9" s="32" t="n">
        <x:v>30</x:v>
      </x:c>
      <x:c r="M9" s="19" t="n">
        <x:f>F9+I9+J9+K9+L9</x:f>
        <x:v>1567.590364584901</x:v>
      </x:c>
      <x:c r="N9" s="32" t="n">
        <x:v>500</x:v>
      </x:c>
      <x:c r="O9" s="19" t="n">
        <x:f>M9+N9</x:f>
        <x:v>2067.590364584901</x:v>
      </x:c>
      <x:c r="P9" s="19" t="n">
        <x:f>M9*7</x:f>
        <x:v>10973.132552094306</x:v>
      </x:c>
      <x:c r="Q9" s="3" t="str">
        <x:v>阿飞、王大谋、午夜抹抹茶、小酒瓶、白小帅子、李李超欧、小月牙、余初九、小鱼贝壳、王怼怼、老蔡、眼子、小虎、小宁、小胖、大鹅、蔓越莓、罗一可、可可、余想、童猪、美伢、玩蛇、涂涂、奶盖、小杰、bula、苏袜、千涵、王大芷、瑶瑶牙、羊咩咩、宋暖阳、溺水小龟、希文</x:v>
      </x:c>
    </x:row>
  </x:sheetData>
  <x:pageMargins left="0.7" right="0.7" top="0.75" bottom="0.75" header="0.3" footer="0.3"/>
  <x:tableParts count="1">
    <x:tablePart xmlns:r="http://schemas.openxmlformats.org/officeDocument/2006/relationships" r:id="Rafd5ef0df7d5483a"/>
  </x:tableParts>
</x:worksheet>
</file>

<file path=xl/worksheets/sheet9.xml><?xml version="1.0" encoding="utf-8"?>
<x:worksheet xmlns:x="http://schemas.openxmlformats.org/spreadsheetml/2006/main">
  <x:sheetPr>
    <x:tabColor rgb="FF086C7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7" hidden="0" customWidth="1"/>
    <x:col min="2" max="2" width="20" hidden="0" customWidth="1"/>
    <x:col min="3" max="3" width="100" hidden="0" customWidth="1"/>
  </x:cols>
  <x:sheetData>
    <x:row r="1" ht="36" customHeight="1">
      <x:c r="A1" s="5" t="str">
        <x:v>伤害结算与概率试算</x:v>
      </x:c>
      <x:c r="B1" s="3"/>
      <x:c r="C1" s="3"/>
    </x:row>
    <x:row r="2" ht="25" customHeight="1">
      <x:c r="A2" s="3"/>
      <x:c r="B2" s="3"/>
      <x:c r="C2" s="3"/>
    </x:row>
    <x:row r="3" ht="25" customHeight="1">
      <x:c r="A3" s="7" t="str">
        <x:v>黄色输入、绿色公式；只计算单次命中及独立概率。48,000次练习靶原始结果见验证结果.md/validation.json。</x:v>
      </x:c>
      <x:c r="B3" s="3"/>
      <x:c r="C3" s="3"/>
    </x:row>
    <x:row r="4" ht="25" customHeight="1">
      <x:c r="A4" s="3"/>
      <x:c r="B4" s="3"/>
      <x:c r="C4" s="3"/>
    </x:row>
    <x:row r="5" ht="36" customHeight="1">
      <x:c r="A5" s="9" t="str">
        <x:v>参数/结果</x:v>
      </x:c>
      <x:c r="B5" s="9" t="str">
        <x:v>数值</x:v>
      </x:c>
      <x:c r="C5" s="9" t="str">
        <x:v>口径</x:v>
      </x:c>
    </x:row>
    <x:row r="6" ht="25" customHeight="1">
      <x:c r="A6" s="10" t="str">
        <x:v>血伤原始掷点</x:v>
      </x:c>
      <x:c r="B6" s="37" t="n">
        <x:v>90</x:v>
      </x:c>
      <x:c r="C6" s="10" t="str">
        <x:v>输入；独立于甲伤随机掷点</x:v>
      </x:c>
    </x:row>
    <x:row r="7" ht="25" customHeight="1">
      <x:c r="A7" s="3" t="str">
        <x:v>甲伤原始掷点×武器甲伤率</x:v>
      </x:c>
      <x:c r="B7" s="37" t="n">
        <x:v>180</x:v>
      </x:c>
      <x:c r="C7" s="3" t="str">
        <x:v>输入；例如90×200%</x:v>
      </x:c>
    </x:row>
    <x:row r="8" ht="25" customHeight="1">
      <x:c r="A8" s="10" t="str">
        <x:v>穿透率</x:v>
      </x:c>
      <x:c r="B8" s="41" t="n">
        <x:v>0.5</x:v>
      </x:c>
      <x:c r="C8" s="10" t="str">
        <x:v>0～1</x:v>
      </x:c>
    </x:row>
    <x:row r="9" ht="25" customHeight="1">
      <x:c r="A9" s="3" t="str">
        <x:v>命中部位当前护甲</x:v>
      </x:c>
      <x:c r="B9" s="37" t="n">
        <x:v>300</x:v>
      </x:c>
      <x:c r="C9" s="3" t="str">
        <x:v>只填本次命中部位</x:v>
      </x:c>
    </x:row>
    <x:row r="10" ht="25" customHeight="1">
      <x:c r="A10" s="10" t="str">
        <x:v>血伤乘数</x:v>
      </x:c>
      <x:c r="B10" s="37" t="n">
        <x:v>1</x:v>
      </x:c>
      <x:c r="C10" s="10" t="str">
        <x:v>例如轻装0.4</x:v>
      </x:c>
    </x:row>
    <x:row r="11" ht="25" customHeight="1">
      <x:c r="A11" s="3" t="str">
        <x:v>甲伤乘数</x:v>
      </x:c>
      <x:c r="B11" s="37" t="n">
        <x:v>0.7</x:v>
      </x:c>
      <x:c r="C11" s="3" t="str">
        <x:v>例如满600总甲战铸0.7</x:v>
      </x:c>
    </x:row>
    <x:row r="12" ht="25" customHeight="1">
      <x:c r="A12" s="10" t="str">
        <x:v>总伤害乘数</x:v>
      </x:c>
      <x:c r="B12" s="37" t="n">
        <x:v>1</x:v>
      </x:c>
      <x:c r="C12" s="10" t="str">
        <x:v>明确乘区</x:v>
      </x:c>
    </x:row>
    <x:row r="13" ht="25" customHeight="1">
      <x:c r="A13" s="3" t="str">
        <x:v>头部倍率</x:v>
      </x:c>
      <x:c r="B13" s="37" t="n">
        <x:v>1</x:v>
      </x:c>
      <x:c r="C13" s="3" t="str">
        <x:v>躯干1；普通头部1.5</x:v>
      </x:c>
    </x:row>
    <x:row r="14" ht="25" customHeight="1">
      <x:c r="A14" s="10" t="str">
        <x:v>最低伤害参数</x:v>
      </x:c>
      <x:c r="B14" s="37" t="n">
        <x:v>0</x:v>
      </x:c>
      <x:c r="C14" s="10" t="str">
        <x:v>普通武器通常0；依技能</x:v>
      </x:c>
    </x:row>
    <x:row r="15" ht="25" customHeight="1">
      <x:c r="A15" s="3" t="str">
        <x:v>调整后血伤</x:v>
      </x:c>
      <x:c r="B15" s="19" t="n">
        <x:f>B6*B10*B12</x:f>
        <x:v>90</x:v>
      </x:c>
      <x:c r="C15" s="3" t="str">
        <x:v>原始血伤×血伤乘数×总乘数</x:v>
      </x:c>
    </x:row>
    <x:row r="16" ht="25" customHeight="1">
      <x:c r="A16" s="10" t="str">
        <x:v>调整后甲伤</x:v>
      </x:c>
      <x:c r="B16" s="19" t="n">
        <x:f>B7*B11*B12</x:f>
        <x:v>125.99999999999999</x:v>
      </x:c>
      <x:c r="C16" s="10" t="str">
        <x:v>甲伤×甲伤乘数×总乘数</x:v>
      </x:c>
    </x:row>
    <x:row r="17" ht="25" customHeight="1">
      <x:c r="A17" s="3" t="str">
        <x:v>实际扣甲</x:v>
      </x:c>
      <x:c r="B17" s="19" t="n">
        <x:f>IF(B8&lt;1,MIN(B9,B16),0)</x:f>
        <x:v>125.99999999999999</x:v>
      </x:c>
      <x:c r="C17" s="3" t="str">
        <x:v>穿透1时不伤甲</x:v>
      </x:c>
    </x:row>
    <x:row r="18" ht="25" customHeight="1">
      <x:c r="A18" s="10" t="str">
        <x:v>剩余护甲</x:v>
      </x:c>
      <x:c r="B18" s="19" t="n">
        <x:f>IF(B8&lt;1,B9-B17,0)</x:f>
        <x:v>174</x:v>
      </x:c>
      <x:c r="C18" s="10" t="str">
        <x:v>穿透1走特殊全穿透路径</x:v>
      </x:c>
    </x:row>
    <x:row r="19" ht="25" customHeight="1">
      <x:c r="A19" s="3" t="str">
        <x:v>未取整血伤</x:v>
      </x:c>
      <x:c r="B19" s="19" t="n">
        <x:f>MAX(0,B15*B8-B18*0.1)+IF(OR(B18&lt;=0,B8&gt;=1),MAX(0,B15*MAX(0,1-B8)-B17),0)</x:f>
        <x:v>27.599999999999998</x:v>
      </x:c>
      <x:c r="C19" s="3" t="str">
        <x:v>剩甲减免和破甲溢出分别结算</x:v>
      </x:c>
    </x:row>
    <x:row r="20" ht="25" customHeight="1">
      <x:c r="A20" s="10" t="str">
        <x:v>最终掉血</x:v>
      </x:c>
      <x:c r="B20" s="19" t="n">
        <x:f>MAX(0,INT(B19*B13+0.5),MIN(INT(B14+0.5),INT(B14*B12+0.5)))</x:f>
        <x:v>28</x:v>
      </x:c>
      <x:c r="C20" s="10" t="str">
        <x:v>先头部倍率，再原版四舍五入和最低值</x:v>
      </x:c>
    </x:row>
    <x:row r="21" ht="25" customHeight="1">
      <x:c r="A21" s="3" t="str">
        <x:v>补货单次出现概率</x:v>
      </x:c>
      <x:c r="B21" s="41" t="n">
        <x:v>0.05</x:v>
      </x:c>
      <x:c r="C21" s="3" t="str">
        <x:v>合格实际补货，不是打开商店</x:v>
      </x:c>
    </x:row>
    <x:row r="22" ht="25" customHeight="1">
      <x:c r="A22" s="10" t="str">
        <x:v>尝试次数</x:v>
      </x:c>
      <x:c r="B22" s="37" t="n">
        <x:v>20</x:v>
      </x:c>
      <x:c r="C22" s="10" t="str">
        <x:v>独立且没有库存抑制的模型</x:v>
      </x:c>
    </x:row>
    <x:row r="23" ht="25" customHeight="1">
      <x:c r="A23" s="3" t="str">
        <x:v>至少出现一次概率</x:v>
      </x:c>
      <x:c r="B23" s="42" t="n">
        <x:f>1-(1-B21)^B22</x:f>
        <x:v>0.6415140775914581</x:v>
      </x:c>
      <x:c r="C23" s="3" t="str">
        <x:v>1-(1-p)^n</x:v>
      </x:c>
    </x:row>
    <x:row r="24" ht="25" customHeight="1">
      <x:c r="A24" s="10" t="str">
        <x:v>平均等待次数</x:v>
      </x:c>
      <x:c r="B24" s="19" t="n">
        <x:f>IF(B21&gt;0,1/B21,"无出现")</x:f>
        <x:v>20</x:v>
      </x:c>
      <x:c r="C24" s="10" t="str">
        <x:v>几何分布平均</x:v>
      </x:c>
    </x:row>
    <x:row r="25" ht="25" customHeight="1">
      <x:c r="A25" s="3" t="str">
        <x:v>中位等待次数</x:v>
      </x:c>
      <x:c r="B25" s="19" t="n">
        <x:f>IF(B21&lt;=0,"无出现",IF(B21&gt;=1,1,ROUNDUP(LN(0.5)/LN(1-B21),0)))</x:f>
        <x:v>14</x:v>
      </x:c>
      <x:c r="C25" s="3" t="str">
        <x:v>几何分布50%分位</x:v>
      </x:c>
    </x:row>
    <x:row r="26" ht="25" customHeight="1">
      <x:c r="A26" s="10" t="str">
        <x:v>90%等待次数</x:v>
      </x:c>
      <x:c r="B26" s="19" t="n">
        <x:f>IF(B21&lt;=0,"无出现",IF(B21&gt;=1,1,ROUNDUP(LN(0.1)/LN(1-B21),0)))</x:f>
        <x:v>45</x:v>
      </x:c>
      <x:c r="C26" s="10" t="str">
        <x:v>几何分布90%分位</x:v>
      </x:c>
    </x:row>
    <x:row r="27" ht="25" customHeight="1">
      <x:c r="A27" s="3" t="str">
        <x:v>两店各一次概率</x:v>
      </x:c>
      <x:c r="B27" s="42" t="n">
        <x:f>1-(1-B21)^2</x:f>
        <x:v>0.09750000000000003</x:v>
      </x:c>
      <x:c r="C27" s="3" t="str">
        <x:v>1-(1-p)^2</x:v>
      </x:c>
    </x:row>
    <x:row r="28" ht="25" customHeight="1">
      <x:c r="A28" s="10" t="str">
        <x:v>单次治疗</x:v>
      </x:c>
      <x:c r="B28" s="37" t="n">
        <x:v>15</x:v>
      </x:c>
      <x:c r="C28" s="10" t="str">
        <x:v>提案电子烟</x:v>
      </x:c>
    </x:row>
    <x:row r="29" ht="25" customHeight="1">
      <x:c r="A29" s="3" t="str">
        <x:v>每战次数</x:v>
      </x:c>
      <x:c r="B29" s="37" t="n">
        <x:v>2</x:v>
      </x:c>
      <x:c r="C29" s="3" t="str">
        <x:v>必须持久化到战斗状态</x:v>
      </x:c>
    </x:row>
    <x:row r="30" ht="25" customHeight="1">
      <x:c r="A30" s="10" t="str">
        <x:v>治疗量总上限</x:v>
      </x:c>
      <x:c r="B30" s="19" t="n">
        <x:f>B28*B29</x:f>
        <x:v>30</x:v>
      </x:c>
      <x:c r="C30" s="10" t="str">
        <x:v>缺血不足时实际收益更低</x:v>
      </x:c>
    </x:row>
  </x:sheetData>
  <x:pageMargins left="0.7" right="0.7" top="0.75" bottom="0.75" header="0.3" footer="0.3"/>
  <x:tableParts count="1">
    <x:tablePart xmlns:r="http://schemas.openxmlformats.org/officeDocument/2006/relationships" r:id="R95a10385233e4222"/>
  </x:tableParts>
</x:worksheet>
</file>

<file path=xl/worksheets/sheet10.xml><?xml version="1.0" encoding="utf-8"?>
<x:worksheet xmlns:x="http://schemas.openxmlformats.org/spreadsheetml/2006/main">
  <x:sheetPr>
    <x:tabColor rgb="FF086C7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2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</x:cols>
  <x:sheetData>
    <x:row r="1" ht="36" customHeight="1">
      <x:c r="A1" s="5" t="str">
        <x:v>原版背景与11级差值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25" customHeight="1">
      <x:c r="A3" s="7" t="str">
        <x:v>背景取八维中点，采用同人物精选星数与分配；Mod含剧情分支，不含额外专长。不是随机雇佣均值。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2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</x:row>
    <x:row r="5" ht="36" customHeight="1">
      <x:c r="A5" s="9" t="str">
        <x:v>人物</x:v>
      </x:c>
      <x:c r="B5" s="9" t="str">
        <x:v>背景</x:v>
      </x:c>
      <x:c r="C5" s="9" t="str">
        <x:v>原版L11 生命</x:v>
      </x:c>
      <x:c r="D5" s="9" t="str">
        <x:v>原版L11 疲劳上限</x:v>
      </x:c>
      <x:c r="E5" s="9" t="str">
        <x:v>原版L11 决心</x:v>
      </x:c>
      <x:c r="F5" s="9" t="str">
        <x:v>原版L11 先攻</x:v>
      </x:c>
      <x:c r="G5" s="9" t="str">
        <x:v>原版L11 近攻</x:v>
      </x:c>
      <x:c r="H5" s="9" t="str">
        <x:v>原版L11 远攻</x:v>
      </x:c>
      <x:c r="I5" s="9" t="str">
        <x:v>原版L11 近防</x:v>
      </x:c>
      <x:c r="J5" s="9" t="str">
        <x:v>原版L11 远防</x:v>
      </x:c>
      <x:c r="K5" s="9" t="str">
        <x:v>Mod差值 生命</x:v>
      </x:c>
      <x:c r="L5" s="9" t="str">
        <x:v>Mod差值 疲劳上限</x:v>
      </x:c>
      <x:c r="M5" s="9" t="str">
        <x:v>Mod差值 决心</x:v>
      </x:c>
      <x:c r="N5" s="9" t="str">
        <x:v>Mod差值 先攻</x:v>
      </x:c>
      <x:c r="O5" s="9" t="str">
        <x:v>Mod差值 近攻</x:v>
      </x:c>
      <x:c r="P5" s="9" t="str">
        <x:v>Mod差值 远攻</x:v>
      </x:c>
      <x:c r="Q5" s="9" t="str">
        <x:v>Mod差值 近防</x:v>
      </x:c>
      <x:c r="R5" s="9" t="str">
        <x:v>Mod差值 远防</x:v>
      </x:c>
    </x:row>
    <x:row r="6" ht="25" customHeight="1">
      <x:c r="A6" s="10" t="str">
        <x:v>阿飞</x:v>
      </x:c>
      <x:c r="B6" s="10" t="str">
        <x:v>Militia 民兵</x:v>
      </x:c>
      <x:c r="C6" s="19" t="n">
        <x:f>55+'属性成长'!F6*'属性成长'!L6</x:f>
        <x:v>64</x:v>
      </x:c>
      <x:c r="D6" s="19" t="n">
        <x:f>99+'属性成长'!F7*'属性成长'!L7</x:f>
        <x:v>117</x:v>
      </x:c>
      <x:c r="E6" s="19" t="n">
        <x:f>39+'属性成长'!F8*'属性成长'!L8</x:f>
        <x:v>43</x:v>
      </x:c>
      <x:c r="F6" s="19" t="n">
        <x:f>105+'属性成长'!F9*'属性成长'!L9</x:f>
        <x:v>105</x:v>
      </x:c>
      <x:c r="G6" s="19" t="n">
        <x:f>57+'属性成长'!F10*'属性成长'!L10</x:f>
        <x:v>87</x:v>
      </x:c>
      <x:c r="H6" s="19" t="n">
        <x:f>42.5+'属性成长'!F11*'属性成长'!L11</x:f>
        <x:v>42.5</x:v>
      </x:c>
      <x:c r="I6" s="19" t="n">
        <x:f>4.5+'属性成长'!F12*'属性成长'!L12</x:f>
        <x:v>34.5</x:v>
      </x:c>
      <x:c r="J6" s="19" t="n">
        <x:f>4.5+'属性成长'!F13*'属性成长'!L13</x:f>
        <x:v>4.5</x:v>
      </x:c>
      <x:c r="K6" s="19" t="n">
        <x:f>'成长总览'!C6-C6</x:f>
        <x:v>14</x:v>
      </x:c>
      <x:c r="L6" s="19" t="n">
        <x:f>'成长总览'!D6-D6</x:f>
        <x:v>7</x:v>
      </x:c>
      <x:c r="M6" s="19" t="n">
        <x:f>'成长总览'!E6-E6</x:f>
        <x:v>9</x:v>
      </x:c>
      <x:c r="N6" s="19" t="n">
        <x:f>'成长总览'!F6-F6</x:f>
        <x:v>-26</x:v>
      </x:c>
      <x:c r="O6" s="19" t="n">
        <x:f>'成长总览'!G6-G6</x:f>
        <x:v>-4</x:v>
      </x:c>
      <x:c r="P6" s="19" t="n">
        <x:f>'成长总览'!H6-H6</x:f>
        <x:v>-23.5</x:v>
      </x:c>
      <x:c r="Q6" s="19" t="n">
        <x:f>'成长总览'!I6-I6</x:f>
        <x:v>-1.5</x:v>
      </x:c>
      <x:c r="R6" s="19" t="n">
        <x:f>'成长总览'!J6-J6</x:f>
        <x:v>-2.5</x:v>
      </x:c>
    </x:row>
    <x:row r="7" ht="25" customHeight="1">
      <x:c r="A7" s="3" t="str">
        <x:v>王大谋</x:v>
      </x:c>
      <x:c r="B7" s="3" t="str">
        <x:v>Hedge Knight 流浪骑士</x:v>
      </x:c>
      <x:c r="C7" s="19" t="n">
        <x:f>67.5+'属性成长'!F14*'属性成长'!L14</x:f>
        <x:v>94.5</x:v>
      </x:c>
      <x:c r="D7" s="19" t="n">
        <x:f>107.5+'属性成长'!F15*'属性成长'!L15</x:f>
        <x:v>125</x:v>
      </x:c>
      <x:c r="E7" s="19" t="n">
        <x:f>41.5+'属性成长'!F16*'属性成长'!L16</x:f>
        <x:v>65.5</x:v>
      </x:c>
      <x:c r="F7" s="19" t="n">
        <x:f>94.5+'属性成长'!F17*'属性成长'!L17</x:f>
        <x:v>94.5</x:v>
      </x:c>
      <x:c r="G7" s="19" t="n">
        <x:f>62.5+'属性成长'!F18*'属性成长'!L18</x:f>
        <x:v>62.5</x:v>
      </x:c>
      <x:c r="H7" s="19" t="n">
        <x:f>37+'属性成长'!F19*'属性成长'!L19</x:f>
        <x:v>37</x:v>
      </x:c>
      <x:c r="I7" s="19" t="n">
        <x:f>8+'属性成长'!F20*'属性成长'!L20</x:f>
        <x:v>43</x:v>
      </x:c>
      <x:c r="J7" s="19" t="n">
        <x:f>2.5+'属性成长'!F21*'属性成长'!L21</x:f>
        <x:v>2.5</x:v>
      </x:c>
      <x:c r="K7" s="19" t="n">
        <x:f>'成长总览'!C7-C7</x:f>
        <x:v>-8.5</x:v>
      </x:c>
      <x:c r="L7" s="19" t="n">
        <x:f>'成长总览'!D7-D7</x:f>
        <x:v>-4.5</x:v>
      </x:c>
      <x:c r="M7" s="19" t="n">
        <x:f>'成长总览'!E7-E7</x:f>
        <x:v>6.5</x:v>
      </x:c>
      <x:c r="N7" s="19" t="n">
        <x:f>'成长总览'!F7-F7</x:f>
        <x:v>1.5</x:v>
      </x:c>
      <x:c r="O7" s="19" t="n">
        <x:f>'成长总览'!G7-G7</x:f>
        <x:v>-6.5</x:v>
      </x:c>
      <x:c r="P7" s="19" t="n">
        <x:f>'成长总览'!H7-H7</x:f>
        <x:v>-5</x:v>
      </x:c>
      <x:c r="Q7" s="19" t="n">
        <x:f>'成长总览'!I7-I7</x:f>
        <x:v>0</x:v>
      </x:c>
      <x:c r="R7" s="19" t="n">
        <x:f>'成长总览'!J7-J7</x:f>
        <x:v>-0.5</x:v>
      </x:c>
    </x:row>
    <x:row r="8" ht="25" customHeight="1">
      <x:c r="A8" s="10" t="str">
        <x:v>午夜抹抹茶</x:v>
      </x:c>
      <x:c r="B8" s="10" t="str">
        <x:v>Hunter 猎人</x:v>
      </x:c>
      <x:c r="C8" s="19" t="n">
        <x:f>55+'属性成长'!F22*'属性成长'!L22</x:f>
        <x:v>79</x:v>
      </x:c>
      <x:c r="D8" s="19" t="n">
        <x:f>101+'属性成长'!F23*'属性成长'!L23</x:f>
        <x:v>118.5</x:v>
      </x:c>
      <x:c r="E8" s="19" t="n">
        <x:f>37.5+'属性成长'!F24*'属性成长'!L24</x:f>
        <x:v>55</x:v>
      </x:c>
      <x:c r="F8" s="19" t="n">
        <x:f>107.5+'属性成长'!F25*'属性成长'!L25</x:f>
        <x:v>107.5</x:v>
      </x:c>
      <x:c r="G8" s="19" t="n">
        <x:f>52+'属性成长'!F26*'属性成长'!L26</x:f>
        <x:v>52</x:v>
      </x:c>
      <x:c r="H8" s="19" t="n">
        <x:f>55.5+'属性成长'!F27*'属性成长'!L27</x:f>
        <x:v>95.5</x:v>
      </x:c>
      <x:c r="I8" s="19" t="n">
        <x:f>2.5+'属性成长'!F28*'属性成长'!L28</x:f>
        <x:v>2.5</x:v>
      </x:c>
      <x:c r="J8" s="19" t="n">
        <x:f>4+'属性成长'!F29*'属性成长'!L29</x:f>
        <x:v>10</x:v>
      </x:c>
      <x:c r="K8" s="19" t="n">
        <x:f>'成长总览'!C8-C8</x:f>
        <x:v>-2</x:v>
      </x:c>
      <x:c r="L8" s="19" t="n">
        <x:f>'成长总览'!D8-D8</x:f>
        <x:v>1</x:v>
      </x:c>
      <x:c r="M8" s="19" t="n">
        <x:f>'成长总览'!E8-E8</x:f>
        <x:v>7.5</x:v>
      </x:c>
      <x:c r="N8" s="19" t="n">
        <x:f>'成长总览'!F8-F8</x:f>
        <x:v>-7.5</x:v>
      </x:c>
      <x:c r="O8" s="19" t="n">
        <x:f>'成长总览'!G8-G8</x:f>
        <x:v>-2</x:v>
      </x:c>
      <x:c r="P8" s="19" t="n">
        <x:f>'成长总览'!H8-H8</x:f>
        <x:v>-3.5</x:v>
      </x:c>
      <x:c r="Q8" s="19" t="n">
        <x:f>'成长总览'!I8-I8</x:f>
        <x:v>0.5</x:v>
      </x:c>
      <x:c r="R8" s="19" t="n">
        <x:f>'成长总览'!J8-J8</x:f>
        <x:v>1</x:v>
      </x:c>
    </x:row>
    <x:row r="9" ht="25" customHeight="1">
      <x:c r="A9" s="3" t="str">
        <x:v>小酒瓶</x:v>
      </x:c>
      <x:c r="B9" s="3" t="str">
        <x:v>Hedge Knight 流浪骑士</x:v>
      </x:c>
      <x:c r="C9" s="19" t="n">
        <x:f>67.5+'属性成长'!F30*'属性成长'!L30</x:f>
        <x:v>82.5</x:v>
      </x:c>
      <x:c r="D9" s="19" t="n">
        <x:f>107.5+'属性成长'!F31*'属性成长'!L31</x:f>
        <x:v>125.5</x:v>
      </x:c>
      <x:c r="E9" s="19" t="n">
        <x:f>41.5+'属性成长'!F32*'属性成长'!L32</x:f>
        <x:v>44.5</x:v>
      </x:c>
      <x:c r="F9" s="19" t="n">
        <x:f>94.5+'属性成长'!F33*'属性成长'!L33</x:f>
        <x:v>94.5</x:v>
      </x:c>
      <x:c r="G9" s="19" t="n">
        <x:f>62.5+'属性成长'!F34*'属性成长'!L34</x:f>
        <x:v>97.5</x:v>
      </x:c>
      <x:c r="H9" s="19" t="n">
        <x:f>37+'属性成长'!F35*'属性成长'!L35</x:f>
        <x:v>37</x:v>
      </x:c>
      <x:c r="I9" s="19" t="n">
        <x:f>8+'属性成长'!F36*'属性成长'!L36</x:f>
        <x:v>43</x:v>
      </x:c>
      <x:c r="J9" s="19" t="n">
        <x:f>2.5+'属性成长'!F37*'属性成长'!L37</x:f>
        <x:v>2.5</x:v>
      </x:c>
      <x:c r="K9" s="19" t="n">
        <x:f>'成长总览'!C9-C9</x:f>
        <x:v>-0.5</x:v>
      </x:c>
      <x:c r="L9" s="19" t="n">
        <x:f>'成长总览'!D9-D9</x:f>
        <x:v>1.5</x:v>
      </x:c>
      <x:c r="M9" s="19" t="n">
        <x:f>'成长总览'!E9-E9</x:f>
        <x:v>9.5</x:v>
      </x:c>
      <x:c r="N9" s="19" t="n">
        <x:f>'成长总览'!F9-F9</x:f>
        <x:v>-5.5</x:v>
      </x:c>
      <x:c r="O9" s="19" t="n">
        <x:f>'成长总览'!G9-G9</x:f>
        <x:v>0.5</x:v>
      </x:c>
      <x:c r="P9" s="19" t="n">
        <x:f>'成长总览'!H9-H9</x:f>
        <x:v>-13</x:v>
      </x:c>
      <x:c r="Q9" s="19" t="n">
        <x:f>'成长总览'!I9-I9</x:f>
        <x:v>-5</x:v>
      </x:c>
      <x:c r="R9" s="19" t="n">
        <x:f>'成长总览'!J9-J9</x:f>
        <x:v>-0.5</x:v>
      </x:c>
    </x:row>
    <x:row r="10" ht="25" customHeight="1">
      <x:c r="A10" s="10" t="str">
        <x:v>白小帅子</x:v>
      </x:c>
      <x:c r="B10" s="10" t="str">
        <x:v>Hedge Knight 流浪骑士</x:v>
      </x:c>
      <x:c r="C10" s="19" t="n">
        <x:f>67.5+'属性成长'!F38*'属性成长'!L38</x:f>
        <x:v>95.5</x:v>
      </x:c>
      <x:c r="D10" s="19" t="n">
        <x:f>107.5+'属性成长'!F39*'属性成长'!L39</x:f>
        <x:v>122.5</x:v>
      </x:c>
      <x:c r="E10" s="19" t="n">
        <x:f>41.5+'属性成长'!F40*'属性成长'!L40</x:f>
        <x:v>66</x:v>
      </x:c>
      <x:c r="F10" s="19" t="n">
        <x:f>94.5+'属性成长'!F41*'属性成长'!L41</x:f>
        <x:v>94.5</x:v>
      </x:c>
      <x:c r="G10" s="19" t="n">
        <x:f>62.5+'属性成长'!F42*'属性成长'!L42</x:f>
        <x:v>62.5</x:v>
      </x:c>
      <x:c r="H10" s="19" t="n">
        <x:f>37+'属性成长'!F43*'属性成长'!L43</x:f>
        <x:v>37</x:v>
      </x:c>
      <x:c r="I10" s="19" t="n">
        <x:f>8+'属性成长'!F44*'属性成长'!L44</x:f>
        <x:v>38</x:v>
      </x:c>
      <x:c r="J10" s="19" t="n">
        <x:f>2.5+'属性成长'!F45*'属性成长'!L45</x:f>
        <x:v>2.5</x:v>
      </x:c>
      <x:c r="K10" s="19" t="n">
        <x:f>'成长总览'!C10-C10</x:f>
        <x:v>-2.5</x:v>
      </x:c>
      <x:c r="L10" s="19" t="n">
        <x:f>'成长总览'!D10-D10</x:f>
        <x:v>-5.5</x:v>
      </x:c>
      <x:c r="M10" s="19" t="n">
        <x:f>'成长总览'!E10-E10</x:f>
        <x:v>3.5</x:v>
      </x:c>
      <x:c r="N10" s="19" t="n">
        <x:f>'成长总览'!F10-F10</x:f>
        <x:v>1.5</x:v>
      </x:c>
      <x:c r="O10" s="19" t="n">
        <x:f>'成长总览'!G10-G10</x:f>
        <x:v>-8.5</x:v>
      </x:c>
      <x:c r="P10" s="19" t="n">
        <x:f>'成长总览'!H10-H10</x:f>
        <x:v>-7</x:v>
      </x:c>
      <x:c r="Q10" s="19" t="n">
        <x:f>'成长总览'!I10-I10</x:f>
        <x:v>2</x:v>
      </x:c>
      <x:c r="R10" s="19" t="n">
        <x:f>'成长总览'!J10-J10</x:f>
        <x:v>0.5</x:v>
      </x:c>
    </x:row>
    <x:row r="11" ht="25" customHeight="1">
      <x:c r="A11" s="3" t="str">
        <x:v>李李超欧</x:v>
      </x:c>
      <x:c r="B11" s="3" t="str">
        <x:v>Hunter 猎人</x:v>
      </x:c>
      <x:c r="C11" s="19" t="n">
        <x:f>55+'属性成长'!F46*'属性成长'!L46</x:f>
        <x:v>79</x:v>
      </x:c>
      <x:c r="D11" s="19" t="n">
        <x:f>101+'属性成长'!F47*'属性成长'!L47</x:f>
        <x:v>116</x:v>
      </x:c>
      <x:c r="E11" s="19" t="n">
        <x:f>37.5+'属性成长'!F48*'属性成长'!L48</x:f>
        <x:v>55</x:v>
      </x:c>
      <x:c r="F11" s="19" t="n">
        <x:f>107.5+'属性成长'!F49*'属性成长'!L49</x:f>
        <x:v>107.5</x:v>
      </x:c>
      <x:c r="G11" s="19" t="n">
        <x:f>52+'属性成长'!F50*'属性成长'!L50</x:f>
        <x:v>52</x:v>
      </x:c>
      <x:c r="H11" s="19" t="n">
        <x:f>55.5+'属性成长'!F51*'属性成长'!L51</x:f>
        <x:v>95.5</x:v>
      </x:c>
      <x:c r="I11" s="19" t="n">
        <x:f>2.5+'属性成长'!F52*'属性成长'!L52</x:f>
        <x:v>2.5</x:v>
      </x:c>
      <x:c r="J11" s="19" t="n">
        <x:f>4+'属性成长'!F53*'属性成长'!L53</x:f>
        <x:v>10</x:v>
      </x:c>
      <x:c r="K11" s="19" t="n">
        <x:f>'成长总览'!C11-C11</x:f>
        <x:v>-3</x:v>
      </x:c>
      <x:c r="L11" s="19" t="n">
        <x:f>'成长总览'!D11-D11</x:f>
        <x:v>-6</x:v>
      </x:c>
      <x:c r="M11" s="19" t="n">
        <x:f>'成长总览'!E11-E11</x:f>
        <x:v>0.5</x:v>
      </x:c>
      <x:c r="N11" s="19" t="n">
        <x:f>'成长总览'!F11-F11</x:f>
        <x:v>11.5</x:v>
      </x:c>
      <x:c r="O11" s="19" t="n">
        <x:f>'成长总览'!G11-G11</x:f>
        <x:v>-6</x:v>
      </x:c>
      <x:c r="P11" s="19" t="n">
        <x:f>'成长总览'!H11-H11</x:f>
        <x:v>0.5</x:v>
      </x:c>
      <x:c r="Q11" s="19" t="n">
        <x:f>'成长总览'!I11-I11</x:f>
        <x:v>-1.5</x:v>
      </x:c>
      <x:c r="R11" s="19" t="n">
        <x:f>'成长总览'!J11-J11</x:f>
        <x:v>1</x:v>
      </x:c>
    </x:row>
    <x:row r="12" ht="25" customHeight="1">
      <x:c r="A12" s="10" t="str">
        <x:v>小月牙</x:v>
      </x:c>
      <x:c r="B12" s="10" t="str">
        <x:v>Hunter 猎人</x:v>
      </x:c>
      <x:c r="C12" s="19" t="n">
        <x:f>55+'属性成长'!F54*'属性成长'!L54</x:f>
        <x:v>79.5</x:v>
      </x:c>
      <x:c r="D12" s="19" t="n">
        <x:f>101+'属性成长'!F55*'属性成长'!L55</x:f>
        <x:v>110</x:v>
      </x:c>
      <x:c r="E12" s="19" t="n">
        <x:f>37.5+'属性成长'!F56*'属性成长'!L56</x:f>
        <x:v>49.5</x:v>
      </x:c>
      <x:c r="F12" s="19" t="n">
        <x:f>107.5+'属性成长'!F57*'属性成长'!L57</x:f>
        <x:v>107.5</x:v>
      </x:c>
      <x:c r="G12" s="19" t="n">
        <x:f>52+'属性成长'!F58*'属性成长'!L58</x:f>
        <x:v>52</x:v>
      </x:c>
      <x:c r="H12" s="19" t="n">
        <x:f>55.5+'属性成长'!F59*'属性成长'!L59</x:f>
        <x:v>95.5</x:v>
      </x:c>
      <x:c r="I12" s="19" t="n">
        <x:f>2.5+'属性成长'!F60*'属性成长'!L60</x:f>
        <x:v>14.5</x:v>
      </x:c>
      <x:c r="J12" s="19" t="n">
        <x:f>4+'属性成长'!F61*'属性成长'!L61</x:f>
        <x:v>4</x:v>
      </x:c>
      <x:c r="K12" s="19" t="n">
        <x:f>'成长总览'!C12-C12</x:f>
        <x:v>-1</x:v>
      </x:c>
      <x:c r="L12" s="19" t="n">
        <x:f>'成长总览'!D12-D12</x:f>
        <x:v>-2</x:v>
      </x:c>
      <x:c r="M12" s="19" t="n">
        <x:f>'成长总览'!E12-E12</x:f>
        <x:v>-1.5</x:v>
      </x:c>
      <x:c r="N12" s="19" t="n">
        <x:f>'成长总览'!F12-F12</x:f>
        <x:v>11.5</x:v>
      </x:c>
      <x:c r="O12" s="19" t="n">
        <x:f>'成长总览'!G12-G12</x:f>
        <x:v>-3</x:v>
      </x:c>
      <x:c r="P12" s="19" t="n">
        <x:f>'成长总览'!H12-H12</x:f>
        <x:v>-2.5</x:v>
      </x:c>
      <x:c r="Q12" s="19" t="n">
        <x:f>'成长总览'!I12-I12</x:f>
        <x:v>0.5</x:v>
      </x:c>
      <x:c r="R12" s="19" t="n">
        <x:f>'成长总览'!J12-J12</x:f>
        <x:v>1</x:v>
      </x:c>
    </x:row>
    <x:row r="13" ht="25" customHeight="1">
      <x:c r="A13" s="3" t="str">
        <x:v>余初九</x:v>
      </x:c>
      <x:c r="B13" s="3" t="str">
        <x:v>Militia 民兵</x:v>
      </x:c>
      <x:c r="C13" s="19" t="n">
        <x:f>55+'属性成长'!F62*'属性成长'!L62</x:f>
        <x:v>76</x:v>
      </x:c>
      <x:c r="D13" s="19" t="n">
        <x:f>99+'属性成长'!F63*'属性成长'!L63</x:f>
        <x:v>99</x:v>
      </x:c>
      <x:c r="E13" s="19" t="n">
        <x:f>39+'属性成长'!F64*'属性成长'!L64</x:f>
        <x:v>48</x:v>
      </x:c>
      <x:c r="F13" s="19" t="n">
        <x:f>105+'属性成长'!F65*'属性成长'!L65</x:f>
        <x:v>105</x:v>
      </x:c>
      <x:c r="G13" s="19" t="n">
        <x:f>57+'属性成长'!F66*'属性成长'!L66</x:f>
        <x:v>87</x:v>
      </x:c>
      <x:c r="H13" s="19" t="n">
        <x:f>42.5+'属性成长'!F67*'属性成长'!L67</x:f>
        <x:v>42.5</x:v>
      </x:c>
      <x:c r="I13" s="19" t="n">
        <x:f>4.5+'属性成长'!F68*'属性成长'!L68</x:f>
        <x:v>29.5</x:v>
      </x:c>
      <x:c r="J13" s="19" t="n">
        <x:f>4.5+'属性成长'!F69*'属性成长'!L69</x:f>
        <x:v>4.5</x:v>
      </x:c>
      <x:c r="K13" s="19" t="n">
        <x:f>'成长总览'!C13-C13</x:f>
        <x:v>6</x:v>
      </x:c>
      <x:c r="L13" s="19" t="n">
        <x:f>'成长总览'!D13-D13</x:f>
        <x:v>0</x:v>
      </x:c>
      <x:c r="M13" s="19" t="n">
        <x:f>'成长总览'!E13-E13</x:f>
        <x:v>10</x:v>
      </x:c>
      <x:c r="N13" s="19" t="n">
        <x:f>'成长总览'!F13-F13</x:f>
        <x:v>12</x:v>
      </x:c>
      <x:c r="O13" s="19" t="n">
        <x:f>'成长总览'!G13-G13</x:f>
        <x:v>-2</x:v>
      </x:c>
      <x:c r="P13" s="19" t="n">
        <x:f>'成长总览'!H13-H13</x:f>
        <x:v>-11.5</x:v>
      </x:c>
      <x:c r="Q13" s="19" t="n">
        <x:f>'成长总览'!I13-I13</x:f>
        <x:v>2.5</x:v>
      </x:c>
      <x:c r="R13" s="19" t="n">
        <x:f>'成长总览'!J13-J13</x:f>
        <x:v>0.5</x:v>
      </x:c>
    </x:row>
    <x:row r="14" ht="25" customHeight="1">
      <x:c r="A14" s="10" t="str">
        <x:v>小鱼贝壳</x:v>
      </x:c>
      <x:c r="B14" s="10" t="str">
        <x:v>Farmhand 农场帮工</x:v>
      </x:c>
      <x:c r="C14" s="19" t="n">
        <x:f>66+'属性成长'!F70*'属性成长'!L70</x:f>
        <x:v>86</x:v>
      </x:c>
      <x:c r="D14" s="19" t="n">
        <x:f>110+'属性成长'!F71*'属性成长'!L71</x:f>
        <x:v>119</x:v>
      </x:c>
      <x:c r="E14" s="19" t="n">
        <x:f>32.5+'属性成长'!F72*'属性成长'!L72</x:f>
        <x:v>38.5</x:v>
      </x:c>
      <x:c r="F14" s="19" t="n">
        <x:f>105+'属性成长'!F73*'属性成长'!L73</x:f>
        <x:v>105</x:v>
      </x:c>
      <x:c r="G14" s="19" t="n">
        <x:f>52+'属性成长'!F74*'属性成长'!L74</x:f>
        <x:v>82</x:v>
      </x:c>
      <x:c r="H14" s="19" t="n">
        <x:f>37+'属性成长'!F75*'属性成长'!L75</x:f>
        <x:v>37</x:v>
      </x:c>
      <x:c r="I14" s="19" t="n">
        <x:f>2.5+'属性成长'!F76*'属性成长'!L76</x:f>
        <x:v>27.5</x:v>
      </x:c>
      <x:c r="J14" s="19" t="n">
        <x:f>2.5+'属性成长'!F77*'属性成长'!L77</x:f>
        <x:v>2.5</x:v>
      </x:c>
      <x:c r="K14" s="19" t="n">
        <x:f>'成长总览'!C14-C14</x:f>
        <x:v>2</x:v>
      </x:c>
      <x:c r="L14" s="19" t="n">
        <x:f>'成长总览'!D14-D14</x:f>
        <x:v>3</x:v>
      </x:c>
      <x:c r="M14" s="19" t="n">
        <x:f>'成长总览'!E14-E14</x:f>
        <x:v>15.5</x:v>
      </x:c>
      <x:c r="N14" s="19" t="n">
        <x:f>'成长总览'!F14-F14</x:f>
        <x:v>-28</x:v>
      </x:c>
      <x:c r="O14" s="19" t="n">
        <x:f>'成长总览'!G14-G14</x:f>
        <x:v>3</x:v>
      </x:c>
      <x:c r="P14" s="19" t="n">
        <x:f>'成长总览'!H14-H14</x:f>
        <x:v>-7</x:v>
      </x:c>
      <x:c r="Q14" s="19" t="n">
        <x:f>'成长总览'!I14-I14</x:f>
        <x:v>2.5</x:v>
      </x:c>
      <x:c r="R14" s="19" t="n">
        <x:f>'成长总览'!J14-J14</x:f>
        <x:v>-2.5</x:v>
      </x:c>
    </x:row>
    <x:row r="15" ht="25" customHeight="1">
      <x:c r="A15" s="3" t="str">
        <x:v>王怼怼</x:v>
      </x:c>
      <x:c r="B15" s="3" t="str">
        <x:v>Squire 骑士侍从</x:v>
      </x:c>
      <x:c r="C15" s="19" t="n">
        <x:f>55+'属性成长'!F78*'属性成长'!L78</x:f>
        <x:v>83</x:v>
      </x:c>
      <x:c r="D15" s="19" t="n">
        <x:f>101+'属性成长'!F79*'属性成长'!L79</x:f>
        <x:v>119</x:v>
      </x:c>
      <x:c r="E15" s="19" t="n">
        <x:f>47+'属性成长'!F80*'属性成长'!L80</x:f>
        <x:v>87</x:v>
      </x:c>
      <x:c r="F15" s="19" t="n">
        <x:f>105+'属性成长'!F81*'属性成长'!L81</x:f>
        <x:v>105</x:v>
      </x:c>
      <x:c r="G15" s="19" t="n">
        <x:f>58+'属性成长'!F82*'属性成长'!L82</x:f>
        <x:v>70</x:v>
      </x:c>
      <x:c r="H15" s="19" t="n">
        <x:f>44.5+'属性成长'!F83*'属性成长'!L83</x:f>
        <x:v>44.5</x:v>
      </x:c>
      <x:c r="I15" s="19" t="n">
        <x:f>4.5+'属性成长'!F84*'属性成长'!L84</x:f>
        <x:v>4.5</x:v>
      </x:c>
      <x:c r="J15" s="19" t="n">
        <x:f>4.5+'属性成长'!F85*'属性成长'!L85</x:f>
        <x:v>4.5</x:v>
      </x:c>
      <x:c r="K15" s="19" t="n">
        <x:f>'成长总览'!C15-C15</x:f>
        <x:v>0</x:v>
      </x:c>
      <x:c r="L15" s="19" t="n">
        <x:f>'成长总览'!D15-D15</x:f>
        <x:v>-3</x:v>
      </x:c>
      <x:c r="M15" s="19" t="n">
        <x:f>'成长总览'!E15-E15</x:f>
        <x:v>13</x:v>
      </x:c>
      <x:c r="N15" s="19" t="n">
        <x:f>'成长总览'!F15-F15</x:f>
        <x:v>1</x:v>
      </x:c>
      <x:c r="O15" s="19" t="n">
        <x:f>'成长总览'!G15-G15</x:f>
        <x:v>-6</x:v>
      </x:c>
      <x:c r="P15" s="19" t="n">
        <x:f>'成长总览'!H15-H15</x:f>
        <x:v>-9.5</x:v>
      </x:c>
      <x:c r="Q15" s="19" t="n">
        <x:f>'成长总览'!I15-I15</x:f>
        <x:v>-0.5</x:v>
      </x:c>
      <x:c r="R15" s="19" t="n">
        <x:f>'成长总览'!J15-J15</x:f>
        <x:v>-1.5</x:v>
      </x:c>
    </x:row>
    <x:row r="16" ht="25" customHeight="1">
      <x:c r="A16" s="10" t="str">
        <x:v>老蔡</x:v>
      </x:c>
      <x:c r="B16" s="10" t="str">
        <x:v>Hedge Knight 流浪骑士</x:v>
      </x:c>
      <x:c r="C16" s="19" t="n">
        <x:f>67.5+'属性成长'!F86*'属性成长'!L86</x:f>
        <x:v>95.5</x:v>
      </x:c>
      <x:c r="D16" s="19" t="n">
        <x:f>107.5+'属性成长'!F87*'属性成长'!L87</x:f>
        <x:v>122.5</x:v>
      </x:c>
      <x:c r="E16" s="19" t="n">
        <x:f>41.5+'属性成长'!F88*'属性成长'!L88</x:f>
        <x:v>69.5</x:v>
      </x:c>
      <x:c r="F16" s="19" t="n">
        <x:f>94.5+'属性成长'!F89*'属性成长'!L89</x:f>
        <x:v>94.5</x:v>
      </x:c>
      <x:c r="G16" s="19" t="n">
        <x:f>62.5+'属性成长'!F90*'属性成长'!L90</x:f>
        <x:v>62.5</x:v>
      </x:c>
      <x:c r="H16" s="19" t="n">
        <x:f>37+'属性成长'!F91*'属性成长'!L91</x:f>
        <x:v>37</x:v>
      </x:c>
      <x:c r="I16" s="19" t="n">
        <x:f>8+'属性成长'!F92*'属性成长'!L92</x:f>
        <x:v>43</x:v>
      </x:c>
      <x:c r="J16" s="19" t="n">
        <x:f>2.5+'属性成长'!F93*'属性成长'!L93</x:f>
        <x:v>2.5</x:v>
      </x:c>
      <x:c r="K16" s="19" t="n">
        <x:f>'成长总览'!C16-C16</x:f>
        <x:v>-8.5</x:v>
      </x:c>
      <x:c r="L16" s="19" t="n">
        <x:f>'成长总览'!D16-D16</x:f>
        <x:v>-3.5</x:v>
      </x:c>
      <x:c r="M16" s="19" t="n">
        <x:f>'成长总览'!E16-E16</x:f>
        <x:v>12.5</x:v>
      </x:c>
      <x:c r="N16" s="19" t="n">
        <x:f>'成长总览'!F16-F16</x:f>
        <x:v>-2.5</x:v>
      </x:c>
      <x:c r="O16" s="19" t="n">
        <x:f>'成长总览'!G16-G16</x:f>
        <x:v>-4.5</x:v>
      </x:c>
      <x:c r="P16" s="19" t="n">
        <x:f>'成长总览'!H16-H16</x:f>
        <x:v>-5</x:v>
      </x:c>
      <x:c r="Q16" s="19" t="n">
        <x:f>'成长总览'!I16-I16</x:f>
        <x:v>1</x:v>
      </x:c>
      <x:c r="R16" s="19" t="n">
        <x:f>'成长总览'!J16-J16</x:f>
        <x:v>0.5</x:v>
      </x:c>
    </x:row>
    <x:row r="17" ht="25" customHeight="1">
      <x:c r="A17" s="3" t="str">
        <x:v>眼子</x:v>
      </x:c>
      <x:c r="B17" s="3" t="str">
        <x:v>Militia 民兵</x:v>
      </x:c>
      <x:c r="C17" s="19" t="n">
        <x:f>55.0+'属性成长'!F94*'属性成长'!L94</x:f>
        <x:v>73</x:v>
      </x:c>
      <x:c r="D17" s="19" t="n">
        <x:f>99.0+'属性成长'!F95*'属性成长'!L95</x:f>
        <x:v>99</x:v>
      </x:c>
      <x:c r="E17" s="19" t="n">
        <x:f>39.0+'属性成长'!F96*'属性成长'!L96</x:f>
        <x:v>45</x:v>
      </x:c>
      <x:c r="F17" s="19" t="n">
        <x:f>105.0+'属性成长'!F97*'属性成长'!L97</x:f>
        <x:v>105</x:v>
      </x:c>
      <x:c r="G17" s="19" t="n">
        <x:f>57.0+'属性成长'!F98*'属性成长'!L98</x:f>
        <x:v>87</x:v>
      </x:c>
      <x:c r="H17" s="19" t="n">
        <x:f>42.5+'属性成长'!F99*'属性成长'!L99</x:f>
        <x:v>82.5</x:v>
      </x:c>
      <x:c r="I17" s="19" t="n">
        <x:f>4.5+'属性成长'!F100*'属性成长'!L100</x:f>
        <x:v>8.5</x:v>
      </x:c>
      <x:c r="J17" s="19" t="n">
        <x:f>4.5+'属性成长'!F101*'属性成长'!L101</x:f>
        <x:v>4.5</x:v>
      </x:c>
      <x:c r="K17" s="19" t="n">
        <x:f>'成长总览'!C17-C17</x:f>
        <x:v>5</x:v>
      </x:c>
      <x:c r="L17" s="19" t="n">
        <x:f>'成长总览'!D17-D17</x:f>
        <x:v>11</x:v>
      </x:c>
      <x:c r="M17" s="19" t="n">
        <x:f>'成长总览'!E17-E17</x:f>
        <x:v>11</x:v>
      </x:c>
      <x:c r="N17" s="19" t="n">
        <x:f>'成长总览'!F17-F17</x:f>
        <x:v>-15</x:v>
      </x:c>
      <x:c r="O17" s="19" t="n">
        <x:f>'成长总览'!G17-G17</x:f>
        <x:v>-2</x:v>
      </x:c>
      <x:c r="P17" s="19" t="n">
        <x:f>'成长总览'!H17-H17</x:f>
        <x:v>7.5</x:v>
      </x:c>
      <x:c r="Q17" s="19" t="n">
        <x:f>'成长总览'!I17-I17</x:f>
        <x:v>3.5</x:v>
      </x:c>
      <x:c r="R17" s="19" t="n">
        <x:f>'成长总览'!J17-J17</x:f>
        <x:v>-0.5</x:v>
      </x:c>
    </x:row>
    <x:row r="18" ht="25" customHeight="1">
      <x:c r="A18" s="10" t="str">
        <x:v>小虎</x:v>
      </x:c>
      <x:c r="B18" s="10" t="str">
        <x:v>Hunter 猎人</x:v>
      </x:c>
      <x:c r="C18" s="19" t="n">
        <x:f>55+'属性成长'!F102*'属性成长'!L102</x:f>
        <x:v>79</x:v>
      </x:c>
      <x:c r="D18" s="19" t="n">
        <x:f>101+'属性成长'!F103*'属性成长'!L103</x:f>
        <x:v>116</x:v>
      </x:c>
      <x:c r="E18" s="19" t="n">
        <x:f>37.5+'属性成长'!F104*'属性成长'!L104</x:f>
        <x:v>55</x:v>
      </x:c>
      <x:c r="F18" s="19" t="n">
        <x:f>107.5+'属性成长'!F105*'属性成长'!L105</x:f>
        <x:v>107.5</x:v>
      </x:c>
      <x:c r="G18" s="19" t="n">
        <x:f>52+'属性成长'!F106*'属性成长'!L106</x:f>
        <x:v>52</x:v>
      </x:c>
      <x:c r="H18" s="19" t="n">
        <x:f>55.5+'属性成长'!F107*'属性成长'!L107</x:f>
        <x:v>95.5</x:v>
      </x:c>
      <x:c r="I18" s="19" t="n">
        <x:f>2.5+'属性成长'!F108*'属性成长'!L108</x:f>
        <x:v>2.5</x:v>
      </x:c>
      <x:c r="J18" s="19" t="n">
        <x:f>4+'属性成长'!F109*'属性成长'!L109</x:f>
        <x:v>10</x:v>
      </x:c>
      <x:c r="K18" s="19" t="n">
        <x:f>'成长总览'!C18-C18</x:f>
        <x:v>-1</x:v>
      </x:c>
      <x:c r="L18" s="19" t="n">
        <x:f>'成长总览'!D18-D18</x:f>
        <x:v>-3</x:v>
      </x:c>
      <x:c r="M18" s="19" t="n">
        <x:f>'成长总览'!E18-E18</x:f>
        <x:v>8.5</x:v>
      </x:c>
      <x:c r="N18" s="19" t="n">
        <x:f>'成长总览'!F18-F18</x:f>
        <x:v>-0.5</x:v>
      </x:c>
      <x:c r="O18" s="19" t="n">
        <x:f>'成长总览'!G18-G18</x:f>
        <x:v>-5</x:v>
      </x:c>
      <x:c r="P18" s="19" t="n">
        <x:f>'成长总览'!H18-H18</x:f>
        <x:v>2.5</x:v>
      </x:c>
      <x:c r="Q18" s="19" t="n">
        <x:f>'成长总览'!I18-I18</x:f>
        <x:v>-0.5</x:v>
      </x:c>
      <x:c r="R18" s="19" t="n">
        <x:f>'成长总览'!J18-J18</x:f>
        <x:v>1</x:v>
      </x:c>
    </x:row>
    <x:row r="19" ht="25" customHeight="1">
      <x:c r="A19" s="3" t="str">
        <x:v>小宁</x:v>
      </x:c>
      <x:c r="B19" s="3" t="str">
        <x:v>Hunter 猎人</x:v>
      </x:c>
      <x:c r="C19" s="19" t="n">
        <x:f>55+'属性成长'!F110*'属性成长'!L110</x:f>
        <x:v>83</x:v>
      </x:c>
      <x:c r="D19" s="19" t="n">
        <x:f>101+'属性成长'!F111*'属性成长'!L111</x:f>
        <x:v>116</x:v>
      </x:c>
      <x:c r="E19" s="19" t="n">
        <x:f>37.5+'属性成长'!F112*'属性成长'!L112</x:f>
        <x:v>52.5</x:v>
      </x:c>
      <x:c r="F19" s="19" t="n">
        <x:f>107.5+'属性成长'!F113*'属性成长'!L113</x:f>
        <x:v>107.5</x:v>
      </x:c>
      <x:c r="G19" s="19" t="n">
        <x:f>52+'属性成长'!F114*'属性成长'!L114</x:f>
        <x:v>52</x:v>
      </x:c>
      <x:c r="H19" s="19" t="n">
        <x:f>55.5+'属性成长'!F115*'属性成长'!L115</x:f>
        <x:v>95.5</x:v>
      </x:c>
      <x:c r="I19" s="19" t="n">
        <x:f>2.5+'属性成长'!F116*'属性成长'!L116</x:f>
        <x:v>2.5</x:v>
      </x:c>
      <x:c r="J19" s="19" t="n">
        <x:f>4+'属性成长'!F117*'属性成长'!L117</x:f>
        <x:v>11</x:v>
      </x:c>
      <x:c r="K19" s="19" t="n">
        <x:f>'成长总览'!C19-C19</x:f>
        <x:v>-3</x:v>
      </x:c>
      <x:c r="L19" s="19" t="n">
        <x:f>'成长总览'!D19-D19</x:f>
        <x:v>-6</x:v>
      </x:c>
      <x:c r="M19" s="19" t="n">
        <x:f>'成长总览'!E19-E19</x:f>
        <x:v>2.5</x:v>
      </x:c>
      <x:c r="N19" s="19" t="n">
        <x:f>'成长总览'!F19-F19</x:f>
        <x:v>-3.5</x:v>
      </x:c>
      <x:c r="O19" s="19" t="n">
        <x:f>'成长总览'!G19-G19</x:f>
        <x:v>-7</x:v>
      </x:c>
      <x:c r="P19" s="19" t="n">
        <x:f>'成长总览'!H19-H19</x:f>
        <x:v>3.5</x:v>
      </x:c>
      <x:c r="Q19" s="19" t="n">
        <x:f>'成长总览'!I19-I19</x:f>
        <x:v>-0.5</x:v>
      </x:c>
      <x:c r="R19" s="19" t="n">
        <x:f>'成长总览'!J19-J19</x:f>
        <x:v>2</x:v>
      </x:c>
    </x:row>
    <x:row r="20" ht="25" customHeight="1">
      <x:c r="A20" s="10" t="str">
        <x:v>小胖</x:v>
      </x:c>
      <x:c r="B20" s="10" t="str">
        <x:v>Hedge Knight 流浪骑士</x:v>
      </x:c>
      <x:c r="C20" s="19" t="n">
        <x:f>67.5+'属性成长'!F118*'属性成长'!L118</x:f>
        <x:v>95.5</x:v>
      </x:c>
      <x:c r="D20" s="19" t="n">
        <x:f>107.5+'属性成长'!F119*'属性成长'!L119</x:f>
        <x:v>127.5</x:v>
      </x:c>
      <x:c r="E20" s="19" t="n">
        <x:f>41.5+'属性成长'!F120*'属性成长'!L120</x:f>
        <x:v>62.5</x:v>
      </x:c>
      <x:c r="F20" s="19" t="n">
        <x:f>94.5+'属性成长'!F121*'属性成长'!L121</x:f>
        <x:v>94.5</x:v>
      </x:c>
      <x:c r="G20" s="19" t="n">
        <x:f>62.5+'属性成长'!F122*'属性成长'!L122</x:f>
        <x:v>62.5</x:v>
      </x:c>
      <x:c r="H20" s="19" t="n">
        <x:f>37+'属性成长'!F123*'属性成长'!L123</x:f>
        <x:v>37</x:v>
      </x:c>
      <x:c r="I20" s="19" t="n">
        <x:f>8+'属性成长'!F124*'属性成长'!L124</x:f>
        <x:v>38</x:v>
      </x:c>
      <x:c r="J20" s="19" t="n">
        <x:f>2.5+'属性成长'!F125*'属性成长'!L125</x:f>
        <x:v>2.5</x:v>
      </x:c>
      <x:c r="K20" s="19" t="n">
        <x:f>'成长总览'!C20-C20</x:f>
        <x:v>-1.5</x:v>
      </x:c>
      <x:c r="L20" s="19" t="n">
        <x:f>'成长总览'!D20-D20</x:f>
        <x:v>4.5</x:v>
      </x:c>
      <x:c r="M20" s="19" t="n">
        <x:f>'成长总览'!E20-E20</x:f>
        <x:v>3.5</x:v>
      </x:c>
      <x:c r="N20" s="19" t="n">
        <x:f>'成长总览'!F20-F20</x:f>
        <x:v>-4.5</x:v>
      </x:c>
      <x:c r="O20" s="19" t="n">
        <x:f>'成长总览'!G20-G20</x:f>
        <x:v>-5.5</x:v>
      </x:c>
      <x:c r="P20" s="19" t="n">
        <x:f>'成长总览'!H20-H20</x:f>
        <x:v>-7</x:v>
      </x:c>
      <x:c r="Q20" s="19" t="n">
        <x:f>'成长总览'!I20-I20</x:f>
        <x:v>-1</x:v>
      </x:c>
      <x:c r="R20" s="19" t="n">
        <x:f>'成长总览'!J20-J20</x:f>
        <x:v>-1.5</x:v>
      </x:c>
    </x:row>
    <x:row r="21" ht="25" customHeight="1">
      <x:c r="A21" s="3" t="str">
        <x:v>大鹅</x:v>
      </x:c>
      <x:c r="B21" s="3" t="str">
        <x:v>Hedge Knight 流浪骑士</x:v>
      </x:c>
      <x:c r="C21" s="19" t="n">
        <x:f>67.5+'属性成长'!F126*'属性成长'!L126</x:f>
        <x:v>95.5</x:v>
      </x:c>
      <x:c r="D21" s="19" t="n">
        <x:f>107.5+'属性成长'!F127*'属性成长'!L127</x:f>
        <x:v>119.5</x:v>
      </x:c>
      <x:c r="E21" s="19" t="n">
        <x:f>41.5+'属性成长'!F128*'属性成长'!L128</x:f>
        <x:v>65.5</x:v>
      </x:c>
      <x:c r="F21" s="19" t="n">
        <x:f>94.5+'属性成长'!F129*'属性成长'!L129</x:f>
        <x:v>94.5</x:v>
      </x:c>
      <x:c r="G21" s="19" t="n">
        <x:f>62.5+'属性成长'!F130*'属性成长'!L130</x:f>
        <x:v>62.5</x:v>
      </x:c>
      <x:c r="H21" s="19" t="n">
        <x:f>37+'属性成长'!F131*'属性成长'!L131</x:f>
        <x:v>37</x:v>
      </x:c>
      <x:c r="I21" s="19" t="n">
        <x:f>8+'属性成长'!F132*'属性成长'!L132</x:f>
        <x:v>43</x:v>
      </x:c>
      <x:c r="J21" s="19" t="n">
        <x:f>2.5+'属性成长'!F133*'属性成长'!L133</x:f>
        <x:v>8.5</x:v>
      </x:c>
      <x:c r="K21" s="19" t="n">
        <x:f>'成长总览'!C21-C21</x:f>
        <x:v>-3.5</x:v>
      </x:c>
      <x:c r="L21" s="19" t="n">
        <x:f>'成长总览'!D21-D21</x:f>
        <x:v>-5.5</x:v>
      </x:c>
      <x:c r="M21" s="19" t="n">
        <x:f>'成长总览'!E21-E21</x:f>
        <x:v>8.5</x:v>
      </x:c>
      <x:c r="N21" s="19" t="n">
        <x:f>'成长总览'!F21-F21</x:f>
        <x:v>-4.5</x:v>
      </x:c>
      <x:c r="O21" s="19" t="n">
        <x:f>'成长总览'!G21-G21</x:f>
        <x:v>-8.5</x:v>
      </x:c>
      <x:c r="P21" s="19" t="n">
        <x:f>'成长总览'!H21-H21</x:f>
        <x:v>-6</x:v>
      </x:c>
      <x:c r="Q21" s="19" t="n">
        <x:f>'成长总览'!I21-I21</x:f>
        <x:v>3</x:v>
      </x:c>
      <x:c r="R21" s="19" t="n">
        <x:f>'成长总览'!J21-J21</x:f>
        <x:v>-0.5</x:v>
      </x:c>
    </x:row>
    <x:row r="22" ht="25" customHeight="1">
      <x:c r="A22" s="10" t="str">
        <x:v>蔓越莓</x:v>
      </x:c>
      <x:c r="B22" s="10" t="str">
        <x:v>Hunter 猎人</x:v>
      </x:c>
      <x:c r="C22" s="19" t="n">
        <x:f>55+'属性成长'!F134*'属性成长'!L134</x:f>
        <x:v>76</x:v>
      </x:c>
      <x:c r="D22" s="19" t="n">
        <x:f>101+'属性成长'!F135*'属性成长'!L135</x:f>
        <x:v>110</x:v>
      </x:c>
      <x:c r="E22" s="19" t="n">
        <x:f>37.5+'属性成长'!F136*'属性成长'!L136</x:f>
        <x:v>51.5</x:v>
      </x:c>
      <x:c r="F22" s="19" t="n">
        <x:f>107.5+'属性成长'!F137*'属性成长'!L137</x:f>
        <x:v>107.5</x:v>
      </x:c>
      <x:c r="G22" s="19" t="n">
        <x:f>52+'属性成长'!F138*'属性成长'!L138</x:f>
        <x:v>52</x:v>
      </x:c>
      <x:c r="H22" s="19" t="n">
        <x:f>55.5+'属性成长'!F139*'属性成长'!L139</x:f>
        <x:v>95.5</x:v>
      </x:c>
      <x:c r="I22" s="19" t="n">
        <x:f>2.5+'属性成长'!F140*'属性成长'!L140</x:f>
        <x:v>14.5</x:v>
      </x:c>
      <x:c r="J22" s="19" t="n">
        <x:f>4+'属性成长'!F141*'属性成长'!L141</x:f>
        <x:v>4</x:v>
      </x:c>
      <x:c r="K22" s="19" t="n">
        <x:f>'成长总览'!C22-C22</x:f>
        <x:v>0</x:v>
      </x:c>
      <x:c r="L22" s="19" t="n">
        <x:f>'成长总览'!D22-D22</x:f>
        <x:v>-3</x:v>
      </x:c>
      <x:c r="M22" s="19" t="n">
        <x:f>'成长总览'!E22-E22</x:f>
        <x:v>10.5</x:v>
      </x:c>
      <x:c r="N22" s="19" t="n">
        <x:f>'成长总览'!F22-F22</x:f>
        <x:v>9.5</x:v>
      </x:c>
      <x:c r="O22" s="19" t="n">
        <x:f>'成长总览'!G22-G22</x:f>
        <x:v>-6</x:v>
      </x:c>
      <x:c r="P22" s="19" t="n">
        <x:f>'成长总览'!H22-H22</x:f>
        <x:v>0.5</x:v>
      </x:c>
      <x:c r="Q22" s="19" t="n">
        <x:f>'成长总览'!I22-I22</x:f>
        <x:v>-0.5</x:v>
      </x:c>
      <x:c r="R22" s="19" t="n">
        <x:f>'成长总览'!J22-J22</x:f>
        <x:v>2</x:v>
      </x:c>
    </x:row>
    <x:row r="23" ht="25" customHeight="1">
      <x:c r="A23" s="3" t="str">
        <x:v>罗一可</x:v>
      </x:c>
      <x:c r="B23" s="3" t="str">
        <x:v>Militia 民兵</x:v>
      </x:c>
      <x:c r="C23" s="19" t="n">
        <x:f>55+'属性成长'!F142*'属性成长'!L142</x:f>
        <x:v>76</x:v>
      </x:c>
      <x:c r="D23" s="19" t="n">
        <x:f>99+'属性成长'!F143*'属性成长'!L143</x:f>
        <x:v>99</x:v>
      </x:c>
      <x:c r="E23" s="19" t="n">
        <x:f>39+'属性成长'!F144*'属性成长'!L144</x:f>
        <x:v>48</x:v>
      </x:c>
      <x:c r="F23" s="19" t="n">
        <x:f>105+'属性成长'!F145*'属性成长'!L145</x:f>
        <x:v>105</x:v>
      </x:c>
      <x:c r="G23" s="19" t="n">
        <x:f>57+'属性成长'!F146*'属性成长'!L146</x:f>
        <x:v>82</x:v>
      </x:c>
      <x:c r="H23" s="19" t="n">
        <x:f>42.5+'属性成长'!F147*'属性成长'!L147</x:f>
        <x:v>42.5</x:v>
      </x:c>
      <x:c r="I23" s="19" t="n">
        <x:f>4.5+'属性成长'!F148*'属性成长'!L148</x:f>
        <x:v>29.5</x:v>
      </x:c>
      <x:c r="J23" s="19" t="n">
        <x:f>4.5+'属性成长'!F149*'属性成长'!L149</x:f>
        <x:v>4.5</x:v>
      </x:c>
      <x:c r="K23" s="19" t="n">
        <x:f>'成长总览'!C23-C23</x:f>
        <x:v>5</x:v>
      </x:c>
      <x:c r="L23" s="19" t="n">
        <x:f>'成长总览'!D23-D23</x:f>
        <x:v>7</x:v>
      </x:c>
      <x:c r="M23" s="19" t="n">
        <x:f>'成长总览'!E23-E23</x:f>
        <x:v>4</x:v>
      </x:c>
      <x:c r="N23" s="19" t="n">
        <x:f>'成长总览'!F23-F23</x:f>
        <x:v>16</x:v>
      </x:c>
      <x:c r="O23" s="19" t="n">
        <x:f>'成长总览'!G23-G23</x:f>
        <x:v>3</x:v>
      </x:c>
      <x:c r="P23" s="19" t="n">
        <x:f>'成长总览'!H23-H23</x:f>
        <x:v>-9.5</x:v>
      </x:c>
      <x:c r="Q23" s="19" t="n">
        <x:f>'成长总览'!I23-I23</x:f>
        <x:v>0.5</x:v>
      </x:c>
      <x:c r="R23" s="19" t="n">
        <x:f>'成长总览'!J23-J23</x:f>
        <x:v>-0.5</x:v>
      </x:c>
    </x:row>
    <x:row r="24" ht="25" customHeight="1">
      <x:c r="A24" s="10" t="str">
        <x:v>可可</x:v>
      </x:c>
      <x:c r="B24" s="10" t="str">
        <x:v>Hedge Knight 流浪骑士</x:v>
      </x:c>
      <x:c r="C24" s="19" t="n">
        <x:f>67.5+'属性成长'!F150*'属性成长'!L150</x:f>
        <x:v>97.5</x:v>
      </x:c>
      <x:c r="D24" s="19" t="n">
        <x:f>107.5+'属性成长'!F151*'属性成长'!L151</x:f>
        <x:v>125</x:v>
      </x:c>
      <x:c r="E24" s="19" t="n">
        <x:f>41.5+'属性成长'!F152*'属性成长'!L152</x:f>
        <x:v>61.5</x:v>
      </x:c>
      <x:c r="F24" s="19" t="n">
        <x:f>94.5+'属性成长'!F153*'属性成长'!L153</x:f>
        <x:v>94.5</x:v>
      </x:c>
      <x:c r="G24" s="19" t="n">
        <x:f>62.5+'属性成长'!F154*'属性成长'!L154</x:f>
        <x:v>62.5</x:v>
      </x:c>
      <x:c r="H24" s="19" t="n">
        <x:f>37+'属性成长'!F155*'属性成长'!L155</x:f>
        <x:v>37</x:v>
      </x:c>
      <x:c r="I24" s="19" t="n">
        <x:f>8+'属性成长'!F156*'属性成长'!L156</x:f>
        <x:v>43</x:v>
      </x:c>
      <x:c r="J24" s="19" t="n">
        <x:f>2.5+'属性成长'!F157*'属性成长'!L157</x:f>
        <x:v>2.5</x:v>
      </x:c>
      <x:c r="K24" s="19" t="n">
        <x:f>'成长总览'!C24-C24</x:f>
        <x:v>-10.5</x:v>
      </x:c>
      <x:c r="L24" s="19" t="n">
        <x:f>'成长总览'!D24-D24</x:f>
        <x:v>-3.5</x:v>
      </x:c>
      <x:c r="M24" s="19" t="n">
        <x:f>'成长总览'!E24-E24</x:f>
        <x:v>12.5</x:v>
      </x:c>
      <x:c r="N24" s="19" t="n">
        <x:f>'成长总览'!F24-F24</x:f>
        <x:v>5.5</x:v>
      </x:c>
      <x:c r="O24" s="19" t="n">
        <x:f>'成长总览'!G24-G24</x:f>
        <x:v>-11.5</x:v>
      </x:c>
      <x:c r="P24" s="19" t="n">
        <x:f>'成长总览'!H24-H24</x:f>
        <x:v>10</x:v>
      </x:c>
      <x:c r="Q24" s="19" t="n">
        <x:f>'成长总览'!I24-I24</x:f>
        <x:v>-2</x:v>
      </x:c>
      <x:c r="R24" s="19" t="n">
        <x:f>'成长总览'!J24-J24</x:f>
        <x:v>2.5</x:v>
      </x:c>
    </x:row>
    <x:row r="25" ht="25" customHeight="1">
      <x:c r="A25" s="3" t="str">
        <x:v>余想</x:v>
      </x:c>
      <x:c r="B25" s="3" t="str">
        <x:v>Militia 民兵</x:v>
      </x:c>
      <x:c r="C25" s="19" t="n">
        <x:f>55+'属性成长'!F158*'属性成长'!L158</x:f>
        <x:v>79</x:v>
      </x:c>
      <x:c r="D25" s="19" t="n">
        <x:f>99+'属性成长'!F159*'属性成长'!L159</x:f>
        <x:v>113</x:v>
      </x:c>
      <x:c r="E25" s="19" t="n">
        <x:f>39+'属性成长'!F160*'属性成长'!L160</x:f>
        <x:v>60</x:v>
      </x:c>
      <x:c r="F25" s="19" t="n">
        <x:f>105+'属性成长'!F161*'属性成长'!L161</x:f>
        <x:v>105</x:v>
      </x:c>
      <x:c r="G25" s="19" t="n">
        <x:f>57+'属性成长'!F162*'属性成长'!L162</x:f>
        <x:v>87</x:v>
      </x:c>
      <x:c r="H25" s="19" t="n">
        <x:f>42.5+'属性成长'!F163*'属性成长'!L163</x:f>
        <x:v>42.5</x:v>
      </x:c>
      <x:c r="I25" s="19" t="n">
        <x:f>4.5+'属性成长'!F164*'属性成长'!L164</x:f>
        <x:v>8.5</x:v>
      </x:c>
      <x:c r="J25" s="19" t="n">
        <x:f>4.5+'属性成长'!F165*'属性成长'!L165</x:f>
        <x:v>4.5</x:v>
      </x:c>
      <x:c r="K25" s="19" t="n">
        <x:f>'成长总览'!C25-C25</x:f>
        <x:v>7</x:v>
      </x:c>
      <x:c r="L25" s="19" t="n">
        <x:f>'成长总览'!D25-D25</x:f>
        <x:v>14</x:v>
      </x:c>
      <x:c r="M25" s="19" t="n">
        <x:f>'成长总览'!E25-E25</x:f>
        <x:v>7</x:v>
      </x:c>
      <x:c r="N25" s="19" t="n">
        <x:f>'成长总览'!F25-F25</x:f>
        <x:v>-11</x:v>
      </x:c>
      <x:c r="O25" s="19" t="n">
        <x:f>'成长总览'!G25-G25</x:f>
        <x:v>2</x:v>
      </x:c>
      <x:c r="P25" s="19" t="n">
        <x:f>'成长总览'!H25-H25</x:f>
        <x:v>-11.5</x:v>
      </x:c>
      <x:c r="Q25" s="19" t="n">
        <x:f>'成长总览'!I25-I25</x:f>
        <x:v>2.5</x:v>
      </x:c>
      <x:c r="R25" s="19" t="n">
        <x:f>'成长总览'!J25-J25</x:f>
        <x:v>-2.5</x:v>
      </x:c>
    </x:row>
    <x:row r="26" ht="25" customHeight="1">
      <x:c r="A26" s="10" t="str">
        <x:v>童猪</x:v>
      </x:c>
      <x:c r="B26" s="10" t="str">
        <x:v>Squire 骑士侍从</x:v>
      </x:c>
      <x:c r="C26" s="19" t="n">
        <x:f>55+'属性成长'!F166*'属性成长'!L166</x:f>
        <x:v>83</x:v>
      </x:c>
      <x:c r="D26" s="19" t="n">
        <x:f>101+'属性成长'!F167*'属性成长'!L167</x:f>
        <x:v>119</x:v>
      </x:c>
      <x:c r="E26" s="19" t="n">
        <x:f>47+'属性成长'!F168*'属性成长'!L168</x:f>
        <x:v>87</x:v>
      </x:c>
      <x:c r="F26" s="19" t="n">
        <x:f>105+'属性成长'!F169*'属性成长'!L169</x:f>
        <x:v>105</x:v>
      </x:c>
      <x:c r="G26" s="19" t="n">
        <x:f>58+'属性成长'!F170*'属性成长'!L170</x:f>
        <x:v>73</x:v>
      </x:c>
      <x:c r="H26" s="19" t="n">
        <x:f>44.5+'属性成长'!F171*'属性成长'!L171</x:f>
        <x:v>44.5</x:v>
      </x:c>
      <x:c r="I26" s="19" t="n">
        <x:f>4.5+'属性成长'!F172*'属性成长'!L172</x:f>
        <x:v>4.5</x:v>
      </x:c>
      <x:c r="J26" s="19" t="n">
        <x:f>4.5+'属性成长'!F173*'属性成长'!L173</x:f>
        <x:v>4.5</x:v>
      </x:c>
      <x:c r="K26" s="19" t="n">
        <x:f>'成长总览'!C26-C26</x:f>
        <x:v>8</x:v>
      </x:c>
      <x:c r="L26" s="19" t="n">
        <x:f>'成长总览'!D26-D26</x:f>
        <x:v>-3</x:v>
      </x:c>
      <x:c r="M26" s="19" t="n">
        <x:f>'成长总览'!E26-E26</x:f>
        <x:v>11</x:v>
      </x:c>
      <x:c r="N26" s="19" t="n">
        <x:f>'成长总览'!F26-F26</x:f>
        <x:v>-3</x:v>
      </x:c>
      <x:c r="O26" s="19" t="n">
        <x:f>'成长总览'!G26-G26</x:f>
        <x:v>-5</x:v>
      </x:c>
      <x:c r="P26" s="19" t="n">
        <x:f>'成长总览'!H26-H26</x:f>
        <x:v>-9.5</x:v>
      </x:c>
      <x:c r="Q26" s="19" t="n">
        <x:f>'成长总览'!I26-I26</x:f>
        <x:v>-0.5</x:v>
      </x:c>
      <x:c r="R26" s="19" t="n">
        <x:f>'成长总览'!J26-J26</x:f>
        <x:v>-1.5</x:v>
      </x:c>
    </x:row>
    <x:row r="27" ht="25" customHeight="1">
      <x:c r="A27" s="3" t="str">
        <x:v>美伢</x:v>
      </x:c>
      <x:c r="B27" s="3" t="str">
        <x:v>Militia 民兵</x:v>
      </x:c>
      <x:c r="C27" s="19" t="n">
        <x:f>55+'属性成长'!F174*'属性成长'!L174</x:f>
        <x:v>76</x:v>
      </x:c>
      <x:c r="D27" s="19" t="n">
        <x:f>99+'属性成长'!F175*'属性成长'!L175</x:f>
        <x:v>99</x:v>
      </x:c>
      <x:c r="E27" s="19" t="n">
        <x:f>39+'属性成长'!F176*'属性成长'!L176</x:f>
        <x:v>48</x:v>
      </x:c>
      <x:c r="F27" s="19" t="n">
        <x:f>105+'属性成长'!F177*'属性成长'!L177</x:f>
        <x:v>105</x:v>
      </x:c>
      <x:c r="G27" s="19" t="n">
        <x:f>57+'属性成长'!F178*'属性成长'!L178</x:f>
        <x:v>82</x:v>
      </x:c>
      <x:c r="H27" s="19" t="n">
        <x:f>42.5+'属性成长'!F179*'属性成长'!L179</x:f>
        <x:v>42.5</x:v>
      </x:c>
      <x:c r="I27" s="19" t="n">
        <x:f>4.5+'属性成长'!F180*'属性成长'!L180</x:f>
        <x:v>24.5</x:v>
      </x:c>
      <x:c r="J27" s="19" t="n">
        <x:f>4.5+'属性成长'!F181*'属性成长'!L181</x:f>
        <x:v>4.5</x:v>
      </x:c>
      <x:c r="K27" s="19" t="n">
        <x:f>'成长总览'!C27-C27</x:f>
        <x:v>7</x:v>
      </x:c>
      <x:c r="L27" s="19" t="n">
        <x:f>'成长总览'!D27-D27</x:f>
        <x:v>6</x:v>
      </x:c>
      <x:c r="M27" s="19" t="n">
        <x:f>'成长总览'!E27-E27</x:f>
        <x:v>4</x:v>
      </x:c>
      <x:c r="N27" s="19" t="n">
        <x:f>'成长总览'!F27-F27</x:f>
        <x:v>14</x:v>
      </x:c>
      <x:c r="O27" s="19" t="n">
        <x:f>'成长总览'!G27-G27</x:f>
        <x:v>4</x:v>
      </x:c>
      <x:c r="P27" s="19" t="n">
        <x:f>'成长总览'!H27-H27</x:f>
        <x:v>-13.5</x:v>
      </x:c>
      <x:c r="Q27" s="19" t="n">
        <x:f>'成长总览'!I27-I27</x:f>
        <x:v>5.5</x:v>
      </x:c>
      <x:c r="R27" s="19" t="n">
        <x:f>'成长总览'!J27-J27</x:f>
        <x:v>-1.5</x:v>
      </x:c>
    </x:row>
    <x:row r="28" ht="25" customHeight="1">
      <x:c r="A28" s="10" t="str">
        <x:v>玩蛇</x:v>
      </x:c>
      <x:c r="B28" s="10" t="str">
        <x:v>Militia 民兵</x:v>
      </x:c>
      <x:c r="C28" s="19" t="n">
        <x:f>55+'属性成长'!F182*'属性成长'!L182</x:f>
        <x:v>76</x:v>
      </x:c>
      <x:c r="D28" s="19" t="n">
        <x:f>99+'属性成长'!F183*'属性成长'!L183</x:f>
        <x:v>102</x:v>
      </x:c>
      <x:c r="E28" s="19" t="n">
        <x:f>39+'属性成长'!F184*'属性成长'!L184</x:f>
        <x:v>45</x:v>
      </x:c>
      <x:c r="F28" s="19" t="n">
        <x:f>105+'属性成长'!F185*'属性成长'!L185</x:f>
        <x:v>105</x:v>
      </x:c>
      <x:c r="G28" s="19" t="n">
        <x:f>57+'属性成长'!F186*'属性成长'!L186</x:f>
        <x:v>87</x:v>
      </x:c>
      <x:c r="H28" s="19" t="n">
        <x:f>42.5+'属性成长'!F187*'属性成长'!L187</x:f>
        <x:v>42.5</x:v>
      </x:c>
      <x:c r="I28" s="19" t="n">
        <x:f>4.5+'属性成长'!F188*'属性成长'!L188</x:f>
        <x:v>29.5</x:v>
      </x:c>
      <x:c r="J28" s="19" t="n">
        <x:f>4.5+'属性成长'!F189*'属性成长'!L189</x:f>
        <x:v>4.5</x:v>
      </x:c>
      <x:c r="K28" s="19" t="n">
        <x:f>'成长总览'!C28-C28</x:f>
        <x:v>6</x:v>
      </x:c>
      <x:c r="L28" s="19" t="n">
        <x:f>'成长总览'!D28-D28</x:f>
        <x:v>11</x:v>
      </x:c>
      <x:c r="M28" s="19" t="n">
        <x:f>'成长总览'!E28-E28</x:f>
        <x:v>7</x:v>
      </x:c>
      <x:c r="N28" s="19" t="n">
        <x:f>'成长总览'!F28-F28</x:f>
        <x:v>-3</x:v>
      </x:c>
      <x:c r="O28" s="19" t="n">
        <x:f>'成长总览'!G28-G28</x:f>
        <x:v>5</x:v>
      </x:c>
      <x:c r="P28" s="19" t="n">
        <x:f>'成长总览'!H28-H28</x:f>
        <x:v>-14.5</x:v>
      </x:c>
      <x:c r="Q28" s="19" t="n">
        <x:f>'成长总览'!I28-I28</x:f>
        <x:v>0.5</x:v>
      </x:c>
      <x:c r="R28" s="19" t="n">
        <x:f>'成长总览'!J28-J28</x:f>
        <x:v>-1.5</x:v>
      </x:c>
    </x:row>
    <x:row r="29" ht="25" customHeight="1">
      <x:c r="A29" s="3" t="str">
        <x:v>涂涂</x:v>
      </x:c>
      <x:c r="B29" s="3" t="str">
        <x:v>Squire 骑士侍从</x:v>
      </x:c>
      <x:c r="C29" s="19" t="n">
        <x:f>55+'属性成长'!F190*'属性成长'!L190</x:f>
        <x:v>83</x:v>
      </x:c>
      <x:c r="D29" s="19" t="n">
        <x:f>101+'属性成长'!F191*'属性成长'!L191</x:f>
        <x:v>122</x:v>
      </x:c>
      <x:c r="E29" s="19" t="n">
        <x:f>47+'属性成长'!F192*'属性成长'!L192</x:f>
        <x:v>87</x:v>
      </x:c>
      <x:c r="F29" s="19" t="n">
        <x:f>105+'属性成长'!F193*'属性成长'!L193</x:f>
        <x:v>105</x:v>
      </x:c>
      <x:c r="G29" s="19" t="n">
        <x:f>58+'属性成长'!F194*'属性成长'!L194</x:f>
        <x:v>70</x:v>
      </x:c>
      <x:c r="H29" s="19" t="n">
        <x:f>44.5+'属性成长'!F195*'属性成长'!L195</x:f>
        <x:v>44.5</x:v>
      </x:c>
      <x:c r="I29" s="19" t="n">
        <x:f>4.5+'属性成长'!F196*'属性成长'!L196</x:f>
        <x:v>4.5</x:v>
      </x:c>
      <x:c r="J29" s="19" t="n">
        <x:f>4.5+'属性成长'!F197*'属性成长'!L197</x:f>
        <x:v>4.5</x:v>
      </x:c>
      <x:c r="K29" s="19" t="n">
        <x:f>'成长总览'!C29-C29</x:f>
        <x:v>2</x:v>
      </x:c>
      <x:c r="L29" s="19" t="n">
        <x:f>'成长总览'!D29-D29</x:f>
        <x:v>3</x:v>
      </x:c>
      <x:c r="M29" s="19" t="n">
        <x:f>'成长总览'!E29-E29</x:f>
        <x:v>14</x:v>
      </x:c>
      <x:c r="N29" s="19" t="n">
        <x:f>'成长总览'!F29-F29</x:f>
        <x:v>-5</x:v>
      </x:c>
      <x:c r="O29" s="19" t="n">
        <x:f>'成长总览'!G29-G29</x:f>
        <x:v>-7</x:v>
      </x:c>
      <x:c r="P29" s="19" t="n">
        <x:f>'成长总览'!H29-H29</x:f>
        <x:v>-8.5</x:v>
      </x:c>
      <x:c r="Q29" s="19" t="n">
        <x:f>'成长总览'!I29-I29</x:f>
        <x:v>-0.5</x:v>
      </x:c>
      <x:c r="R29" s="19" t="n">
        <x:f>'成长总览'!J29-J29</x:f>
        <x:v>-1.5</x:v>
      </x:c>
    </x:row>
    <x:row r="30" ht="25" customHeight="1">
      <x:c r="A30" s="10" t="str">
        <x:v>奶盖</x:v>
      </x:c>
      <x:c r="B30" s="10" t="str">
        <x:v>Militia 民兵</x:v>
      </x:c>
      <x:c r="C30" s="19" t="n">
        <x:f>55+'属性成长'!F198*'属性成长'!L198</x:f>
        <x:v>83</x:v>
      </x:c>
      <x:c r="D30" s="19" t="n">
        <x:f>99+'属性成长'!F199*'属性成长'!L199</x:f>
        <x:v>102</x:v>
      </x:c>
      <x:c r="E30" s="19" t="n">
        <x:f>39+'属性成长'!F200*'属性成长'!L200</x:f>
        <x:v>54</x:v>
      </x:c>
      <x:c r="F30" s="19" t="n">
        <x:f>105+'属性成长'!F201*'属性成长'!L201</x:f>
        <x:v>105</x:v>
      </x:c>
      <x:c r="G30" s="19" t="n">
        <x:f>57+'属性成长'!F202*'属性成长'!L202</x:f>
        <x:v>57</x:v>
      </x:c>
      <x:c r="H30" s="19" t="n">
        <x:f>42.5+'属性成长'!F203*'属性成长'!L203</x:f>
        <x:v>63.5</x:v>
      </x:c>
      <x:c r="I30" s="19" t="n">
        <x:f>4.5+'属性成长'!F204*'属性成长'!L204</x:f>
        <x:v>34.5</x:v>
      </x:c>
      <x:c r="J30" s="19" t="n">
        <x:f>4.5+'属性成长'!F205*'属性成长'!L205</x:f>
        <x:v>4.5</x:v>
      </x:c>
      <x:c r="K30" s="19" t="n">
        <x:f>'成长总览'!C30-C30</x:f>
        <x:v>6</x:v>
      </x:c>
      <x:c r="L30" s="19" t="n">
        <x:f>'成长总览'!D30-D30</x:f>
        <x:v>3</x:v>
      </x:c>
      <x:c r="M30" s="19" t="n">
        <x:f>'成长总览'!E30-E30</x:f>
        <x:v>4</x:v>
      </x:c>
      <x:c r="N30" s="19" t="n">
        <x:f>'成长总览'!F30-F30</x:f>
        <x:v>-1</x:v>
      </x:c>
      <x:c r="O30" s="19" t="n">
        <x:f>'成长总览'!G30-G30</x:f>
        <x:v>-6</x:v>
      </x:c>
      <x:c r="P30" s="19" t="n">
        <x:f>'成长总览'!H30-H30</x:f>
        <x:v>6.5</x:v>
      </x:c>
      <x:c r="Q30" s="19" t="n">
        <x:f>'成长总览'!I30-I30</x:f>
        <x:v>1.5</x:v>
      </x:c>
      <x:c r="R30" s="19" t="n">
        <x:f>'成长总览'!J30-J30</x:f>
        <x:v>-1.5</x:v>
      </x:c>
    </x:row>
    <x:row r="31" ht="25" customHeight="1">
      <x:c r="A31" s="3" t="str">
        <x:v>小杰</x:v>
      </x:c>
      <x:c r="B31" s="3" t="str">
        <x:v>Militia 民兵</x:v>
      </x:c>
      <x:c r="C31" s="19" t="n">
        <x:f>55.0+'属性成长'!F206*'属性成长'!L206</x:f>
        <x:v>95</x:v>
      </x:c>
      <x:c r="D31" s="19" t="n">
        <x:f>99.0+'属性成长'!F207*'属性成长'!L207</x:f>
        <x:v>99</x:v>
      </x:c>
      <x:c r="E31" s="19" t="n">
        <x:f>39.0+'属性成长'!F208*'属性成长'!L208</x:f>
        <x:v>39</x:v>
      </x:c>
      <x:c r="F31" s="19" t="n">
        <x:f>105.0+'属性成长'!F209*'属性成长'!L209</x:f>
        <x:v>105</x:v>
      </x:c>
      <x:c r="G31" s="19" t="n">
        <x:f>57.0+'属性成长'!F210*'属性成长'!L210</x:f>
        <x:v>87</x:v>
      </x:c>
      <x:c r="H31" s="19" t="n">
        <x:f>42.5+'属性成长'!F211*'属性成长'!L211</x:f>
        <x:v>42.5</x:v>
      </x:c>
      <x:c r="I31" s="19" t="n">
        <x:f>4.5+'属性成长'!F212*'属性成长'!L212</x:f>
        <x:v>34.5</x:v>
      </x:c>
      <x:c r="J31" s="19" t="n">
        <x:f>4.5+'属性成长'!F213*'属性成长'!L213</x:f>
        <x:v>4.5</x:v>
      </x:c>
      <x:c r="K31" s="19" t="n">
        <x:f>'成长总览'!C31-C31</x:f>
        <x:v>25</x:v>
      </x:c>
      <x:c r="L31" s="19" t="n">
        <x:f>'成长总览'!D31-D31</x:f>
        <x:v>-11</x:v>
      </x:c>
      <x:c r="M31" s="19" t="n">
        <x:f>'成长总览'!E31-E31</x:f>
        <x:v>8</x:v>
      </x:c>
      <x:c r="N31" s="19" t="n">
        <x:f>'成长总览'!F31-F31</x:f>
        <x:v>-6</x:v>
      </x:c>
      <x:c r="O31" s="19" t="n">
        <x:f>'成长总览'!G31-G31</x:f>
        <x:v>3</x:v>
      </x:c>
      <x:c r="P31" s="19" t="n">
        <x:f>'成长总览'!H31-H31</x:f>
        <x:v>-10.5</x:v>
      </x:c>
      <x:c r="Q31" s="19" t="n">
        <x:f>'成长总览'!I31-I31</x:f>
        <x:v>2.5</x:v>
      </x:c>
      <x:c r="R31" s="19" t="n">
        <x:f>'成长总览'!J31-J31</x:f>
        <x:v>-2.5</x:v>
      </x:c>
    </x:row>
    <x:row r="32" ht="25" customHeight="1">
      <x:c r="A32" s="10" t="str">
        <x:v>bula</x:v>
      </x:c>
      <x:c r="B32" s="10" t="str">
        <x:v>Hunter 猎人</x:v>
      </x:c>
      <x:c r="C32" s="19" t="n">
        <x:f>55+'属性成长'!F214*'属性成长'!L214</x:f>
        <x:v>79.5</x:v>
      </x:c>
      <x:c r="D32" s="19" t="n">
        <x:f>101+'属性成长'!F215*'属性成长'!L215</x:f>
        <x:v>110</x:v>
      </x:c>
      <x:c r="E32" s="19" t="n">
        <x:f>37.5+'属性成长'!F216*'属性成长'!L216</x:f>
        <x:v>51.5</x:v>
      </x:c>
      <x:c r="F32" s="19" t="n">
        <x:f>107.5+'属性成长'!F217*'属性成长'!L217</x:f>
        <x:v>107.5</x:v>
      </x:c>
      <x:c r="G32" s="19" t="n">
        <x:f>52+'属性成长'!F218*'属性成长'!L218</x:f>
        <x:v>52</x:v>
      </x:c>
      <x:c r="H32" s="19" t="n">
        <x:f>55.5+'属性成长'!F219*'属性成长'!L219</x:f>
        <x:v>95.5</x:v>
      </x:c>
      <x:c r="I32" s="19" t="n">
        <x:f>2.5+'属性成长'!F220*'属性成长'!L220</x:f>
        <x:v>14.5</x:v>
      </x:c>
      <x:c r="J32" s="19" t="n">
        <x:f>4+'属性成长'!F221*'属性成长'!L221</x:f>
        <x:v>4</x:v>
      </x:c>
      <x:c r="K32" s="19" t="n">
        <x:f>'成长总览'!C32-C32</x:f>
        <x:v>2</x:v>
      </x:c>
      <x:c r="L32" s="19" t="n">
        <x:f>'成长总览'!D32-D32</x:f>
        <x:v>2</x:v>
      </x:c>
      <x:c r="M32" s="19" t="n">
        <x:f>'成长总览'!E32-E32</x:f>
        <x:v>11.5</x:v>
      </x:c>
      <x:c r="N32" s="19" t="n">
        <x:f>'成长总览'!F32-F32</x:f>
        <x:v>-5.5</x:v>
      </x:c>
      <x:c r="O32" s="19" t="n">
        <x:f>'成长总览'!G32-G32</x:f>
        <x:v>-4</x:v>
      </x:c>
      <x:c r="P32" s="19" t="n">
        <x:f>'成长总览'!H32-H32</x:f>
        <x:v>-2.5</x:v>
      </x:c>
      <x:c r="Q32" s="19" t="n">
        <x:f>'成长总览'!I32-I32</x:f>
        <x:v>2.5</x:v>
      </x:c>
      <x:c r="R32" s="19" t="n">
        <x:f>'成长总览'!J32-J32</x:f>
        <x:v>1</x:v>
      </x:c>
    </x:row>
    <x:row r="33" ht="25" customHeight="1">
      <x:c r="A33" s="3" t="str">
        <x:v>苏袜</x:v>
      </x:c>
      <x:c r="B33" s="3" t="str">
        <x:v>Militia 民兵</x:v>
      </x:c>
      <x:c r="C33" s="19" t="n">
        <x:f>55+'属性成长'!F222*'属性成长'!L222</x:f>
        <x:v>76</x:v>
      </x:c>
      <x:c r="D33" s="19" t="n">
        <x:f>99+'属性成长'!F223*'属性成长'!L223</x:f>
        <x:v>99</x:v>
      </x:c>
      <x:c r="E33" s="19" t="n">
        <x:f>39+'属性成长'!F224*'属性成长'!L224</x:f>
        <x:v>48</x:v>
      </x:c>
      <x:c r="F33" s="19" t="n">
        <x:f>105+'属性成长'!F225*'属性成长'!L225</x:f>
        <x:v>105</x:v>
      </x:c>
      <x:c r="G33" s="19" t="n">
        <x:f>57+'属性成长'!F226*'属性成长'!L226</x:f>
        <x:v>87</x:v>
      </x:c>
      <x:c r="H33" s="19" t="n">
        <x:f>42.5+'属性成长'!F227*'属性成长'!L227</x:f>
        <x:v>42.5</x:v>
      </x:c>
      <x:c r="I33" s="19" t="n">
        <x:f>4.5+'属性成长'!F228*'属性成长'!L228</x:f>
        <x:v>29.5</x:v>
      </x:c>
      <x:c r="J33" s="19" t="n">
        <x:f>4.5+'属性成长'!F229*'属性成长'!L229</x:f>
        <x:v>4.5</x:v>
      </x:c>
      <x:c r="K33" s="19" t="n">
        <x:f>'成长总览'!C33-C33</x:f>
        <x:v>5</x:v>
      </x:c>
      <x:c r="L33" s="19" t="n">
        <x:f>'成长总览'!D33-D33</x:f>
        <x:v>3</x:v>
      </x:c>
      <x:c r="M33" s="19" t="n">
        <x:f>'成长总览'!E33-E33</x:f>
        <x:v>2</x:v>
      </x:c>
      <x:c r="N33" s="19" t="n">
        <x:f>'成长总览'!F33-F33</x:f>
        <x:v>24</x:v>
      </x:c>
      <x:c r="O33" s="19" t="n">
        <x:f>'成长总览'!G33-G33</x:f>
        <x:v>-1</x:v>
      </x:c>
      <x:c r="P33" s="19" t="n">
        <x:f>'成长总览'!H33-H33</x:f>
        <x:v>-4.5</x:v>
      </x:c>
      <x:c r="Q33" s="19" t="n">
        <x:f>'成长总览'!I33-I33</x:f>
        <x:v>0.5</x:v>
      </x:c>
      <x:c r="R33" s="19" t="n">
        <x:f>'成长总览'!J33-J33</x:f>
        <x:v>0.5</x:v>
      </x:c>
    </x:row>
    <x:row r="34" ht="25" customHeight="1">
      <x:c r="A34" s="10" t="str">
        <x:v>千涵</x:v>
      </x:c>
      <x:c r="B34" s="10" t="str">
        <x:v>Militia 民兵</x:v>
      </x:c>
      <x:c r="C34" s="19" t="n">
        <x:f>55+'属性成长'!F230*'属性成长'!L230</x:f>
        <x:v>67</x:v>
      </x:c>
      <x:c r="D34" s="19" t="n">
        <x:f>99+'属性成长'!F231*'属性成长'!L231</x:f>
        <x:v>113</x:v>
      </x:c>
      <x:c r="E34" s="19" t="n">
        <x:f>39+'属性成长'!F232*'属性成长'!L232</x:f>
        <x:v>45</x:v>
      </x:c>
      <x:c r="F34" s="19" t="n">
        <x:f>105+'属性成长'!F233*'属性成长'!L233</x:f>
        <x:v>105</x:v>
      </x:c>
      <x:c r="G34" s="19" t="n">
        <x:f>57+'属性成长'!F234*'属性成长'!L234</x:f>
        <x:v>87</x:v>
      </x:c>
      <x:c r="H34" s="19" t="n">
        <x:f>42.5+'属性成长'!F235*'属性成长'!L235</x:f>
        <x:v>42.5</x:v>
      </x:c>
      <x:c r="I34" s="19" t="n">
        <x:f>4.5+'属性成长'!F236*'属性成长'!L236</x:f>
        <x:v>29.5</x:v>
      </x:c>
      <x:c r="J34" s="19" t="n">
        <x:f>4.5+'属性成长'!F237*'属性成长'!L237</x:f>
        <x:v>4.5</x:v>
      </x:c>
      <x:c r="K34" s="19" t="n">
        <x:f>'成长总览'!C34-C34</x:f>
        <x:v>14</x:v>
      </x:c>
      <x:c r="L34" s="19" t="n">
        <x:f>'成长总览'!D34-D34</x:f>
        <x:v>9</x:v>
      </x:c>
      <x:c r="M34" s="19" t="n">
        <x:f>'成长总览'!E34-E34</x:f>
        <x:v>9</x:v>
      </x:c>
      <x:c r="N34" s="19" t="n">
        <x:f>'成长总览'!F34-F34</x:f>
        <x:v>-1</x:v>
      </x:c>
      <x:c r="O34" s="19" t="n">
        <x:f>'成长总览'!G34-G34</x:f>
        <x:v>5</x:v>
      </x:c>
      <x:c r="P34" s="19" t="n">
        <x:f>'成长总览'!H34-H34</x:f>
        <x:v>-13.5</x:v>
      </x:c>
      <x:c r="Q34" s="19" t="n">
        <x:f>'成长总览'!I34-I34</x:f>
        <x:v>1.5</x:v>
      </x:c>
      <x:c r="R34" s="19" t="n">
        <x:f>'成长总览'!J34-J34</x:f>
        <x:v>-1.5</x:v>
      </x:c>
    </x:row>
    <x:row r="35" ht="25" customHeight="1">
      <x:c r="A35" s="3" t="str">
        <x:v>王大芷</x:v>
      </x:c>
      <x:c r="B35" s="3" t="str">
        <x:v>Hedge Knight 流浪骑士</x:v>
      </x:c>
      <x:c r="C35" s="19" t="n">
        <x:f>67.5+'属性成长'!F238*'属性成长'!L238</x:f>
        <x:v>91.5</x:v>
      </x:c>
      <x:c r="D35" s="19" t="n">
        <x:f>107.5+'属性成长'!F239*'属性成长'!L239</x:f>
        <x:v>125</x:v>
      </x:c>
      <x:c r="E35" s="19" t="n">
        <x:f>41.5+'属性成长'!F240*'属性成长'!L240</x:f>
        <x:v>66</x:v>
      </x:c>
      <x:c r="F35" s="19" t="n">
        <x:f>94.5+'属性成长'!F241*'属性成长'!L241</x:f>
        <x:v>94.5</x:v>
      </x:c>
      <x:c r="G35" s="19" t="n">
        <x:f>62.5+'属性成长'!F242*'属性成长'!L242</x:f>
        <x:v>62.5</x:v>
      </x:c>
      <x:c r="H35" s="19" t="n">
        <x:f>37+'属性成长'!F243*'属性成长'!L243</x:f>
        <x:v>37</x:v>
      </x:c>
      <x:c r="I35" s="19" t="n">
        <x:f>8+'属性成长'!F244*'属性成长'!L244</x:f>
        <x:v>38</x:v>
      </x:c>
      <x:c r="J35" s="19" t="n">
        <x:f>2.5+'属性成长'!F245*'属性成长'!L245</x:f>
        <x:v>2.5</x:v>
      </x:c>
      <x:c r="K35" s="19" t="n">
        <x:f>'成长总览'!C35-C35</x:f>
        <x:v>-4.5</x:v>
      </x:c>
      <x:c r="L35" s="19" t="n">
        <x:f>'成长总览'!D35-D35</x:f>
        <x:v>0.5</x:v>
      </x:c>
      <x:c r="M35" s="19" t="n">
        <x:f>'成长总览'!E35-E35</x:f>
        <x:v>10.5</x:v>
      </x:c>
      <x:c r="N35" s="19" t="n">
        <x:f>'成长总览'!F35-F35</x:f>
        <x:v>2.5</x:v>
      </x:c>
      <x:c r="O35" s="19" t="n">
        <x:f>'成长总览'!G35-G35</x:f>
        <x:v>-7.5</x:v>
      </x:c>
      <x:c r="P35" s="19" t="n">
        <x:f>'成长总览'!H35-H35</x:f>
        <x:v>-7</x:v>
      </x:c>
      <x:c r="Q35" s="19" t="n">
        <x:f>'成长总览'!I35-I35</x:f>
        <x:v>0</x:v>
      </x:c>
      <x:c r="R35" s="19" t="n">
        <x:f>'成长总览'!J35-J35</x:f>
        <x:v>0.5</x:v>
      </x:c>
    </x:row>
    <x:row r="36" ht="25" customHeight="1">
      <x:c r="A36" s="10" t="str">
        <x:v>瑶瑶牙</x:v>
      </x:c>
      <x:c r="B36" s="10" t="str">
        <x:v>Farmhand 农场帮工</x:v>
      </x:c>
      <x:c r="C36" s="19" t="n">
        <x:f>66+'属性成长'!F246*'属性成长'!L246</x:f>
        <x:v>84</x:v>
      </x:c>
      <x:c r="D36" s="19" t="n">
        <x:f>110+'属性成长'!F247*'属性成长'!L247</x:f>
        <x:v>122</x:v>
      </x:c>
      <x:c r="E36" s="19" t="n">
        <x:f>32.5+'属性成长'!F248*'属性成长'!L248</x:f>
        <x:v>35.5</x:v>
      </x:c>
      <x:c r="F36" s="19" t="n">
        <x:f>105+'属性成长'!F249*'属性成长'!L249</x:f>
        <x:v>105</x:v>
      </x:c>
      <x:c r="G36" s="19" t="n">
        <x:f>52+'属性成长'!F250*'属性成长'!L250</x:f>
        <x:v>82</x:v>
      </x:c>
      <x:c r="H36" s="19" t="n">
        <x:f>37+'属性成长'!F251*'属性成长'!L251</x:f>
        <x:v>37</x:v>
      </x:c>
      <x:c r="I36" s="19" t="n">
        <x:f>2.5+'属性成长'!F252*'属性成长'!L252</x:f>
        <x:v>27.5</x:v>
      </x:c>
      <x:c r="J36" s="19" t="n">
        <x:f>2.5+'属性成长'!F253*'属性成长'!L253</x:f>
        <x:v>2.5</x:v>
      </x:c>
      <x:c r="K36" s="19" t="n">
        <x:f>'成长总览'!C36-C36</x:f>
        <x:v>-2</x:v>
      </x:c>
      <x:c r="L36" s="19" t="n">
        <x:f>'成长总览'!D36-D36</x:f>
        <x:v>3</x:v>
      </x:c>
      <x:c r="M36" s="19" t="n">
        <x:f>'成长总览'!E36-E36</x:f>
        <x:v>16.5</x:v>
      </x:c>
      <x:c r="N36" s="19" t="n">
        <x:f>'成长总览'!F36-F36</x:f>
        <x:v>-29</x:v>
      </x:c>
      <x:c r="O36" s="19" t="n">
        <x:f>'成长总览'!G36-G36</x:f>
        <x:v>12</x:v>
      </x:c>
      <x:c r="P36" s="19" t="n">
        <x:f>'成长总览'!H36-H36</x:f>
        <x:v>-9</x:v>
      </x:c>
      <x:c r="Q36" s="19" t="n">
        <x:f>'成长总览'!I36-I36</x:f>
        <x:v>2.5</x:v>
      </x:c>
      <x:c r="R36" s="19" t="n">
        <x:f>'成长总览'!J36-J36</x:f>
        <x:v>-2.5</x:v>
      </x:c>
    </x:row>
    <x:row r="37" ht="25" customHeight="1">
      <x:c r="A37" s="3" t="str">
        <x:v>羊咩咩</x:v>
      </x:c>
      <x:c r="B37" s="3" t="str">
        <x:v>Militia 民兵</x:v>
      </x:c>
      <x:c r="C37" s="19" t="n">
        <x:f>55+'属性成长'!F254*'属性成长'!L254</x:f>
        <x:v>87</x:v>
      </x:c>
      <x:c r="D37" s="19" t="n">
        <x:f>99+'属性成长'!F255*'属性成长'!L255</x:f>
        <x:v>111</x:v>
      </x:c>
      <x:c r="E37" s="19" t="n">
        <x:f>39+'属性成长'!F256*'属性成长'!L256</x:f>
        <x:v>60</x:v>
      </x:c>
      <x:c r="F37" s="19" t="n">
        <x:f>105+'属性成长'!F257*'属性成长'!L257</x:f>
        <x:v>105</x:v>
      </x:c>
      <x:c r="G37" s="19" t="n">
        <x:f>57+'属性成长'!F258*'属性成长'!L258</x:f>
        <x:v>82</x:v>
      </x:c>
      <x:c r="H37" s="19" t="n">
        <x:f>42.5+'属性成长'!F259*'属性成长'!L259</x:f>
        <x:v>42.5</x:v>
      </x:c>
      <x:c r="I37" s="19" t="n">
        <x:f>4.5+'属性成长'!F260*'属性成长'!L260</x:f>
        <x:v>8.5</x:v>
      </x:c>
      <x:c r="J37" s="19" t="n">
        <x:f>4.5+'属性成长'!F261*'属性成长'!L261</x:f>
        <x:v>4.5</x:v>
      </x:c>
      <x:c r="K37" s="19" t="n">
        <x:f>'成长总览'!C37-C37</x:f>
        <x:v>7</x:v>
      </x:c>
      <x:c r="L37" s="19" t="n">
        <x:f>'成长总览'!D37-D37</x:f>
        <x:v>6</x:v>
      </x:c>
      <x:c r="M37" s="19" t="n">
        <x:f>'成长总览'!E37-E37</x:f>
        <x:v>6</x:v>
      </x:c>
      <x:c r="N37" s="19" t="n">
        <x:f>'成长总览'!F37-F37</x:f>
        <x:v>0</x:v>
      </x:c>
      <x:c r="O37" s="19" t="n">
        <x:f>'成长总览'!G37-G37</x:f>
        <x:v>3</x:v>
      </x:c>
      <x:c r="P37" s="19" t="n">
        <x:f>'成长总览'!H37-H37</x:f>
        <x:v>-7.5</x:v>
      </x:c>
      <x:c r="Q37" s="19" t="n">
        <x:f>'成长总览'!I37-I37</x:f>
        <x:v>0.5</x:v>
      </x:c>
      <x:c r="R37" s="19" t="n">
        <x:f>'成长总览'!J37-J37</x:f>
        <x:v>0.5</x:v>
      </x:c>
    </x:row>
    <x:row r="38" ht="25" customHeight="1">
      <x:c r="A38" s="10" t="str">
        <x:v>宋暖阳</x:v>
      </x:c>
      <x:c r="B38" s="10" t="str">
        <x:v>Militia 民兵</x:v>
      </x:c>
      <x:c r="C38" s="19" t="n">
        <x:f>55+'属性成长'!F262*'属性成长'!L262</x:f>
        <x:v>73</x:v>
      </x:c>
      <x:c r="D38" s="19" t="n">
        <x:f>99+'属性成长'!F263*'属性成长'!L263</x:f>
        <x:v>99</x:v>
      </x:c>
      <x:c r="E38" s="19" t="n">
        <x:f>39+'属性成长'!F264*'属性成长'!L264</x:f>
        <x:v>39</x:v>
      </x:c>
      <x:c r="F38" s="19" t="n">
        <x:f>105+'属性成长'!F265*'属性成长'!L265</x:f>
        <x:v>127</x:v>
      </x:c>
      <x:c r="G38" s="19" t="n">
        <x:f>57+'属性成长'!F266*'属性成长'!L266</x:f>
        <x:v>87</x:v>
      </x:c>
      <x:c r="H38" s="19" t="n">
        <x:f>42.5+'属性成长'!F267*'属性成长'!L267</x:f>
        <x:v>42.5</x:v>
      </x:c>
      <x:c r="I38" s="19" t="n">
        <x:f>4.5+'属性成长'!F268*'属性成长'!L268</x:f>
        <x:v>34.5</x:v>
      </x:c>
      <x:c r="J38" s="19" t="n">
        <x:f>4.5+'属性成长'!F269*'属性成长'!L269</x:f>
        <x:v>4.5</x:v>
      </x:c>
      <x:c r="K38" s="19" t="n">
        <x:f>'成长总览'!C38-C38</x:f>
        <x:v>11</x:v>
      </x:c>
      <x:c r="L38" s="19" t="n">
        <x:f>'成长总览'!D38-D38</x:f>
        <x:v>5</x:v>
      </x:c>
      <x:c r="M38" s="19" t="n">
        <x:f>'成长总览'!E38-E38</x:f>
        <x:v>15</x:v>
      </x:c>
      <x:c r="N38" s="19" t="n">
        <x:f>'成长总览'!F38-F38</x:f>
        <x:v>3</x:v>
      </x:c>
      <x:c r="O38" s="19" t="n">
        <x:f>'成长总览'!G38-G38</x:f>
        <x:v>-2</x:v>
      </x:c>
      <x:c r="P38" s="19" t="n">
        <x:f>'成长总览'!H38-H38</x:f>
        <x:v>-6.5</x:v>
      </x:c>
      <x:c r="Q38" s="19" t="n">
        <x:f>'成长总览'!I38-I38</x:f>
        <x:v>1.5</x:v>
      </x:c>
      <x:c r="R38" s="19" t="n">
        <x:f>'成长总览'!J38-J38</x:f>
        <x:v>0.5</x:v>
      </x:c>
    </x:row>
    <x:row r="39" ht="25" customHeight="1">
      <x:c r="A39" s="3" t="str">
        <x:v>溺水小龟</x:v>
      </x:c>
      <x:c r="B39" s="3" t="str">
        <x:v>Hedge Knight 流浪骑士</x:v>
      </x:c>
      <x:c r="C39" s="19" t="n">
        <x:f>67.5+'属性成长'!F270*'属性成长'!L270</x:f>
        <x:v>91.5</x:v>
      </x:c>
      <x:c r="D39" s="19" t="n">
        <x:f>107.5+'属性成长'!F271*'属性成长'!L271</x:f>
        <x:v>125</x:v>
      </x:c>
      <x:c r="E39" s="19" t="n">
        <x:f>41.5+'属性成长'!F272*'属性成长'!L272</x:f>
        <x:v>69.5</x:v>
      </x:c>
      <x:c r="F39" s="19" t="n">
        <x:f>94.5+'属性成长'!F273*'属性成长'!L273</x:f>
        <x:v>94.5</x:v>
      </x:c>
      <x:c r="G39" s="19" t="n">
        <x:f>62.5+'属性成长'!F274*'属性成长'!L274</x:f>
        <x:v>62.5</x:v>
      </x:c>
      <x:c r="H39" s="19" t="n">
        <x:f>37+'属性成长'!F275*'属性成长'!L275</x:f>
        <x:v>37</x:v>
      </x:c>
      <x:c r="I39" s="19" t="n">
        <x:f>8+'属性成长'!F276*'属性成长'!L276</x:f>
        <x:v>43</x:v>
      </x:c>
      <x:c r="J39" s="19" t="n">
        <x:f>2.5+'属性成长'!F277*'属性成长'!L277</x:f>
        <x:v>2.5</x:v>
      </x:c>
      <x:c r="K39" s="19" t="n">
        <x:f>'成长总览'!C39-C39</x:f>
        <x:v>-13.5</x:v>
      </x:c>
      <x:c r="L39" s="19" t="n">
        <x:f>'成长总览'!D39-D39</x:f>
        <x:v>0.5</x:v>
      </x:c>
      <x:c r="M39" s="19" t="n">
        <x:f>'成长总览'!E39-E39</x:f>
        <x:v>3.5</x:v>
      </x:c>
      <x:c r="N39" s="19" t="n">
        <x:f>'成长总览'!F39-F39</x:f>
        <x:v>-1.5</x:v>
      </x:c>
      <x:c r="O39" s="19" t="n">
        <x:f>'成长总览'!G39-G39</x:f>
        <x:v>-13.5</x:v>
      </x:c>
      <x:c r="P39" s="19" t="n">
        <x:f>'成长总览'!H39-H39</x:f>
        <x:v>3</x:v>
      </x:c>
      <x:c r="Q39" s="19" t="n">
        <x:f>'成长总览'!I39-I39</x:f>
        <x:v>-5</x:v>
      </x:c>
      <x:c r="R39" s="19" t="n">
        <x:f>'成长总览'!J39-J39</x:f>
        <x:v>2.5</x:v>
      </x:c>
    </x:row>
    <x:row r="40" ht="25" customHeight="1">
      <x:c r="A40" s="10" t="str">
        <x:v>希文</x:v>
      </x:c>
      <x:c r="B40" s="10" t="str">
        <x:v>Militia 民兵</x:v>
      </x:c>
      <x:c r="C40" s="19" t="n">
        <x:f>55+'属性成长'!F278*'属性成长'!L278</x:f>
        <x:v>73</x:v>
      </x:c>
      <x:c r="D40" s="19" t="n">
        <x:f>99+'属性成长'!F279*'属性成长'!L279</x:f>
        <x:v>102</x:v>
      </x:c>
      <x:c r="E40" s="19" t="n">
        <x:f>39+'属性成长'!F280*'属性成长'!L280</x:f>
        <x:v>48</x:v>
      </x:c>
      <x:c r="F40" s="19" t="n">
        <x:f>105+'属性成长'!F281*'属性成长'!L281</x:f>
        <x:v>105</x:v>
      </x:c>
      <x:c r="G40" s="19" t="n">
        <x:f>57+'属性成长'!F282*'属性成长'!L282</x:f>
        <x:v>87</x:v>
      </x:c>
      <x:c r="H40" s="19" t="n">
        <x:f>42.5+'属性成长'!F283*'属性成长'!L283</x:f>
        <x:v>42.5</x:v>
      </x:c>
      <x:c r="I40" s="19" t="n">
        <x:f>4.5+'属性成长'!F284*'属性成长'!L284</x:f>
        <x:v>29.5</x:v>
      </x:c>
      <x:c r="J40" s="19" t="n">
        <x:f>4.5+'属性成长'!F285*'属性成长'!L285</x:f>
        <x:v>4.5</x:v>
      </x:c>
      <x:c r="K40" s="19" t="n">
        <x:f>'成长总览'!C40-C40</x:f>
        <x:v>-3</x:v>
      </x:c>
      <x:c r="L40" s="19" t="n">
        <x:f>'成长总览'!D40-D40</x:f>
        <x:v>-2</x:v>
      </x:c>
      <x:c r="M40" s="19" t="n">
        <x:f>'成长总览'!E40-E40</x:f>
        <x:v>-15</x:v>
      </x:c>
      <x:c r="N40" s="19" t="n">
        <x:f>'成长总览'!F40-F40</x:f>
        <x:v>6</x:v>
      </x:c>
      <x:c r="O40" s="19" t="n">
        <x:f>'成长总览'!G40-G40</x:f>
        <x:v>-6</x:v>
      </x:c>
      <x:c r="P40" s="19" t="n">
        <x:f>'成长总览'!H40-H40</x:f>
        <x:v>-6.5</x:v>
      </x:c>
      <x:c r="Q40" s="19" t="n">
        <x:f>'成长总览'!I40-I40</x:f>
        <x:v>0.5</x:v>
      </x:c>
      <x:c r="R40" s="19" t="n">
        <x:f>'成长总览'!J40-J40</x:f>
        <x:v>-1.5</x:v>
      </x:c>
    </x:row>
  </x:sheetData>
  <x:pageMargins left="0.7" right="0.7" top="0.75" bottom="0.75" header="0.3" footer="0.3"/>
  <x:tableParts count="1">
    <x:tablePart xmlns:r="http://schemas.openxmlformats.org/officeDocument/2006/relationships" r:id="Radc4bad19ba843a8"/>
  </x:tableParts>
</x:worksheet>
</file>

<file path=xl/worksheets/sheet11.xml><?xml version="1.0" encoding="utf-8"?>
<x:worksheet xmlns:x="http://schemas.openxmlformats.org/spreadsheetml/2006/main">
  <x:sheetPr>
    <x:tabColor rgb="FF086C7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22" hidden="0" customWidth="1"/>
    <x:col min="3" max="3" width="20" hidden="0" customWidth="1"/>
    <x:col min="4" max="4" width="75" hidden="0" customWidth="1"/>
    <x:col min="5" max="5" width="75" hidden="0" customWidth="1"/>
    <x:col min="6" max="6" width="75" hidden="0" customWidth="1"/>
  </x:cols>
  <x:sheetData>
    <x:row r="1" ht="36" customHeight="1">
      <x:c r="A1" s="5" t="str">
        <x:v>V1提案与V2提案的变化</x:v>
      </x:c>
      <x:c r="B1" s="3"/>
      <x:c r="C1" s="3"/>
      <x:c r="D1" s="3"/>
      <x:c r="E1" s="3"/>
      <x:c r="F1" s="3"/>
    </x:row>
    <x:row r="2" ht="25" customHeight="1">
      <x:c r="A2" s="3"/>
      <x:c r="B2" s="3"/>
      <x:c r="C2" s="3"/>
      <x:c r="D2" s="3"/>
      <x:c r="E2" s="3"/>
      <x:c r="F2" s="3"/>
    </x:row>
    <x:row r="3" ht="25" customHeight="1">
      <x:c r="A3" s="7" t="str">
        <x:v>这里比较两份设计；现行游戏在“现行对照”。完整技能定义在“技能选择”。</x:v>
      </x:c>
      <x:c r="B3" s="3"/>
      <x:c r="C3" s="3"/>
      <x:c r="D3" s="3"/>
      <x:c r="E3" s="3"/>
      <x:c r="F3" s="3"/>
    </x:row>
    <x:row r="4" ht="25" customHeight="1">
      <x:c r="A4" s="3"/>
      <x:c r="B4" s="3"/>
      <x:c r="C4" s="3"/>
      <x:c r="D4" s="3"/>
      <x:c r="E4" s="3"/>
      <x:c r="F4" s="3"/>
    </x:row>
    <x:row r="5" ht="36" customHeight="1">
      <x:c r="A5" s="9" t="str">
        <x:v>类别</x:v>
      </x:c>
      <x:c r="B5" s="9" t="str">
        <x:v>人物/技能</x:v>
      </x:c>
      <x:c r="C5" s="9" t="str">
        <x:v>字段</x:v>
      </x:c>
      <x:c r="D5" s="9" t="str">
        <x:v>V1</x:v>
      </x:c>
      <x:c r="E5" s="9" t="str">
        <x:v>V2</x:v>
      </x:c>
      <x:c r="F5" s="9" t="str">
        <x:v>理由</x:v>
      </x:c>
    </x:row>
    <x:row r="6" ht="105" customHeight="1">
      <x:c r="A6" s="10" t="str">
        <x:v>构筑</x:v>
      </x:c>
      <x:c r="B6" s="10" t="str">
        <x:v>阿飞</x:v>
      </x:c>
      <x:c r="C6" s="10" t="str">
        <x:v>10点专长</x:v>
      </x:c>
      <x:c r="D6" s="10" t="str">
        <x:v>钢铁身躯、天赋异禀、适应或背刺、武器专精、轮换、以一敌众、轻装或战铸、狂战士、杀戮狂怒、决斗者或钢头</x:v>
      </x:c>
      <x:c r="E6" s="10" t="str">
        <x:v>钢铁身躯、天赋异禀、适应或背刺、对应武器专精、轮换、以一敌众、轻装、狂战士、杀戮狂怒、决斗者</x:v>
      </x:c>
      <x:c r="F6" s="10" t="str">
        <x:v>重甲低耗预留壮实和实际可用疲劳；不把狂战、恢复、不屈与低耗默认混在同一构筑</x:v>
      </x:c>
    </x:row>
    <x:row r="7" ht="105" customHeight="1">
      <x:c r="A7" s="3" t="str">
        <x:v>人物</x:v>
      </x:c>
      <x:c r="B7" s="3" t="str">
        <x:v>午夜抹抹茶</x:v>
      </x:c>
      <x:c r="C7" s="3" t="str">
        <x:v>远攻</x:v>
      </x:c>
      <x:c r="D7" s="3" t="str">
        <x:v>54</x:v>
      </x:c>
      <x:c r="E7" s="3" t="str">
        <x:v>52</x:v>
      </x:c>
      <x:c r="F7" s="3" t="str">
        <x:v>与原版猎人/偷猎者范围比较，给固定天赋和剧情成长留下预算；不改射程和操作特色</x:v>
      </x:c>
    </x:row>
    <x:row r="8" ht="105" customHeight="1">
      <x:c r="A8" s="10" t="str">
        <x:v>构筑</x:v>
      </x:c>
      <x:c r="B8" s="10" t="str">
        <x:v>小酒瓶</x:v>
      </x:c>
      <x:c r="C8" s="10" t="str">
        <x:v>10点专长</x:v>
      </x:c>
      <x:c r="D8" s="10" t="str">
        <x:v>钢铁身躯、天赋异禀、适应或背刺、武器专精、轮换、以一敌众、轻装或战铸、狂战士、杀戮狂怒、决斗者或钢头</x:v>
      </x:c>
      <x:c r="E8" s="10" t="str">
        <x:v>钢铁身躯、天赋异禀、适应或背刺、对应武器专精、轮换、以一敌众、轻装、狂战士、杀戮狂怒、决斗者</x:v>
      </x:c>
      <x:c r="F8" s="10" t="str">
        <x:v>重甲低耗预留壮实和实际可用疲劳；不把狂战、恢复、不屈与低耗默认混在同一构筑</x:v>
      </x:c>
    </x:row>
    <x:row r="9" ht="105" customHeight="1">
      <x:c r="A9" s="3" t="str">
        <x:v>人物</x:v>
      </x:c>
      <x:c r="B9" s="3" t="str">
        <x:v>李李超欧</x:v>
      </x:c>
      <x:c r="C9" s="3" t="str">
        <x:v>远攻</x:v>
      </x:c>
      <x:c r="D9" s="3" t="str">
        <x:v>55</x:v>
      </x:c>
      <x:c r="E9" s="3" t="str">
        <x:v>53</x:v>
      </x:c>
      <x:c r="F9" s="3" t="str">
        <x:v>与原版猎人/偷猎者范围比较，给固定天赋和剧情成长留下预算；不改射程和操作特色</x:v>
      </x:c>
    </x:row>
    <x:row r="10" ht="105" customHeight="1">
      <x:c r="A10" s="10" t="str">
        <x:v>人物</x:v>
      </x:c>
      <x:c r="B10" s="10" t="str">
        <x:v>李李超欧</x:v>
      </x:c>
      <x:c r="C10" s="10" t="str">
        <x:v>服务费</x:v>
      </x:c>
      <x:c r="D10" s="10" t="str">
        <x:v>200</x:v>
      </x:c>
      <x:c r="E10" s="10" t="str">
        <x:v>220</x:v>
      </x:c>
      <x:c r="F10" s="10" t="str">
        <x:v>与原版猎人/偷猎者范围比较，给固定天赋和剧情成长留下预算；不改射程和操作特色</x:v>
      </x:c>
    </x:row>
    <x:row r="11" ht="105" customHeight="1">
      <x:c r="A11" s="3" t="str">
        <x:v>人物</x:v>
      </x:c>
      <x:c r="B11" s="3" t="str">
        <x:v>李李超欧</x:v>
      </x:c>
      <x:c r="C11" s="3" t="str">
        <x:v>一级日薪</x:v>
      </x:c>
      <x:c r="D11" s="3" t="str">
        <x:v>11</x:v>
      </x:c>
      <x:c r="E11" s="3" t="str">
        <x:v>12</x:v>
      </x:c>
      <x:c r="F11" s="3" t="str">
        <x:v>与原版猎人/偷猎者范围比较，给固定天赋和剧情成长留下预算；不改射程和操作特色</x:v>
      </x:c>
    </x:row>
    <x:row r="12" ht="105" customHeight="1">
      <x:c r="A12" s="10" t="str">
        <x:v>构筑</x:v>
      </x:c>
      <x:c r="B12" s="10" t="str">
        <x:v>小鱼贝壳</x:v>
      </x:c>
      <x:c r="C12" s="10" t="str">
        <x:v>10点专长</x:v>
      </x:c>
      <x:c r="D12" s="10" t="str">
        <x:v>钢铁身躯、天赋异禀、探路者、武器专精、钢头、以一敌众、战铸或轻装、坚定不移、快速换手、恢复</x:v>
      </x:c>
      <x:c r="E12" s="10" t="str">
        <x:v>钢铁身躯、天赋异禀、探路者、对应武器专精、钢头、以一敌众、战铸、壮实(Brawny)、快速换手、坚定(Fortified Mind)</x:v>
      </x:c>
      <x:c r="F12" s="10" t="str">
        <x:v>重甲低耗预留壮实和实际可用疲劳；不把狂战、恢复、不屈与低耗默认混在同一构筑</x:v>
      </x:c>
    </x:row>
    <x:row r="13" ht="105" customHeight="1">
      <x:c r="A13" s="3" t="str">
        <x:v>构筑</x:v>
      </x:c>
      <x:c r="B13" s="3" t="str">
        <x:v>眼子</x:v>
      </x:c>
      <x:c r="C13" s="3" t="str">
        <x:v>10点专长</x:v>
      </x:c>
      <x:c r="D13" s="3" t="str">
        <x:v>钢铁身躯、天赋异禀、适应或背刺、武器专精、轮换、以一敌众、轻装或战铸、狂战士、杀戮狂怒、决斗者或钢头</x:v>
      </x:c>
      <x:c r="E13" s="3" t="str">
        <x:v>钢铁身躯、天赋异禀、适应或背刺、对应武器专精、轮换、以一敌众、轻装、狂战士、杀戮狂怒、决斗者</x:v>
      </x:c>
      <x:c r="F13" s="3" t="str">
        <x:v>重甲低耗预留壮实和实际可用疲劳；不把狂战、恢复、不屈与低耗默认混在同一构筑</x:v>
      </x:c>
    </x:row>
    <x:row r="14" ht="105" customHeight="1">
      <x:c r="A14" s="10" t="str">
        <x:v>人物</x:v>
      </x:c>
      <x:c r="B14" s="10" t="str">
        <x:v>小虎</x:v>
      </x:c>
      <x:c r="C14" s="10" t="str">
        <x:v>远攻</x:v>
      </x:c>
      <x:c r="D14" s="10" t="str">
        <x:v>57</x:v>
      </x:c>
      <x:c r="E14" s="10" t="str">
        <x:v>55</x:v>
      </x:c>
      <x:c r="F14" s="10" t="str">
        <x:v>与原版猎人/偷猎者范围比较，给固定天赋和剧情成长留下预算；不改射程和操作特色</x:v>
      </x:c>
    </x:row>
    <x:row r="15" ht="105" customHeight="1">
      <x:c r="A15" s="3" t="str">
        <x:v>人物</x:v>
      </x:c>
      <x:c r="B15" s="3" t="str">
        <x:v>小虎</x:v>
      </x:c>
      <x:c r="C15" s="3" t="str">
        <x:v>服务费</x:v>
      </x:c>
      <x:c r="D15" s="3" t="str">
        <x:v>320</x:v>
      </x:c>
      <x:c r="E15" s="3" t="str">
        <x:v>380</x:v>
      </x:c>
      <x:c r="F15" s="3" t="str">
        <x:v>与原版猎人/偷猎者范围比较，给固定天赋和剧情成长留下预算；不改射程和操作特色</x:v>
      </x:c>
    </x:row>
    <x:row r="16" ht="105" customHeight="1">
      <x:c r="A16" s="10" t="str">
        <x:v>人物</x:v>
      </x:c>
      <x:c r="B16" s="10" t="str">
        <x:v>小虎</x:v>
      </x:c>
      <x:c r="C16" s="10" t="str">
        <x:v>一级日薪</x:v>
      </x:c>
      <x:c r="D16" s="10" t="str">
        <x:v>12</x:v>
      </x:c>
      <x:c r="E16" s="10" t="str">
        <x:v>14</x:v>
      </x:c>
      <x:c r="F16" s="10" t="str">
        <x:v>与原版猎人/偷猎者范围比较，给固定天赋和剧情成长留下预算；不改射程和操作特色</x:v>
      </x:c>
    </x:row>
    <x:row r="17" ht="105" customHeight="1">
      <x:c r="A17" s="3" t="str">
        <x:v>人物</x:v>
      </x:c>
      <x:c r="B17" s="3" t="str">
        <x:v>小宁</x:v>
      </x:c>
      <x:c r="C17" s="3" t="str">
        <x:v>远攻</x:v>
      </x:c>
      <x:c r="D17" s="3" t="str">
        <x:v>59</x:v>
      </x:c>
      <x:c r="E17" s="3" t="str">
        <x:v>56</x:v>
      </x:c>
      <x:c r="F17" s="3" t="str">
        <x:v>与原版猎人/偷猎者范围比较，给固定天赋和剧情成长留下预算；不改射程和操作特色</x:v>
      </x:c>
    </x:row>
    <x:row r="18" ht="105" customHeight="1">
      <x:c r="A18" s="10" t="str">
        <x:v>人物</x:v>
      </x:c>
      <x:c r="B18" s="10" t="str">
        <x:v>小宁</x:v>
      </x:c>
      <x:c r="C18" s="10" t="str">
        <x:v>服务费</x:v>
      </x:c>
      <x:c r="D18" s="10" t="str">
        <x:v>430</x:v>
      </x:c>
      <x:c r="E18" s="10" t="str">
        <x:v>550</x:v>
      </x:c>
      <x:c r="F18" s="10" t="str">
        <x:v>与原版猎人/偷猎者范围比较，给固定天赋和剧情成长留下预算；不改射程和操作特色</x:v>
      </x:c>
    </x:row>
    <x:row r="19" ht="105" customHeight="1">
      <x:c r="A19" s="3" t="str">
        <x:v>人物</x:v>
      </x:c>
      <x:c r="B19" s="3" t="str">
        <x:v>小宁</x:v>
      </x:c>
      <x:c r="C19" s="3" t="str">
        <x:v>一级日薪</x:v>
      </x:c>
      <x:c r="D19" s="3" t="str">
        <x:v>14</x:v>
      </x:c>
      <x:c r="E19" s="3" t="str">
        <x:v>18</x:v>
      </x:c>
      <x:c r="F19" s="3" t="str">
        <x:v>与原版猎人/偷猎者范围比较，给固定天赋和剧情成长留下预算；不改射程和操作特色</x:v>
      </x:c>
    </x:row>
    <x:row r="20" ht="105" customHeight="1">
      <x:c r="A20" s="10" t="str">
        <x:v>人物</x:v>
      </x:c>
      <x:c r="B20" s="10" t="str">
        <x:v>蔓越莓</x:v>
      </x:c>
      <x:c r="C20" s="10" t="str">
        <x:v>远攻</x:v>
      </x:c>
      <x:c r="D20" s="10" t="str">
        <x:v>58</x:v>
      </x:c>
      <x:c r="E20" s="10" t="str">
        <x:v>56</x:v>
      </x:c>
      <x:c r="F20" s="10" t="str">
        <x:v>与原版猎人/偷猎者范围比较，给固定天赋和剧情成长留下预算；不改射程和操作特色</x:v>
      </x:c>
    </x:row>
    <x:row r="21" ht="105" customHeight="1">
      <x:c r="A21" s="3" t="str">
        <x:v>人物</x:v>
      </x:c>
      <x:c r="B21" s="3" t="str">
        <x:v>蔓越莓</x:v>
      </x:c>
      <x:c r="C21" s="3" t="str">
        <x:v>服务费</x:v>
      </x:c>
      <x:c r="D21" s="3" t="str">
        <x:v>400</x:v>
      </x:c>
      <x:c r="E21" s="3" t="str">
        <x:v>450</x:v>
      </x:c>
      <x:c r="F21" s="3" t="str">
        <x:v>与原版猎人/偷猎者范围比较，给固定天赋和剧情成长留下预算；不改射程和操作特色</x:v>
      </x:c>
    </x:row>
    <x:row r="22" ht="105" customHeight="1">
      <x:c r="A22" s="10" t="str">
        <x:v>人物</x:v>
      </x:c>
      <x:c r="B22" s="10" t="str">
        <x:v>蔓越莓</x:v>
      </x:c>
      <x:c r="C22" s="10" t="str">
        <x:v>一级日薪</x:v>
      </x:c>
      <x:c r="D22" s="10" t="str">
        <x:v>14</x:v>
      </x:c>
      <x:c r="E22" s="10" t="str">
        <x:v>15</x:v>
      </x:c>
      <x:c r="F22" s="10" t="str">
        <x:v>与原版猎人/偷猎者范围比较，给固定天赋和剧情成长留下预算；不改射程和操作特色</x:v>
      </x:c>
    </x:row>
    <x:row r="23" ht="105" customHeight="1">
      <x:c r="A23" s="3" t="str">
        <x:v>构筑</x:v>
      </x:c>
      <x:c r="B23" s="3" t="str">
        <x:v>玩蛇</x:v>
      </x:c>
      <x:c r="C23" s="3" t="str">
        <x:v>10点专长</x:v>
      </x:c>
      <x:c r="D23" s="3" t="str">
        <x:v>钢铁身躯、天赋异禀、适应或背刺、武器专精、轮换、以一敌众、轻装或战铸、狂战士、杀戮狂怒、决斗者或钢头</x:v>
      </x:c>
      <x:c r="E23" s="3" t="str">
        <x:v>钢铁身躯、天赋异禀、适应或背刺、对应武器专精、轮换、以一敌众、轻装、狂战士、杀戮狂怒、决斗者</x:v>
      </x:c>
      <x:c r="F23" s="3" t="str">
        <x:v>重甲低耗预留壮实和实际可用疲劳；不把狂战、恢复、不屈与低耗默认混在同一构筑</x:v>
      </x:c>
    </x:row>
    <x:row r="24" ht="105" customHeight="1">
      <x:c r="A24" s="10" t="str">
        <x:v>招募</x:v>
      </x:c>
      <x:c r="B24" s="10" t="str">
        <x:v>小杰</x:v>
      </x:c>
      <x:c r="C24" s="10" t="str">
        <x:v>阶段补级上限</x:v>
      </x:c>
      <x:c r="D24" s="10" t="str">
        <x:v>3</x:v>
      </x:c>
      <x:c r="E24" s="10" t="str">
        <x:v>4</x:v>
      </x:c>
      <x:c r="F24" s="10" t="str">
        <x:v>后期新人成长至7级所需经验过多；只给未分配升级，不赠送7级技能或终局甲</x:v>
      </x:c>
    </x:row>
    <x:row r="25" ht="105" customHeight="1">
      <x:c r="A25" s="3" t="str">
        <x:v>构筑</x:v>
      </x:c>
      <x:c r="B25" s="3" t="str">
        <x:v>小杰</x:v>
      </x:c>
      <x:c r="C25" s="3" t="str">
        <x:v>10点专长</x:v>
      </x:c>
      <x:c r="D25" s="3" t="str">
        <x:v>钢铁身躯、天赋异禀、探路者、武器专精、钢头、以一敌众、战铸或轻装、坚定不移、快速换手、恢复</x:v>
      </x:c>
      <x:c r="E25" s="3" t="str">
        <x:v>钢铁身躯、天赋异禀、探路者、对应武器专精、钢头、以一敌众、战铸、壮实(Brawny)、快速换手、坚定(Fortified Mind)</x:v>
      </x:c>
      <x:c r="F25" s="3" t="str">
        <x:v>重甲低耗预留壮实和实际可用疲劳；不把狂战、恢复、不屈与低耗默认混在同一构筑</x:v>
      </x:c>
    </x:row>
    <x:row r="26" ht="105" customHeight="1">
      <x:c r="A26" s="10" t="str">
        <x:v>招募</x:v>
      </x:c>
      <x:c r="B26" s="10" t="str">
        <x:v>bula</x:v>
      </x:c>
      <x:c r="C26" s="10" t="str">
        <x:v>阶段补级上限</x:v>
      </x:c>
      <x:c r="D26" s="10" t="str">
        <x:v>3</x:v>
      </x:c>
      <x:c r="E26" s="10" t="str">
        <x:v>4</x:v>
      </x:c>
      <x:c r="F26" s="10" t="str">
        <x:v>后期新人成长至7级所需经验过多；只给未分配升级，不赠送7级技能或终局甲</x:v>
      </x:c>
    </x:row>
    <x:row r="27" ht="105" customHeight="1">
      <x:c r="A27" s="3" t="str">
        <x:v>招募</x:v>
      </x:c>
      <x:c r="B27" s="3" t="str">
        <x:v>苏袜</x:v>
      </x:c>
      <x:c r="C27" s="3" t="str">
        <x:v>阶段补级上限</x:v>
      </x:c>
      <x:c r="D27" s="3" t="str">
        <x:v>3</x:v>
      </x:c>
      <x:c r="E27" s="3" t="str">
        <x:v>4</x:v>
      </x:c>
      <x:c r="F27" s="3" t="str">
        <x:v>后期新人成长至7级所需经验过多；只给未分配升级，不赠送7级技能或终局甲</x:v>
      </x:c>
    </x:row>
    <x:row r="28" ht="105" customHeight="1">
      <x:c r="A28" s="10" t="str">
        <x:v>招募</x:v>
      </x:c>
      <x:c r="B28" s="10" t="str">
        <x:v>千涵</x:v>
      </x:c>
      <x:c r="C28" s="10" t="str">
        <x:v>阶段补级上限</x:v>
      </x:c>
      <x:c r="D28" s="10" t="str">
        <x:v>3</x:v>
      </x:c>
      <x:c r="E28" s="10" t="str">
        <x:v>4</x:v>
      </x:c>
      <x:c r="F28" s="10" t="str">
        <x:v>后期新人成长至7级所需经验过多；只给未分配升级，不赠送7级技能或终局甲</x:v>
      </x:c>
    </x:row>
    <x:row r="29" ht="105" customHeight="1">
      <x:c r="A29" s="3" t="str">
        <x:v>构筑</x:v>
      </x:c>
      <x:c r="B29" s="3" t="str">
        <x:v>千涵</x:v>
      </x:c>
      <x:c r="C29" s="3" t="str">
        <x:v>10点专长</x:v>
      </x:c>
      <x:c r="D29" s="3" t="str">
        <x:v>钢铁身躯、天赋异禀、适应或背刺、武器专精、轮换、以一敌众、轻装或战铸、狂战士、杀戮狂怒、决斗者或钢头</x:v>
      </x:c>
      <x:c r="E29" s="3" t="str">
        <x:v>钢铁身躯、天赋异禀、适应或背刺、对应武器专精、轮换、以一敌众、轻装、狂战士、杀戮狂怒、决斗者</x:v>
      </x:c>
      <x:c r="F29" s="3" t="str">
        <x:v>重甲低耗预留壮实和实际可用疲劳；不把狂战、恢复、不屈与低耗默认混在同一构筑</x:v>
      </x:c>
    </x:row>
    <x:row r="30" ht="105" customHeight="1">
      <x:c r="A30" s="10" t="str">
        <x:v>招募</x:v>
      </x:c>
      <x:c r="B30" s="10" t="str">
        <x:v>王大芷</x:v>
      </x:c>
      <x:c r="C30" s="10" t="str">
        <x:v>阶段补级上限</x:v>
      </x:c>
      <x:c r="D30" s="10" t="str">
        <x:v>3</x:v>
      </x:c>
      <x:c r="E30" s="10" t="str">
        <x:v>5</x:v>
      </x:c>
      <x:c r="F30" s="10" t="str">
        <x:v>后期新人成长至7级所需经验过多；只给未分配升级，不赠送7级技能或终局甲</x:v>
      </x:c>
    </x:row>
    <x:row r="31" ht="105" customHeight="1">
      <x:c r="A31" s="3" t="str">
        <x:v>招募</x:v>
      </x:c>
      <x:c r="B31" s="3" t="str">
        <x:v>瑶瑶牙</x:v>
      </x:c>
      <x:c r="C31" s="3" t="str">
        <x:v>阶段补级上限</x:v>
      </x:c>
      <x:c r="D31" s="3" t="str">
        <x:v>3</x:v>
      </x:c>
      <x:c r="E31" s="3" t="str">
        <x:v>5</x:v>
      </x:c>
      <x:c r="F31" s="3" t="str">
        <x:v>后期新人成长至7级所需经验过多；只给未分配升级，不赠送7级技能或终局甲</x:v>
      </x:c>
    </x:row>
    <x:row r="32" ht="105" customHeight="1">
      <x:c r="A32" s="10" t="str">
        <x:v>构筑</x:v>
      </x:c>
      <x:c r="B32" s="10" t="str">
        <x:v>瑶瑶牙</x:v>
      </x:c>
      <x:c r="C32" s="10" t="str">
        <x:v>10点专长</x:v>
      </x:c>
      <x:c r="D32" s="10" t="str">
        <x:v>钢铁身躯、天赋异禀、探路者、武器专精、钢头、以一敌众、战铸或轻装、坚定不移、快速换手、恢复</x:v>
      </x:c>
      <x:c r="E32" s="10" t="str">
        <x:v>钢铁身躯、天赋异禀、探路者、对应武器专精、钢头、以一敌众、战铸、壮实(Brawny)、快速换手、坚定(Fortified Mind)</x:v>
      </x:c>
      <x:c r="F32" s="10" t="str">
        <x:v>重甲低耗预留壮实和实际可用疲劳；不把狂战、恢复、不屈与低耗默认混在同一构筑</x:v>
      </x:c>
    </x:row>
    <x:row r="33" ht="105" customHeight="1">
      <x:c r="A33" s="3" t="str">
        <x:v>招募</x:v>
      </x:c>
      <x:c r="B33" s="3" t="str">
        <x:v>羊咩咩</x:v>
      </x:c>
      <x:c r="C33" s="3" t="str">
        <x:v>阶段补级上限</x:v>
      </x:c>
      <x:c r="D33" s="3" t="str">
        <x:v>3</x:v>
      </x:c>
      <x:c r="E33" s="3" t="str">
        <x:v>5</x:v>
      </x:c>
      <x:c r="F33" s="3" t="str">
        <x:v>后期新人成长至7级所需经验过多；只给未分配升级，不赠送7级技能或终局甲</x:v>
      </x:c>
    </x:row>
    <x:row r="34" ht="105" customHeight="1">
      <x:c r="A34" s="10" t="str">
        <x:v>构筑</x:v>
      </x:c>
      <x:c r="B34" s="10" t="str">
        <x:v>宋暖阳</x:v>
      </x:c>
      <x:c r="C34" s="10" t="str">
        <x:v>10点专长</x:v>
      </x:c>
      <x:c r="D34" s="10" t="str">
        <x:v>钢铁身躯、天赋异禀、适应或背刺、武器专精、轮换、以一敌众、轻装或战铸、狂战士、杀戮狂怒、决斗者或钢头</x:v>
      </x:c>
      <x:c r="E34" s="10" t="str">
        <x:v>钢铁身躯、天赋异禀、适应或背刺、对应武器专精、轮换、以一敌众、轻装、狂战士、杀戮狂怒、决斗者</x:v>
      </x:c>
      <x:c r="F34" s="10" t="str">
        <x:v>重甲低耗预留壮实和实际可用疲劳；不把狂战、恢复、不屈与低耗默认混在同一构筑</x:v>
      </x:c>
    </x:row>
    <x:row r="35" ht="105" customHeight="1">
      <x:c r="A35" s="3" t="str">
        <x:v>招募</x:v>
      </x:c>
      <x:c r="B35" s="3" t="str">
        <x:v>溺水小龟</x:v>
      </x:c>
      <x:c r="C35" s="3" t="str">
        <x:v>阶段补级上限</x:v>
      </x:c>
      <x:c r="D35" s="3" t="str">
        <x:v>3</x:v>
      </x:c>
      <x:c r="E35" s="3" t="str">
        <x:v>4</x:v>
      </x:c>
      <x:c r="F35" s="3" t="str">
        <x:v>后期新人成长至7级所需经验过多；只给未分配升级，不赠送7级技能或终局甲</x:v>
      </x:c>
    </x:row>
    <x:row r="36" ht="105" customHeight="1">
      <x:c r="A36" s="10" t="str">
        <x:v>技能</x:v>
      </x:c>
      <x:c r="B36" s="10" t="str">
        <x:v>地精算盘</x:v>
      </x:c>
      <x:c r="C36" s="10" t="str">
        <x:v>ap</x:v>
      </x:c>
      <x:c r="D36" s="10" t="str">
        <x:v>3</x:v>
      </x:c>
      <x:c r="E36" s="10" t="str">
        <x:v>2</x:v>
      </x:c>
      <x:c r="F36" s="10" t="str">
        <x:v>2AP能与弩的3AP射击+4AP装填组成9AP；原3AP会打断这个循环</x:v>
      </x:c>
    </x:row>
    <x:row r="37" ht="105" customHeight="1">
      <x:c r="A37" s="3" t="str">
        <x:v>技能</x:v>
      </x:c>
      <x:c r="B37" s="3" t="str">
        <x:v>地精算盘</x:v>
      </x:c>
      <x:c r="C37" s="3" t="str">
        <x:v>fatigue</x:v>
      </x:c>
      <x:c r="D37" s="3" t="str">
        <x:v>12</x:v>
      </x:c>
      <x:c r="E37" s="3" t="str">
        <x:v>8</x:v>
      </x:c>
      <x:c r="F37" s="3" t="str">
        <x:v>2AP能与弩的3AP射击+4AP装填组成9AP；原3AP会打断这个循环</x:v>
      </x:c>
    </x:row>
    <x:row r="38" ht="105" customHeight="1">
      <x:c r="A38" s="10" t="str">
        <x:v>技能</x:v>
      </x:c>
      <x:c r="B38" s="10" t="str">
        <x:v>幕后队长</x:v>
      </x:c>
      <x:c r="C38" s="10" t="str">
        <x:v>ap</x:v>
      </x:c>
      <x:c r="D38" s="10" t="str">
        <x:v>3</x:v>
      </x:c>
      <x:c r="E38" s="10" t="str">
        <x:v>2</x:v>
      </x:c>
      <x:c r="F38" s="10" t="str">
        <x:v>降低疲劳转移税；仍受50%最低费用约束，不能凭文字把8点全额算收益</x:v>
      </x:c>
    </x:row>
    <x:row r="39" ht="105" customHeight="1">
      <x:c r="A39" s="3" t="str">
        <x:v>技能</x:v>
      </x:c>
      <x:c r="B39" s="3" t="str">
        <x:v>幕后队长</x:v>
      </x:c>
      <x:c r="C39" s="3" t="str">
        <x:v>fatigue</x:v>
      </x:c>
      <x:c r="D39" s="3" t="str">
        <x:v>12</x:v>
      </x:c>
      <x:c r="E39" s="3" t="str">
        <x:v>8</x:v>
      </x:c>
      <x:c r="F39" s="3" t="str">
        <x:v>降低疲劳转移税；仍受50%最低费用约束，不能凭文字把8点全额算收益</x:v>
      </x:c>
    </x:row>
    <x:row r="40" ht="105" customHeight="1">
      <x:c r="A40" s="10" t="str">
        <x:v>技能</x:v>
      </x:c>
      <x:c r="B40" s="10" t="str">
        <x:v>红线记号</x:v>
      </x:c>
      <x:c r="C40" s="10" t="str">
        <x:v>ap</x:v>
      </x:c>
      <x:c r="D40" s="10" t="str">
        <x:v>2</x:v>
      </x:c>
      <x:c r="E40" s="10" t="str">
        <x:v>1</x:v>
      </x:c>
      <x:c r="F40" s="10" t="str">
        <x:v>1AP可与两次4AP投掷组成9AP；新增每战3次限制，避免无脑常驻</x:v>
      </x:c>
    </x:row>
    <x:row r="41" ht="105" customHeight="1">
      <x:c r="A41" s="3" t="str">
        <x:v>技能</x:v>
      </x:c>
      <x:c r="B41" s="3" t="str">
        <x:v>红线记号</x:v>
      </x:c>
      <x:c r="C41" s="3" t="str">
        <x:v>fatigue</x:v>
      </x:c>
      <x:c r="D41" s="3" t="str">
        <x:v>10</x:v>
      </x:c>
      <x:c r="E41" s="3" t="str">
        <x:v>8</x:v>
      </x:c>
      <x:c r="F41" s="3" t="str">
        <x:v>1AP可与两次4AP投掷组成9AP；新增每战3次限制，避免无脑常驻</x:v>
      </x:c>
    </x:row>
    <x:row r="42" ht="105" customHeight="1">
      <x:c r="A42" s="10" t="str">
        <x:v>技能</x:v>
      </x:c>
      <x:c r="B42" s="10" t="str">
        <x:v>红线记号</x:v>
      </x:c>
      <x:c r="C42" s="10" t="str">
        <x:v>uses_per_battle</x:v>
      </x:c>
      <x:c r="D42" s="10" t="str">
        <x:v>null</x:v>
      </x:c>
      <x:c r="E42" s="10" t="str">
        <x:v>3</x:v>
      </x:c>
      <x:c r="F42" s="10" t="str">
        <x:v>1AP可与两次4AP投掷组成9AP；新增每战3次限制，避免无脑常驻</x:v>
      </x:c>
    </x:row>
    <x:row r="43" ht="105" customHeight="1">
      <x:c r="A43" s="3" t="str">
        <x:v>技能</x:v>
      </x:c>
      <x:c r="B43" s="3" t="str">
        <x:v>红线记号</x:v>
      </x:c>
      <x:c r="C43" s="3" t="str">
        <x:v>text</x:v>
      </x:c>
      <x:c r="D43" s="3" t="str">
        <x:v>标记一个4格内可见敌人，下一次己方单体远程命中+8，尝试消耗，最多持续两轮；每位施术者只保留一个，命中加成总上限+10。</x:v>
      </x:c>
      <x:c r="E43" s="3" t="str">
        <x:v>标记一个4格内可见敌人，下一次己方单体远程命中+8，尝试消耗，最多持续两轮；每战3次，每位施术者只保留一个。命中加成总上限+10，95%封顶仍有效。</x:v>
      </x:c>
      <x:c r="F43" s="3" t="str">
        <x:v>1AP可与两次4AP投掷组成9AP；新增每战3次限制，避免无脑常驻</x:v>
      </x:c>
    </x:row>
    <x:row r="44" ht="105" customHeight="1">
      <x:c r="A44" s="10" t="str">
        <x:v>技能</x:v>
      </x:c>
      <x:c r="B44" s="10" t="str">
        <x:v>敲杯为号</x:v>
      </x:c>
      <x:c r="C44" s="10" t="str">
        <x:v>ap</x:v>
      </x:c>
      <x:c r="D44" s="10" t="str">
        <x:v>4</x:v>
      </x:c>
      <x:c r="E44" s="10" t="str">
        <x:v>3</x:v>
      </x:c>
      <x:c r="F44" s="10" t="str">
        <x:v>群体最多节约12疲劳，旧费用18还占4AP；改为10疲劳/3AP，保留机会成本</x:v>
      </x:c>
    </x:row>
    <x:row r="45" ht="105" customHeight="1">
      <x:c r="A45" s="3" t="str">
        <x:v>技能</x:v>
      </x:c>
      <x:c r="B45" s="3" t="str">
        <x:v>敲杯为号</x:v>
      </x:c>
      <x:c r="C45" s="3" t="str">
        <x:v>fatigue</x:v>
      </x:c>
      <x:c r="D45" s="3" t="str">
        <x:v>18</x:v>
      </x:c>
      <x:c r="E45" s="3" t="str">
        <x:v>10</x:v>
      </x:c>
      <x:c r="F45" s="3" t="str">
        <x:v>群体最多节约12疲劳，旧费用18还占4AP；改为10疲劳/3AP，保留机会成本</x:v>
      </x:c>
    </x:row>
    <x:row r="46" ht="105" customHeight="1">
      <x:c r="A46" s="10" t="str">
        <x:v>技能</x:v>
      </x:c>
      <x:c r="B46" s="10" t="str">
        <x:v>恐飞派</x:v>
      </x:c>
      <x:c r="C46" s="10" t="str">
        <x:v>text</x:v>
      </x:c>
      <x:c r="D46" s="10" t="str">
        <x:v>每战首次在3格内看到阿飞施放豪气冲天/飞爹在此，自己恢复8疲劳、下一次单体武器命中-5。若本战阿飞未上场，则第一回合开始改为恢复4疲劳；不能同时领两份。</x:v>
      </x:c>
      <x:c r="E46" s="10" t="str">
        <x:v>每战首次在3格内看到阿飞施放豪气冲天/飞爹在此，自己恢复8疲劳、下一次单体武器命中-5。若本战阿飞未上场，则在首次自身回合开始的基础恢复结算后、剩余疲劳仍至少4时恢复4；本战仅一次，两种触发互斥。</x:v>
      </x:c>
      <x:c r="F46" s="10" t="str">
        <x:v>阿飞缺席时开场满体力导致4点恢复全部浪费，改成首次有可恢复疲劳时触发</x:v>
      </x:c>
    </x:row>
    <x:row r="47" ht="105" customHeight="1">
      <x:c r="A47" s="3" t="str">
        <x:v>技能</x:v>
      </x:c>
      <x:c r="B47" s="3" t="str">
        <x:v>怼一句</x:v>
      </x:c>
      <x:c r="C47" s="3" t="str">
        <x:v>ap</x:v>
      </x:c>
      <x:c r="D47" s="3" t="str">
        <x:v>3</x:v>
      </x:c>
      <x:c r="E47" s="3" t="str">
        <x:v>2</x:v>
      </x:c>
      <x:c r="F47" s="3" t="str">
        <x:v>三选一技能不能同时具有“恐飞派”；删除不可达联动并降低单体支援AP</x:v>
      </x:c>
    </x:row>
    <x:row r="48" ht="105" customHeight="1">
      <x:c r="A48" s="10" t="str">
        <x:v>技能</x:v>
      </x:c>
      <x:c r="B48" s="10" t="str">
        <x:v>怼一句</x:v>
      </x:c>
      <x:c r="C48" s="10" t="str">
        <x:v>fatigue</x:v>
      </x:c>
      <x:c r="D48" s="10" t="str">
        <x:v>12</x:v>
      </x:c>
      <x:c r="E48" s="10" t="str">
        <x:v>10</x:v>
      </x:c>
      <x:c r="F48" s="10" t="str">
        <x:v>三选一技能不能同时具有“恐飞派”；删除不可达联动并降低单体支援AP</x:v>
      </x:c>
    </x:row>
    <x:row r="49" ht="105" customHeight="1">
      <x:c r="A49" s="3" t="str">
        <x:v>技能</x:v>
      </x:c>
      <x:c r="B49" s="3" t="str">
        <x:v>怼一句</x:v>
      </x:c>
      <x:c r="C49" s="3" t="str">
        <x:v>text</x:v>
      </x:c>
      <x:c r="D49" s="3" t="str">
        <x:v>一名其他队员近防+4、决心+6至其下次回合结束，同时清除自身恐飞派命中惩罚。临时近防取高。</x:v>
      </x:c>
      <x:c r="E49" s="3" t="str">
        <x:v>一名其他队员近防+4、决心+6至其下次回合结束。临时近防取高。此分支不再承诺清除互斥分支“恐飞派”的自身惩罚。</x:v>
      </x:c>
      <x:c r="F49" s="3" t="str">
        <x:v>三选一技能不能同时具有“恐飞派”；删除不可达联动并降低单体支援AP</x:v>
      </x:c>
    </x:row>
    <x:row r="50" ht="105" customHeight="1">
      <x:c r="A50" s="10" t="str">
        <x:v>技能</x:v>
      </x:c>
      <x:c r="B50" s="10" t="str">
        <x:v>破口一击</x:v>
      </x:c>
      <x:c r="C50" s="10" t="str">
        <x:v>fatigue</x:v>
      </x:c>
      <x:c r="D50" s="10" t="str">
        <x:v>24</x:v>
      </x:c>
      <x:c r="E50" s="10" t="str">
        <x:v>20</x:v>
      </x:c>
      <x:c r="F50" s="10" t="str">
        <x:v>旧-5命中×1.20甲伤在65%命中时几乎等于被动+10%甲伤，却付双倍疲劳；改成有限爆发</x:v>
      </x:c>
    </x:row>
    <x:row r="51" ht="105" customHeight="1">
      <x:c r="A51" s="3" t="str">
        <x:v>技能</x:v>
      </x:c>
      <x:c r="B51" s="3" t="str">
        <x:v>破口一击</x:v>
      </x:c>
      <x:c r="C51" s="3" t="str">
        <x:v>cd</x:v>
      </x:c>
      <x:c r="D51" s="3" t="str">
        <x:v>2</x:v>
      </x:c>
      <x:c r="E51" s="3" t="str">
        <x:v>3</x:v>
      </x:c>
      <x:c r="F51" s="3" t="str">
        <x:v>旧-5命中×1.20甲伤在65%命中时几乎等于被动+10%甲伤，却付双倍疲劳；改成有限爆发</x:v>
      </x:c>
    </x:row>
    <x:row r="52" ht="105" customHeight="1">
      <x:c r="A52" s="10" t="str">
        <x:v>技能</x:v>
      </x:c>
      <x:c r="B52" s="10" t="str">
        <x:v>破口一击</x:v>
      </x:c>
      <x:c r="C52" s="10" t="str">
        <x:v>uses_per_battle</x:v>
      </x:c>
      <x:c r="D52" s="10" t="str">
        <x:v>null</x:v>
      </x:c>
      <x:c r="E52" s="10" t="str">
        <x:v>2</x:v>
      </x:c>
      <x:c r="F52" s="10" t="str">
        <x:v>旧-5命中×1.20甲伤在65%命中时几乎等于被动+10%甲伤，却付双倍疲劳；改成有限爆发</x:v>
      </x:c>
    </x:row>
    <x:row r="53" ht="105" customHeight="1">
      <x:c r="A53" s="3" t="str">
        <x:v>技能</x:v>
      </x:c>
      <x:c r="B53" s="3" t="str">
        <x:v>破口一击</x:v>
      </x:c>
      <x:c r="C53" s="3" t="str">
        <x:v>text</x:v>
      </x:c>
      <x:c r="D53" s="3" t="str">
        <x:v>以当前双手近战武器的普通单体招式攻击，命中-5、护甲伤害×1.20，沿用武器实际射程（长柄允许2格）。不附带击退、不触发握把额外40破甲、不加免费攻击。</x:v>
      </x:c>
      <x:c r="E53" s="3" t="str">
        <x:v>每战2次，以当前双手近战武器的普通单体招式攻击，护甲伤害×1.35，不降低命中；沿用武器实际射程（长柄允许2格）与血伤。不附带击退、不触发握把追加破甲、不加免费攻击。属于破甲爆发，长战持续收益仍与“奶团吕布”竞争。</x:v>
      </x:c>
      <x:c r="F53" s="3" t="str">
        <x:v>旧-5命中×1.20甲伤在65%命中时几乎等于被动+10%甲伤，却付双倍疲劳；改成有限爆发</x:v>
      </x:c>
    </x:row>
    <x:row r="54" ht="105" customHeight="1">
      <x:c r="A54" s="10" t="str">
        <x:v>技能</x:v>
      </x:c>
      <x:c r="B54" s="10" t="str">
        <x:v>嘎嘎冲</x:v>
      </x:c>
      <x:c r="C54" s="10" t="str">
        <x:v>fatigue</x:v>
      </x:c>
      <x:c r="D54" s="10" t="str">
        <x:v>20</x:v>
      </x:c>
      <x:c r="E54" s="10" t="str">
        <x:v>16</x:v>
      </x:c>
      <x:c r="F54" s="10" t="str">
        <x:v>补足落空风险与疲劳成本，保留对无甲敌人不划算的弱点</x:v>
      </x:c>
    </x:row>
    <x:row r="55" ht="105" customHeight="1">
      <x:c r="A55" s="3" t="str">
        <x:v>技能</x:v>
      </x:c>
      <x:c r="B55" s="3" t="str">
        <x:v>嘎嘎冲</x:v>
      </x:c>
      <x:c r="C55" s="3" t="str">
        <x:v>text</x:v>
      </x:c>
      <x:c r="D55" s="3" t="str">
        <x:v>单手近战普通单体招式，命中-5、护甲伤害×1.20；不移动不击退、不额外攻击。伤害沿用所持武器，不能模拟双手技能。</x:v>
      </x:c>
      <x:c r="E55" s="3" t="str">
        <x:v>单手近战普通单体招式，命中-5、护甲伤害×1.30；不移动不击退、不额外攻击。血伤不提高，伤害沿用所持武器，不能模拟双手技能。</x:v>
      </x:c>
      <x:c r="F55" s="3" t="str">
        <x:v>补足落空风险与疲劳成本，保留对无甲敌人不划算的弱点</x:v>
      </x:c>
    </x:row>
    <x:row r="56" ht="105" customHeight="1">
      <x:c r="A56" s="10" t="str">
        <x:v>路线</x:v>
      </x:c>
      <x:c r="B56" s="10" t="str">
        <x:v>蛤蟆人</x:v>
      </x:c>
      <x:c r="C56" s="10" t="str">
        <x:v>主动契约</x:v>
      </x:c>
      <x:c r="D56" s="10" t="str">
        <x:v>哇哇叫：自己近攻+8、直接武器总伤害×0.85，至下次自己回合开始；每战2次</x:v>
      </x:c>
      <x:c r="E56" s="10" t="str">
        <x:v>哇哇叫：自己近攻+8、近防-5，至下次自己回合开始；每战2次。不再降低武器伤害。</x:v>
      </x:c>
      <x:c r="F56" s="10" t="str">
        <x:v>按9AP攻击序列扣除施放机会成本；攻防取舍替代吞掉输出的伤害惩罚</x:v>
      </x:c>
    </x:row>
    <x:row r="57" ht="105" customHeight="1">
      <x:c r="A57" s="3" t="str">
        <x:v>路线</x:v>
      </x:c>
      <x:c r="B57" s="3" t="str">
        <x:v>嘉豪</x:v>
      </x:c>
      <x:c r="C57" s="3" t="str">
        <x:v>主动契约</x:v>
      </x:c>
      <x:c r="D57" s="3" t="str">
        <x:v>豪气冲天：花60克朗，2格内最多3名队员（含自己）双攻+6、决心+8，至各自下次回合结束；每战2次</x:v>
      </x:c>
      <x:c r="E57" s="3" t="str">
        <x:v>豪气冲天：花25克朗，2格内最多3名队员（含自己）双攻+6、决心+8，至各自下次回合结束；每战2次</x:v>
      </x:c>
      <x:c r="F57" s="3" t="str">
        <x:v>按9AP攻击序列扣除施放机会成本；攻防取舍替代吞掉输出的伤害惩罚</x:v>
      </x:c>
    </x:row>
    <x:row r="58" ht="105" customHeight="1">
      <x:c r="A58" s="10" t="str">
        <x:v>路线</x:v>
      </x:c>
      <x:c r="B58" s="10" t="str">
        <x:v>飞碟</x:v>
      </x:c>
      <x:c r="C58" s="10" t="str">
        <x:v>主动契约</x:v>
      </x:c>
      <x:c r="D58" s="10" t="str">
        <x:v>飞爹在此：花50克朗，2格内自己与最多2名其他队员双攻+5、决心+5至各自下次回合结束；自己另获直接武器总伤害×0.90，同期结束；每战2次</x:v>
      </x:c>
      <x:c r="E58" s="10" t="str">
        <x:v>飞爹在此：花20克朗，2格内自己与最多2名其他队员双攻+5、决心+5至各自下次回合结束；自己近防-3至下次自己回合开始；每战2次。不降低自身伤害。</x:v>
      </x:c>
      <x:c r="F58" s="10" t="str">
        <x:v>按9AP攻击序列扣除施放机会成本；攻防取舍替代吞掉输出的伤害惩罚</x:v>
      </x:c>
    </x:row>
    <x:row r="59" ht="105" customHeight="1">
      <x:c r="A59" s="3" t="str">
        <x:v>设计补全</x:v>
      </x:c>
      <x:c r="B59" s="3" t="str">
        <x:v>阿飞</x:v>
      </x:c>
      <x:c r="C59" s="3" t="str">
        <x:v>11级疲劳上限</x:v>
      </x:c>
      <x:c r="D59" s="3" t="str">
        <x:v>94</x:v>
      </x:c>
      <x:c r="E59" s="3" t="str">
        <x:v>124（正常培养均值）</x:v>
      </x:c>
      <x:c r="F59" s="3" t="str">
        <x:v>取消额外逐级耐力；基础疲劳106，30项培养中分6次疲劳，生命与决心分配相应减少。</x:v>
      </x:c>
    </x:row>
    <x:row r="60" ht="105" customHeight="1">
      <x:c r="A60" s="10" t="str">
        <x:v>设计补全</x:v>
      </x:c>
      <x:c r="B60" s="10" t="str">
        <x:v>希文</x:v>
      </x:c>
      <x:c r="C60" s="10" t="str">
        <x:v>V2招募/技能</x:v>
      </x:c>
      <x:c r="D60" s="10" t="str">
        <x:v>仅DLC当前值</x:v>
      </x:c>
      <x:c r="E60" s="10" t="str">
        <x:v>第35日起，2级590克朗；7级三选一、11级精通</x:v>
      </x:c>
      <x:c r="F60" s="10" t="str">
        <x:v>中期轻装剑盾支援：14战/5履约/6城/历史最高5级；成长仍需本人3级3战。</x:v>
      </x:c>
    </x:row>
    <x:row r="61" ht="105" customHeight="1">
      <x:c r="A61" s="3" t="str">
        <x:v>设计补全</x:v>
      </x:c>
      <x:c r="B61" s="3" t="str">
        <x:v>全体35人</x:v>
      </x:c>
      <x:c r="C61" s="3" t="str">
        <x:v>固定特质</x:v>
      </x:c>
      <x:c r="D61" s="3" t="str">
        <x:v>仅剧情二选一</x:v>
      </x:c>
      <x:c r="E61" s="3" t="str">
        <x:v>每人2个固定原版特质；剧情成长独立保留</x:v>
      </x:c>
      <x:c r="F61" s="3" t="str">
        <x:v>按网站玩法/特质反馈和既有定位补全；表列八维不重复叠加</x:v>
      </x:c>
    </x:row>
    <x:row r="62" ht="105" customHeight="1">
      <x:c r="A62" s="10" t="str">
        <x:v>设计补全</x:v>
      </x:c>
      <x:c r="B62" s="10" t="str">
        <x:v>希文</x:v>
      </x:c>
      <x:c r="C62" s="10" t="str">
        <x:v>决心与随身饰品</x:v>
      </x:c>
      <x:c r="D62" s="10" t="str">
        <x:v>本体41，无镜子</x:v>
      </x:c>
      <x:c r="E62" s="10" t="str">
        <x:v>本体21；圆圆化妆镜+20；装备后41</x:v>
      </x:c>
      <x:c r="F62" s="10" t="str">
        <x:v>按用户要求降低本体决心，用随身饰品补回原预算；卸下后失去加成</x:v>
      </x:c>
    </x:row>
  </x:sheetData>
  <x:pageMargins left="0.7" right="0.7" top="0.75" bottom="0.75" header="0.3" footer="0.3"/>
  <x:tableParts count="1">
    <x:tablePart xmlns:r="http://schemas.openxmlformats.org/officeDocument/2006/relationships" r:id="R9e28e210deb9462b"/>
  </x:tableParts>
</x:worksheet>
</file>

<file path=xl/worksheets/sheet12.xml><?xml version="1.0" encoding="utf-8"?>
<x:worksheet xmlns:x="http://schemas.openxmlformats.org/spreadsheetml/2006/main">
  <x:sheetPr>
    <x:tabColor rgb="FF086C7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13" hidden="0" customWidth="1"/>
    <x:col min="3" max="3" width="13" hidden="0" customWidth="1"/>
    <x:col min="4" max="4" width="15" hidden="0" customWidth="1"/>
    <x:col min="5" max="5" width="16" hidden="0" customWidth="1"/>
    <x:col min="6" max="6" width="18" hidden="0" customWidth="1"/>
    <x:col min="7" max="7" width="16" hidden="0" customWidth="1"/>
    <x:col min="8" max="8" width="15" hidden="0" customWidth="1"/>
    <x:col min="9" max="9" width="15" hidden="0" customWidth="1"/>
    <x:col min="10" max="10" width="15" hidden="0" customWidth="1"/>
    <x:col min="11" max="11" width="18" hidden="0" customWidth="1"/>
  </x:cols>
  <x:sheetData>
    <x:row r="1" ht="36" customHeight="1">
      <x:c r="A1" s="5" t="str">
        <x:v>哇哇叫：施放后的攻击期望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5" customHeight="1">
      <x:c r="A3" s="7" t="str">
        <x:v>站定、9AP；一次普通命中伤害=1。不计疲劳不足、返AP、敌人反击，近防-5风险须另测。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2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36" customHeight="1">
      <x:c r="A5" s="9" t="str">
        <x:v>技能</x:v>
      </x:c>
      <x:c r="B5" s="9" t="str">
        <x:v>基础命中</x:v>
      </x:c>
      <x:c r="C5" s="9" t="str">
        <x:v>攻击AP</x:v>
      </x:c>
      <x:c r="D5" s="9" t="str">
        <x:v>不施法</x:v>
      </x:c>
      <x:c r="E5" s="9" t="str">
        <x:v>V1施放AP</x:v>
      </x:c>
      <x:c r="F5" s="9" t="str">
        <x:v>V1伤害倍率</x:v>
      </x:c>
      <x:c r="G5" s="9" t="str">
        <x:v>V2施放AP</x:v>
      </x:c>
      <x:c r="H5" s="9" t="str">
        <x:v>命中增加</x:v>
      </x:c>
      <x:c r="I5" s="9" t="str">
        <x:v>V1期望</x:v>
      </x:c>
      <x:c r="J5" s="9" t="str">
        <x:v>V2期望</x:v>
      </x:c>
      <x:c r="K5" s="9" t="str">
        <x:v>V2进攻差额</x:v>
      </x:c>
    </x:row>
    <x:row r="6" ht="25" customHeight="1">
      <x:c r="A6" s="10" t="str">
        <x:v>哇哇叫</x:v>
      </x:c>
      <x:c r="B6" s="41" t="n">
        <x:v>0.35</x:v>
      </x:c>
      <x:c r="C6" s="11" t="n">
        <x:v>4</x:v>
      </x:c>
      <x:c r="D6" s="44" t="n">
        <x:f>INT(9/C6)*B6</x:f>
        <x:v>0.7</x:v>
      </x:c>
      <x:c r="E6" s="11" t="n">
        <x:v>3</x:v>
      </x:c>
      <x:c r="F6" s="11" t="n">
        <x:v>0.85</x:v>
      </x:c>
      <x:c r="G6" s="11" t="n">
        <x:v>1</x:v>
      </x:c>
      <x:c r="H6" s="41" t="n">
        <x:v>0.08</x:v>
      </x:c>
      <x:c r="I6" s="44" t="n">
        <x:f>MAX(0,INT((9-E6)/C6))*MIN(0.95,B6+H6)*F6</x:f>
        <x:v>0.3655</x:v>
      </x:c>
      <x:c r="J6" s="44" t="n">
        <x:f>MAX(0,INT((9-G6)/C6))*MIN(0.95,B6+H6)</x:f>
        <x:v>0.86</x:v>
      </x:c>
      <x:c r="K6" s="42" t="n">
        <x:f>IF(D6=0,"无基准",J6/D6-1)</x:f>
        <x:v>0.22857142857142865</x:v>
      </x:c>
    </x:row>
    <x:row r="7" ht="25" customHeight="1">
      <x:c r="A7" s="3" t="str">
        <x:v>哇哇叫</x:v>
      </x:c>
      <x:c r="B7" s="41" t="n">
        <x:v>0.35</x:v>
      </x:c>
      <x:c r="C7" s="11" t="n">
        <x:v>6</x:v>
      </x:c>
      <x:c r="D7" s="44" t="n">
        <x:f>INT(9/C7)*B7</x:f>
        <x:v>0.35</x:v>
      </x:c>
      <x:c r="E7" s="11" t="n">
        <x:v>3</x:v>
      </x:c>
      <x:c r="F7" s="11" t="n">
        <x:v>0.85</x:v>
      </x:c>
      <x:c r="G7" s="11" t="n">
        <x:v>1</x:v>
      </x:c>
      <x:c r="H7" s="41" t="n">
        <x:v>0.08</x:v>
      </x:c>
      <x:c r="I7" s="44" t="n">
        <x:f>MAX(0,INT((9-E7)/C7))*MIN(0.95,B7+H7)*F7</x:f>
        <x:v>0.3655</x:v>
      </x:c>
      <x:c r="J7" s="44" t="n">
        <x:f>MAX(0,INT((9-G7)/C7))*MIN(0.95,B7+H7)</x:f>
        <x:v>0.43</x:v>
      </x:c>
      <x:c r="K7" s="42" t="n">
        <x:f>IF(D7=0,"无基准",J7/D7-1)</x:f>
        <x:v>0.22857142857142865</x:v>
      </x:c>
    </x:row>
    <x:row r="8" ht="25" customHeight="1">
      <x:c r="A8" s="10" t="str">
        <x:v>哇哇叫</x:v>
      </x:c>
      <x:c r="B8" s="41" t="n">
        <x:v>0.65</x:v>
      </x:c>
      <x:c r="C8" s="11" t="n">
        <x:v>4</x:v>
      </x:c>
      <x:c r="D8" s="44" t="n">
        <x:f>INT(9/C8)*B8</x:f>
        <x:v>1.3</x:v>
      </x:c>
      <x:c r="E8" s="11" t="n">
        <x:v>3</x:v>
      </x:c>
      <x:c r="F8" s="11" t="n">
        <x:v>0.85</x:v>
      </x:c>
      <x:c r="G8" s="11" t="n">
        <x:v>1</x:v>
      </x:c>
      <x:c r="H8" s="41" t="n">
        <x:v>0.08</x:v>
      </x:c>
      <x:c r="I8" s="44" t="n">
        <x:f>MAX(0,INT((9-E8)/C8))*MIN(0.95,B8+H8)*F8</x:f>
        <x:v>0.6204999999999999</x:v>
      </x:c>
      <x:c r="J8" s="44" t="n">
        <x:f>MAX(0,INT((9-G8)/C8))*MIN(0.95,B8+H8)</x:f>
        <x:v>1.46</x:v>
      </x:c>
      <x:c r="K8" s="42" t="n">
        <x:f>IF(D8=0,"无基准",J8/D8-1)</x:f>
        <x:v>0.12307692307692308</x:v>
      </x:c>
    </x:row>
    <x:row r="9" ht="25" customHeight="1">
      <x:c r="A9" s="3" t="str">
        <x:v>哇哇叫</x:v>
      </x:c>
      <x:c r="B9" s="41" t="n">
        <x:v>0.65</x:v>
      </x:c>
      <x:c r="C9" s="11" t="n">
        <x:v>6</x:v>
      </x:c>
      <x:c r="D9" s="44" t="n">
        <x:f>INT(9/C9)*B9</x:f>
        <x:v>0.65</x:v>
      </x:c>
      <x:c r="E9" s="11" t="n">
        <x:v>3</x:v>
      </x:c>
      <x:c r="F9" s="11" t="n">
        <x:v>0.85</x:v>
      </x:c>
      <x:c r="G9" s="11" t="n">
        <x:v>1</x:v>
      </x:c>
      <x:c r="H9" s="41" t="n">
        <x:v>0.08</x:v>
      </x:c>
      <x:c r="I9" s="44" t="n">
        <x:f>MAX(0,INT((9-E9)/C9))*MIN(0.95,B9+H9)*F9</x:f>
        <x:v>0.6204999999999999</x:v>
      </x:c>
      <x:c r="J9" s="44" t="n">
        <x:f>MAX(0,INT((9-G9)/C9))*MIN(0.95,B9+H9)</x:f>
        <x:v>0.73</x:v>
      </x:c>
      <x:c r="K9" s="42" t="n">
        <x:f>IF(D9=0,"无基准",J9/D9-1)</x:f>
        <x:v>0.12307692307692308</x:v>
      </x:c>
    </x:row>
    <x:row r="10" ht="25" customHeight="1">
      <x:c r="A10" s="10" t="str">
        <x:v>哇哇叫</x:v>
      </x:c>
      <x:c r="B10" s="41" t="n">
        <x:v>0.9</x:v>
      </x:c>
      <x:c r="C10" s="11" t="n">
        <x:v>4</x:v>
      </x:c>
      <x:c r="D10" s="44" t="n">
        <x:f>INT(9/C10)*B10</x:f>
        <x:v>1.8</x:v>
      </x:c>
      <x:c r="E10" s="11" t="n">
        <x:v>3</x:v>
      </x:c>
      <x:c r="F10" s="11" t="n">
        <x:v>0.85</x:v>
      </x:c>
      <x:c r="G10" s="11" t="n">
        <x:v>1</x:v>
      </x:c>
      <x:c r="H10" s="41" t="n">
        <x:v>0.08</x:v>
      </x:c>
      <x:c r="I10" s="44" t="n">
        <x:f>MAX(0,INT((9-E10)/C10))*MIN(0.95,B10+H10)*F10</x:f>
        <x:v>0.8075</x:v>
      </x:c>
      <x:c r="J10" s="44" t="n">
        <x:f>MAX(0,INT((9-G10)/C10))*MIN(0.95,B10+H10)</x:f>
        <x:v>1.9</x:v>
      </x:c>
      <x:c r="K10" s="42" t="n">
        <x:f>IF(D10=0,"无基准",J10/D10-1)</x:f>
        <x:v>0.05555555555555558</x:v>
      </x:c>
    </x:row>
    <x:row r="11" ht="25" customHeight="1">
      <x:c r="A11" s="3" t="str">
        <x:v>哇哇叫</x:v>
      </x:c>
      <x:c r="B11" s="41" t="n">
        <x:v>0.9</x:v>
      </x:c>
      <x:c r="C11" s="11" t="n">
        <x:v>6</x:v>
      </x:c>
      <x:c r="D11" s="44" t="n">
        <x:f>INT(9/C11)*B11</x:f>
        <x:v>0.9</x:v>
      </x:c>
      <x:c r="E11" s="11" t="n">
        <x:v>3</x:v>
      </x:c>
      <x:c r="F11" s="11" t="n">
        <x:v>0.85</x:v>
      </x:c>
      <x:c r="G11" s="11" t="n">
        <x:v>1</x:v>
      </x:c>
      <x:c r="H11" s="41" t="n">
        <x:v>0.08</x:v>
      </x:c>
      <x:c r="I11" s="44" t="n">
        <x:f>MAX(0,INT((9-E11)/C11))*MIN(0.95,B11+H11)*F11</x:f>
        <x:v>0.8075</x:v>
      </x:c>
      <x:c r="J11" s="44" t="n">
        <x:f>MAX(0,INT((9-G11)/C11))*MIN(0.95,B11+H11)</x:f>
        <x:v>0.95</x:v>
      </x:c>
      <x:c r="K11" s="42" t="n">
        <x:f>IF(D11=0,"无基准",J11/D11-1)</x:f>
        <x:v>0.05555555555555558</x:v>
      </x:c>
    </x:row>
  </x:sheetData>
  <x:pageMargins left="0.7" right="0.7" top="0.75" bottom="0.75" header="0.3" footer="0.3"/>
  <x:tableParts count="1">
    <x:tablePart xmlns:r="http://schemas.openxmlformats.org/officeDocument/2006/relationships" r:id="Rf1ce17145f424af5"/>
  </x:tableParts>
</x:worksheet>
</file>

<file path=xl/worksheets/sheet13.xml><?xml version="1.0" encoding="utf-8"?>
<x:worksheet xmlns:x="http://schemas.openxmlformats.org/spreadsheetml/2006/main">
  <x:sheetPr>
    <x:tabColor rgb="FF086C7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19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8" hidden="0" customWidth="1"/>
    <x:col min="9" max="9" width="20" hidden="0" customWidth="1"/>
    <x:col min="10" max="10" width="20" hidden="0" customWidth="1"/>
    <x:col min="11" max="11" width="18" hidden="0" customWidth="1"/>
    <x:col min="12" max="12" width="14" hidden="0" customWidth="1"/>
    <x:col min="13" max="13" width="17" hidden="0" customWidth="1"/>
  </x:cols>
  <x:sheetData>
    <x:row r="1" ht="36" customHeight="1">
      <x:c r="A1" s="5" t="str">
        <x:v>320身甲 / 300头盔的可用疲劳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25" customHeight="1">
      <x:c r="A3" s="7" t="str">
        <x:v>55为6名重甲候选的壮实后目标；按11级培养均值计算。眼子柄投、小杰轻甲、宋暖阳刺剑三行仅作误穿重甲对照，不参与达标判断。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2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</x:row>
    <x:row r="5" ht="36" customHeight="1">
      <x:c r="A5" s="9" t="str">
        <x:v>人物</x:v>
      </x:c>
      <x:c r="B5" s="9" t="str">
        <x:v>ID</x:v>
      </x:c>
      <x:c r="C5" s="9" t="str">
        <x:v>裸疲劳均值</x:v>
      </x:c>
      <x:c r="D5" s="9" t="str">
        <x:v>身甲负重</x:v>
      </x:c>
      <x:c r="E5" s="9" t="str">
        <x:v>头盔负重</x:v>
      </x:c>
      <x:c r="F5" s="9" t="str">
        <x:v>主手负重</x:v>
      </x:c>
      <x:c r="G5" s="9" t="str">
        <x:v>包内负重</x:v>
      </x:c>
      <x:c r="H5" s="9" t="str">
        <x:v>无壮实可用</x:v>
      </x:c>
      <x:c r="I5" s="9" t="str">
        <x:v>壮实身甲负重</x:v>
      </x:c>
      <x:c r="J5" s="9" t="str">
        <x:v>壮实头盔负重</x:v>
      </x:c>
      <x:c r="K5" s="9" t="str">
        <x:v>壮实后可用</x:v>
      </x:c>
      <x:c r="L5" s="9" t="str">
        <x:v>缓冲目标</x:v>
      </x:c>
      <x:c r="M5" s="9" t="str">
        <x:v>达到目标</x:v>
      </x:c>
    </x:row>
    <x:row r="6" ht="25" customHeight="1">
      <x:c r="A6" s="10" t="str">
        <x:v>阿飞</x:v>
      </x:c>
      <x:c r="B6" s="10" t="str">
        <x:v>afei</x:v>
      </x:c>
      <x:c r="C6" s="19" t="n">
        <x:f>'成长总览'!D6</x:f>
        <x:v>124</x:v>
      </x:c>
      <x:c r="D6" s="11" t="n">
        <x:v>42</x:v>
      </x:c>
      <x:c r="E6" s="11" t="n">
        <x:v>20</x:v>
      </x:c>
      <x:c r="F6" s="11" t="n">
        <x:v>18</x:v>
      </x:c>
      <x:c r="G6" s="11" t="n">
        <x:v>5</x:v>
      </x:c>
      <x:c r="H6" s="19" t="n">
        <x:f>INT(C6-SUM(D6:G6))</x:f>
        <x:v>39</x:v>
      </x:c>
      <x:c r="I6" s="19" t="n">
        <x:f>-INT(-D6*0.7)</x:f>
        <x:v>30</x:v>
      </x:c>
      <x:c r="J6" s="19" t="n">
        <x:f>INT(E6*0.7)</x:f>
        <x:v>14</x:v>
      </x:c>
      <x:c r="K6" s="19" t="n">
        <x:f>INT(C6-I6-J6-F6-G6)</x:f>
        <x:v>57</x:v>
      </x:c>
      <x:c r="L6" s="11" t="n">
        <x:f>'来源说明'!$B$21</x:f>
        <x:v>55</x:v>
      </x:c>
      <x:c r="M6" s="10" t="str">
        <x:f>IF(K6&gt;=L6,"达到","不足")</x:f>
        <x:v>达到</x:v>
      </x:c>
    </x:row>
    <x:row r="7" ht="25" customHeight="1">
      <x:c r="A7" s="3" t="str">
        <x:v>小酒瓶</x:v>
      </x:c>
      <x:c r="B7" s="3" t="str">
        <x:v>bottle</x:v>
      </x:c>
      <x:c r="C7" s="19" t="n">
        <x:f>'成长总览'!D9</x:f>
        <x:v>127</x:v>
      </x:c>
      <x:c r="D7" s="11" t="n">
        <x:v>42</x:v>
      </x:c>
      <x:c r="E7" s="11" t="n">
        <x:v>20</x:v>
      </x:c>
      <x:c r="F7" s="11" t="n">
        <x:v>18</x:v>
      </x:c>
      <x:c r="G7" s="11" t="n">
        <x:v>5</x:v>
      </x:c>
      <x:c r="H7" s="19" t="n">
        <x:f>INT(C7-SUM(D7:G7))</x:f>
        <x:v>42</x:v>
      </x:c>
      <x:c r="I7" s="19" t="n">
        <x:f>-INT(-D7*0.7)</x:f>
        <x:v>30</x:v>
      </x:c>
      <x:c r="J7" s="19" t="n">
        <x:f>INT(E7*0.7)</x:f>
        <x:v>14</x:v>
      </x:c>
      <x:c r="K7" s="19" t="n">
        <x:f>INT(C7-I7-J7-F7-G7)</x:f>
        <x:v>60</x:v>
      </x:c>
      <x:c r="L7" s="11" t="n">
        <x:f>'来源说明'!$B$21</x:f>
        <x:v>55</x:v>
      </x:c>
      <x:c r="M7" s="3" t="str">
        <x:f>IF(K7&gt;=L7,"达到","不足")</x:f>
        <x:v>达到</x:v>
      </x:c>
    </x:row>
    <x:row r="8" ht="25" customHeight="1">
      <x:c r="A8" s="10" t="str">
        <x:v>小鱼贝壳</x:v>
      </x:c>
      <x:c r="B8" s="10" t="str">
        <x:v>xiaoyubeike</x:v>
      </x:c>
      <x:c r="C8" s="19" t="n">
        <x:f>'成长总览'!D14</x:f>
        <x:v>122</x:v>
      </x:c>
      <x:c r="D8" s="11" t="n">
        <x:v>42</x:v>
      </x:c>
      <x:c r="E8" s="11" t="n">
        <x:v>20</x:v>
      </x:c>
      <x:c r="F8" s="11" t="n">
        <x:v>18</x:v>
      </x:c>
      <x:c r="G8" s="11" t="n">
        <x:v>5</x:v>
      </x:c>
      <x:c r="H8" s="19" t="n">
        <x:f>INT(C8-SUM(D8:G8))</x:f>
        <x:v>37</x:v>
      </x:c>
      <x:c r="I8" s="19" t="n">
        <x:f>-INT(-D8*0.7)</x:f>
        <x:v>30</x:v>
      </x:c>
      <x:c r="J8" s="19" t="n">
        <x:f>INT(E8*0.7)</x:f>
        <x:v>14</x:v>
      </x:c>
      <x:c r="K8" s="19" t="n">
        <x:f>INT(C8-I8-J8-F8-G8)</x:f>
        <x:v>55</x:v>
      </x:c>
      <x:c r="L8" s="11" t="n">
        <x:f>'来源说明'!$B$21</x:f>
        <x:v>55</x:v>
      </x:c>
      <x:c r="M8" s="10" t="str">
        <x:f>IF(K8&gt;=L8,"达到","不足")</x:f>
        <x:v>达到</x:v>
      </x:c>
    </x:row>
    <x:row r="9" ht="25" customHeight="1">
      <x:c r="A9" s="3" t="str">
        <x:v>眼子</x:v>
      </x:c>
      <x:c r="B9" s="3" t="str">
        <x:v>yanzi</x:v>
      </x:c>
      <x:c r="C9" s="19" t="n">
        <x:f>'成长总览'!D17</x:f>
        <x:v>110</x:v>
      </x:c>
      <x:c r="D9" s="11" t="n">
        <x:v>42</x:v>
      </x:c>
      <x:c r="E9" s="11" t="n">
        <x:v>20</x:v>
      </x:c>
      <x:c r="F9" s="11" t="n">
        <x:v>18</x:v>
      </x:c>
      <x:c r="G9" s="11" t="n">
        <x:v>5</x:v>
      </x:c>
      <x:c r="H9" s="19" t="n">
        <x:f>INT(C9-SUM(D9:G9))</x:f>
        <x:v>25</x:v>
      </x:c>
      <x:c r="I9" s="19" t="n">
        <x:f>-INT(-D9*0.7)</x:f>
        <x:v>30</x:v>
      </x:c>
      <x:c r="J9" s="19" t="n">
        <x:f>INT(E9*0.7)</x:f>
        <x:v>14</x:v>
      </x:c>
      <x:c r="K9" s="19" t="n">
        <x:f>INT(C9-I9-J9-F9-G9)</x:f>
        <x:v>43</x:v>
      </x:c>
      <x:c r="L9" s="11" t="n">
        <x:f>'来源说明'!$B$21</x:f>
        <x:v>55</x:v>
      </x:c>
      <x:c r="M9" s="3" t="str">
        <x:v>柄投不适用</x:v>
      </x:c>
    </x:row>
    <x:row r="10" ht="25" customHeight="1">
      <x:c r="A10" s="10" t="str">
        <x:v>玩蛇</x:v>
      </x:c>
      <x:c r="B10" s="10" t="str">
        <x:v>wanshe</x:v>
      </x:c>
      <x:c r="C10" s="19" t="n">
        <x:f>'成长总览'!D28</x:f>
        <x:v>113</x:v>
      </x:c>
      <x:c r="D10" s="11" t="n">
        <x:v>42</x:v>
      </x:c>
      <x:c r="E10" s="11" t="n">
        <x:v>20</x:v>
      </x:c>
      <x:c r="F10" s="11" t="n">
        <x:v>18</x:v>
      </x:c>
      <x:c r="G10" s="11" t="n">
        <x:v>5</x:v>
      </x:c>
      <x:c r="H10" s="19" t="n">
        <x:f>INT(C10-SUM(D10:G10))</x:f>
        <x:v>28</x:v>
      </x:c>
      <x:c r="I10" s="19" t="n">
        <x:f>-INT(-D10*0.7)</x:f>
        <x:v>30</x:v>
      </x:c>
      <x:c r="J10" s="19" t="n">
        <x:f>INT(E10*0.7)</x:f>
        <x:v>14</x:v>
      </x:c>
      <x:c r="K10" s="19" t="n">
        <x:f>INT(C10-I10-J10-F10-G10)</x:f>
        <x:v>46</x:v>
      </x:c>
      <x:c r="L10" s="11" t="n">
        <x:f>'来源说明'!$B$21</x:f>
        <x:v>55</x:v>
      </x:c>
      <x:c r="M10" s="10" t="str">
        <x:f>IF(K10&gt;=L10,"达到","不足")</x:f>
        <x:v>不足</x:v>
      </x:c>
    </x:row>
    <x:row r="11" ht="25" customHeight="1">
      <x:c r="A11" s="3" t="str">
        <x:v>小杰</x:v>
      </x:c>
      <x:c r="B11" s="3" t="str">
        <x:v>xiaojie</x:v>
      </x:c>
      <x:c r="C11" s="19" t="n">
        <x:f>'成长总览'!D31</x:f>
        <x:v>88</x:v>
      </x:c>
      <x:c r="D11" s="11" t="n">
        <x:v>42</x:v>
      </x:c>
      <x:c r="E11" s="11" t="n">
        <x:v>20</x:v>
      </x:c>
      <x:c r="F11" s="11" t="n">
        <x:v>18</x:v>
      </x:c>
      <x:c r="G11" s="11" t="n">
        <x:v>5</x:v>
      </x:c>
      <x:c r="H11" s="19" t="n">
        <x:f>INT(C11-SUM(D11:G11))</x:f>
        <x:v>3</x:v>
      </x:c>
      <x:c r="I11" s="19" t="n">
        <x:f>-INT(-D11*0.7)</x:f>
        <x:v>30</x:v>
      </x:c>
      <x:c r="J11" s="19" t="n">
        <x:f>INT(E11*0.7)</x:f>
        <x:v>14</x:v>
      </x:c>
      <x:c r="K11" s="19" t="n">
        <x:f>INT(C11-I11-J11-F11-G11)</x:f>
        <x:v>21</x:v>
      </x:c>
      <x:c r="L11" s="11" t="n">
        <x:f>'来源说明'!$B$21</x:f>
        <x:v>55</x:v>
      </x:c>
      <x:c r="M11" s="3" t="str">
        <x:v>轻甲不适用</x:v>
      </x:c>
    </x:row>
    <x:row r="12" ht="25" customHeight="1">
      <x:c r="A12" s="10" t="str">
        <x:v>千涵</x:v>
      </x:c>
      <x:c r="B12" s="10" t="str">
        <x:v>qianhan</x:v>
      </x:c>
      <x:c r="C12" s="19" t="n">
        <x:f>'成长总览'!D34</x:f>
        <x:v>122</x:v>
      </x:c>
      <x:c r="D12" s="11" t="n">
        <x:v>42</x:v>
      </x:c>
      <x:c r="E12" s="11" t="n">
        <x:v>20</x:v>
      </x:c>
      <x:c r="F12" s="11" t="n">
        <x:v>18</x:v>
      </x:c>
      <x:c r="G12" s="11" t="n">
        <x:v>5</x:v>
      </x:c>
      <x:c r="H12" s="19" t="n">
        <x:f>INT(C12-SUM(D12:G12))</x:f>
        <x:v>37</x:v>
      </x:c>
      <x:c r="I12" s="19" t="n">
        <x:f>-INT(-D12*0.7)</x:f>
        <x:v>30</x:v>
      </x:c>
      <x:c r="J12" s="19" t="n">
        <x:f>INT(E12*0.7)</x:f>
        <x:v>14</x:v>
      </x:c>
      <x:c r="K12" s="19" t="n">
        <x:f>INT(C12-I12-J12-F12-G12)</x:f>
        <x:v>55</x:v>
      </x:c>
      <x:c r="L12" s="11" t="n">
        <x:f>'来源说明'!$B$21</x:f>
        <x:v>55</x:v>
      </x:c>
      <x:c r="M12" s="10" t="str">
        <x:f>IF(K12&gt;=L12,"达到","不足")</x:f>
        <x:v>达到</x:v>
      </x:c>
    </x:row>
    <x:row r="13" ht="25" customHeight="1">
      <x:c r="A13" s="3" t="str">
        <x:v>瑶瑶牙</x:v>
      </x:c>
      <x:c r="B13" s="3" t="str">
        <x:v>yaoyaoya</x:v>
      </x:c>
      <x:c r="C13" s="19" t="n">
        <x:f>'成长总览'!D36</x:f>
        <x:v>125</x:v>
      </x:c>
      <x:c r="D13" s="11" t="n">
        <x:v>42</x:v>
      </x:c>
      <x:c r="E13" s="11" t="n">
        <x:v>20</x:v>
      </x:c>
      <x:c r="F13" s="11" t="n">
        <x:v>18</x:v>
      </x:c>
      <x:c r="G13" s="11" t="n">
        <x:v>5</x:v>
      </x:c>
      <x:c r="H13" s="19" t="n">
        <x:f>INT(C13-SUM(D13:G13))</x:f>
        <x:v>40</x:v>
      </x:c>
      <x:c r="I13" s="19" t="n">
        <x:f>-INT(-D13*0.7)</x:f>
        <x:v>30</x:v>
      </x:c>
      <x:c r="J13" s="19" t="n">
        <x:f>INT(E13*0.7)</x:f>
        <x:v>14</x:v>
      </x:c>
      <x:c r="K13" s="19" t="n">
        <x:f>INT(C13-I13-J13-F13-G13)</x:f>
        <x:v>58</x:v>
      </x:c>
      <x:c r="L13" s="11" t="n">
        <x:f>'来源说明'!$B$21</x:f>
        <x:v>55</x:v>
      </x:c>
      <x:c r="M13" s="3" t="str">
        <x:f>IF(K13&gt;=L13,"达到","不足")</x:f>
        <x:v>达到</x:v>
      </x:c>
    </x:row>
    <x:row r="14" ht="25" customHeight="1">
      <x:c r="A14" s="10" t="str">
        <x:v>宋暖阳</x:v>
      </x:c>
      <x:c r="B14" s="10" t="str">
        <x:v>songnuanyang</x:v>
      </x:c>
      <x:c r="C14" s="19" t="n">
        <x:f>'成长总览'!D38</x:f>
        <x:v>104</x:v>
      </x:c>
      <x:c r="D14" s="11" t="n">
        <x:v>42</x:v>
      </x:c>
      <x:c r="E14" s="11" t="n">
        <x:v>20</x:v>
      </x:c>
      <x:c r="F14" s="11" t="n">
        <x:v>18</x:v>
      </x:c>
      <x:c r="G14" s="11" t="n">
        <x:v>5</x:v>
      </x:c>
      <x:c r="H14" s="19" t="n">
        <x:f>INT(C14-SUM(D14:G14))</x:f>
        <x:v>19</x:v>
      </x:c>
      <x:c r="I14" s="19" t="n">
        <x:f>-INT(-D14*0.7)</x:f>
        <x:v>30</x:v>
      </x:c>
      <x:c r="J14" s="19" t="n">
        <x:f>INT(E14*0.7)</x:f>
        <x:v>14</x:v>
      </x:c>
      <x:c r="K14" s="19" t="n">
        <x:f>INT(C14-I14-J14-F14-G14)</x:f>
        <x:v>37</x:v>
      </x:c>
      <x:c r="L14" s="11" t="n">
        <x:f>'来源说明'!$B$21</x:f>
        <x:v>55</x:v>
      </x:c>
      <x:c r="M14" s="10" t="str">
        <x:v>刺剑不适用</x:v>
      </x:c>
    </x:row>
  </x:sheetData>
  <x:conditionalFormatting sqref="M6:M14">
    <x:cfRule type="containsText" dxfId="2" priority="1" operator="containsText" text="不足"/>
  </x:conditionalFormatting>
  <x:pageMargins left="0.7" right="0.7" top="0.75" bottom="0.75" header="0.3" footer="0.3"/>
  <x:tableParts count="1">
    <x:tablePart xmlns:r="http://schemas.openxmlformats.org/officeDocument/2006/relationships" r:id="Raf21cdcf2412467c"/>
  </x:tableParts>
</x:worksheet>
</file>

<file path=xl/worksheets/sheet14.xml><?xml version="1.0" encoding="utf-8"?>
<x:worksheet xmlns:x="http://schemas.openxmlformats.org/spreadsheetml/2006/main">
  <x:sheetPr>
    <x:tabColor rgb="FF086C7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18" hidden="0" customWidth="1"/>
    <x:col min="3" max="3" width="45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4" hidden="0" customWidth="1"/>
    <x:col min="13" max="13" width="12" hidden="0" customWidth="1"/>
    <x:col min="14" max="14" width="44" hidden="0" customWidth="1"/>
    <x:col min="15" max="15" width="90" hidden="0" customWidth="1"/>
    <x:col min="16" max="16" width="72" hidden="0" customWidth="1"/>
    <x:col min="17" max="17" width="21" hidden="0" customWidth="1"/>
  </x:cols>
  <x:sheetData>
    <x:row r="1" ht="36" customHeight="1">
      <x:c r="A1" s="5" t="str">
        <x:v>当前运行数据快照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 ht="25" customHeight="1">
      <x:c r="A3" s="7" t="str">
        <x:v>v0.28.0招募规则；包含可选希文DLC。两位来客按有效抽取日随机出现，门槛达标不代表当天必定展示。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ht="2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</x:row>
    <x:row r="5" ht="45" customHeight="1">
      <x:c r="A5" s="9" t="str">
        <x:v>人物</x:v>
      </x:c>
      <x:c r="B5" s="9" t="str">
        <x:v>ID</x:v>
      </x:c>
      <x:c r="C5" s="9" t="str">
        <x:v>当前定位</x:v>
      </x:c>
      <x:c r="D5" s="9" t="str">
        <x:v>生命</x:v>
      </x:c>
      <x:c r="E5" s="9" t="str">
        <x:v>疲劳上限</x:v>
      </x:c>
      <x:c r="F5" s="9" t="str">
        <x:v>决心</x:v>
      </x:c>
      <x:c r="G5" s="9" t="str">
        <x:v>先攻</x:v>
      </x:c>
      <x:c r="H5" s="9" t="str">
        <x:v>近攻</x:v>
      </x:c>
      <x:c r="I5" s="9" t="str">
        <x:v>远攻</x:v>
      </x:c>
      <x:c r="J5" s="9" t="str">
        <x:v>近防</x:v>
      </x:c>
      <x:c r="K5" s="9" t="str">
        <x:v>远防</x:v>
      </x:c>
      <x:c r="L5" s="9" t="str">
        <x:v>当前报价</x:v>
      </x:c>
      <x:c r="M5" s="9" t="str">
        <x:v>一级日薪</x:v>
      </x:c>
      <x:c r="N5" s="9" t="str">
        <x:v>天赋</x:v>
      </x:c>
      <x:c r="O5" s="9" t="str">
        <x:v>当前装备</x:v>
      </x:c>
      <x:c r="P5" s="47" t="str">
        <x:v>当前全部招募条件</x:v>
      </x:c>
      <x:c r="Q5" s="47" t="str">
        <x:v>内容来源</x:v>
      </x:c>
    </x:row>
    <x:row r="6" ht="70" customHeight="1">
      <x:c r="A6" s="10" t="str">
        <x:v>阿飞</x:v>
      </x:c>
      <x:c r="B6" s="10" t="str">
        <x:v>afei</x:v>
      </x:c>
      <x:c r="C6" s="10" t="str">
        <x:v>前期薄弱，保留后续成长空间</x:v>
      </x:c>
      <x:c r="D6" s="16" t="n">
        <x:v>46</x:v>
      </x:c>
      <x:c r="E6" s="16" t="n">
        <x:v>88</x:v>
      </x:c>
      <x:c r="F6" s="16" t="n">
        <x:v>28</x:v>
      </x:c>
      <x:c r="G6" s="16" t="n">
        <x:v>92</x:v>
      </x:c>
      <x:c r="H6" s="16" t="n">
        <x:v>41</x:v>
      </x:c>
      <x:c r="I6" s="16" t="n">
        <x:v>30</x:v>
      </x:c>
      <x:c r="J6" s="16" t="n">
        <x:v>0</x:v>
      </x:c>
      <x:c r="K6" s="16" t="n">
        <x:v>0</x:v>
      </x:c>
      <x:c r="L6" s="16" t="n">
        <x:v>0</x:v>
      </x:c>
      <x:c r="M6" s="16" t="n">
        <x:v>8</x:v>
      </x:c>
      <x:c r="N6" s="10" t="str">
        <x:v>疲劳上限1星、决心2星、近攻2星</x:v>
      </x:c>
      <x:c r="O6" s="10" t="str">
        <x:v>weapons/bludgeon、armor/thick_tunic、helmets/headscarf、shields/buckler_shield</x:v>
      </x:c>
      <x:c r="P6" s="3" t="str">
        <x:v>开局同行</x:v>
      </x:c>
      <x:c r="Q6" s="3" t="str">
        <x:v>主包 v0.28.0</x:v>
      </x:c>
    </x:row>
    <x:row r="7" ht="70" customHeight="1">
      <x:c r="A7" s="3" t="str">
        <x:v>王大谋</x:v>
      </x:c>
      <x:c r="B7" s="3" t="str">
        <x:v>damou</x:v>
      </x:c>
      <x:c r="C7" s="3" t="str">
        <x:v>开局强势的前排盾卫，近防与决心成长</x:v>
      </x:c>
      <x:c r="D7" s="17" t="n">
        <x:v>55</x:v>
      </x:c>
      <x:c r="E7" s="17" t="n">
        <x:v>96</x:v>
      </x:c>
      <x:c r="F7" s="17" t="n">
        <x:v>41</x:v>
      </x:c>
      <x:c r="G7" s="17" t="n">
        <x:v>97</x:v>
      </x:c>
      <x:c r="H7" s="17" t="n">
        <x:v>55</x:v>
      </x:c>
      <x:c r="I7" s="17" t="n">
        <x:v>33</x:v>
      </x:c>
      <x:c r="J7" s="17" t="n">
        <x:v>4</x:v>
      </x:c>
      <x:c r="K7" s="17" t="n">
        <x:v>2</x:v>
      </x:c>
      <x:c r="L7" s="17" t="n">
        <x:v>0</x:v>
      </x:c>
      <x:c r="M7" s="17" t="n">
        <x:v>15</x:v>
      </x:c>
      <x:c r="N7" s="3" t="str">
        <x:v>疲劳上限1星、决心2星、近防3星</x:v>
      </x:c>
      <x:c r="O7" s="3" t="str">
        <x:v>weapons/boar_spear、armor/padded_leather、helmets/aketon_cap、shields/wooden_shield</x:v>
      </x:c>
      <x:c r="P7" s="3" t="str">
        <x:v>开局同行</x:v>
      </x:c>
      <x:c r="Q7" s="3" t="str">
        <x:v>主包 v0.28.0</x:v>
      </x:c>
    </x:row>
    <x:row r="8" ht="70" customHeight="1">
      <x:c r="A8" s="10" t="str">
        <x:v>午夜抹抹茶</x:v>
      </x:c>
      <x:c r="B8" s="10" t="str">
        <x:v>mocha</x:v>
      </x:c>
      <x:c r="C8" s="10" t="str">
        <x:v>普通水平的后排帮手</x:v>
      </x:c>
      <x:c r="D8" s="16" t="n">
        <x:v>53</x:v>
      </x:c>
      <x:c r="E8" s="16" t="n">
        <x:v>96</x:v>
      </x:c>
      <x:c r="F8" s="16" t="n">
        <x:v>41</x:v>
      </x:c>
      <x:c r="G8" s="16" t="n">
        <x:v>99</x:v>
      </x:c>
      <x:c r="H8" s="16" t="n">
        <x:v>50</x:v>
      </x:c>
      <x:c r="I8" s="16" t="n">
        <x:v>51</x:v>
      </x:c>
      <x:c r="J8" s="16" t="n">
        <x:v>3</x:v>
      </x:c>
      <x:c r="K8" s="16" t="n">
        <x:v>2</x:v>
      </x:c>
      <x:c r="L8" s="16" t="n">
        <x:v>0</x:v>
      </x:c>
      <x:c r="M8" s="16" t="n">
        <x:v>10</x:v>
      </x:c>
      <x:c r="N8" s="10" t="str">
        <x:v>决心1星、远攻1星</x:v>
      </x:c>
      <x:c r="O8" s="10" t="str">
        <x:v>weapons/hunting_bow、armor/thick_tunic、helmets/headscarf、ammo/quiver_of_arrows</x:v>
      </x:c>
      <x:c r="P8" s="3" t="str">
        <x:v>开局同行</x:v>
      </x:c>
      <x:c r="Q8" s="3" t="str">
        <x:v>主包 v0.28.0</x:v>
      </x:c>
    </x:row>
    <x:row r="9" ht="70" customHeight="1">
      <x:c r="A9" s="3" t="str">
        <x:v>小酒瓶</x:v>
      </x:c>
      <x:c r="B9" s="3" t="str">
        <x:v>bottle</x:v>
      </x:c>
      <x:c r="C9" s="3" t="str">
        <x:v>九星核心：近攻、近防与决心；帮助阿飞成长</x:v>
      </x:c>
      <x:c r="D9" s="17" t="n">
        <x:v>54</x:v>
      </x:c>
      <x:c r="E9" s="17" t="n">
        <x:v>96</x:v>
      </x:c>
      <x:c r="F9" s="17" t="n">
        <x:v>42</x:v>
      </x:c>
      <x:c r="G9" s="17" t="n">
        <x:v>98</x:v>
      </x:c>
      <x:c r="H9" s="17" t="n">
        <x:v>55</x:v>
      </x:c>
      <x:c r="I9" s="17" t="n">
        <x:v>36</x:v>
      </x:c>
      <x:c r="J9" s="17" t="n">
        <x:v>4</x:v>
      </x:c>
      <x:c r="K9" s="17" t="n">
        <x:v>2</x:v>
      </x:c>
      <x:c r="L9" s="17" t="n">
        <x:v>850</x:v>
      </x:c>
      <x:c r="M9" s="17" t="n">
        <x:v>10</x:v>
      </x:c>
      <x:c r="N9" s="3" t="str">
        <x:v>决心3星、近攻3星、近防3星</x:v>
      </x:c>
      <x:c r="O9" s="3" t="str">
        <x:v>weapons/shortsword、armor/ragged_dark_surcoat、helmets/hood、shields/wooden_shield</x:v>
      </x:c>
      <x:c r="P9" s="3" t="str">
        <x:v>天数≥3；参战≥1；非送信付费契约≥1；不同合格聚落≥2；历史最高等级≥2</x:v>
      </x:c>
      <x:c r="Q9" s="3" t="str">
        <x:v>主包 v0.28.0</x:v>
      </x:c>
    </x:row>
    <x:row r="10" ht="70" customHeight="1">
      <x:c r="A10" s="10" t="str">
        <x:v>白小帅子</x:v>
      </x:c>
      <x:c r="B10" s="10" t="str">
        <x:v>shuaizi</x:v>
      </x:c>
      <x:c r="C10" s="10" t="str">
        <x:v>可培养的持盾前排</x:v>
      </x:c>
      <x:c r="D10" s="16" t="n">
        <x:v>56</x:v>
      </x:c>
      <x:c r="E10" s="16" t="n">
        <x:v>97</x:v>
      </x:c>
      <x:c r="F10" s="16" t="n">
        <x:v>43</x:v>
      </x:c>
      <x:c r="G10" s="16" t="n">
        <x:v>97</x:v>
      </x:c>
      <x:c r="H10" s="16" t="n">
        <x:v>53</x:v>
      </x:c>
      <x:c r="I10" s="16" t="n">
        <x:v>33</x:v>
      </x:c>
      <x:c r="J10" s="16" t="n">
        <x:v>6</x:v>
      </x:c>
      <x:c r="K10" s="16" t="n">
        <x:v>3</x:v>
      </x:c>
      <x:c r="L10" s="16" t="n">
        <x:v>410</x:v>
      </x:c>
      <x:c r="M10" s="16" t="n">
        <x:v>9</x:v>
      </x:c>
      <x:c r="N10" s="10" t="str">
        <x:v>决心1星、近防2星</x:v>
      </x:c>
      <x:c r="O10" s="10" t="str">
        <x:v>weapons/shortsword、armor/padded_surcoat、shields/wooden_shield</x:v>
      </x:c>
      <x:c r="P10" s="3" t="str">
        <x:v>天数≥2；参战≥0；非送信付费契约≥0；不同合格聚落≥2；历史最高等级≥1</x:v>
      </x:c>
      <x:c r="Q10" s="3" t="str">
        <x:v>主包 v0.28.0</x:v>
      </x:c>
    </x:row>
    <x:row r="11" ht="70" customHeight="1">
      <x:c r="A11" s="3" t="str">
        <x:v>李李超欧</x:v>
      </x:c>
      <x:c r="B11" s="3" t="str">
        <x:v>lili</x:v>
      </x:c>
      <x:c r="C11" s="3" t="str">
        <x:v>弓箭与先手成长</x:v>
      </x:c>
      <x:c r="D11" s="17" t="n">
        <x:v>49</x:v>
      </x:c>
      <x:c r="E11" s="17" t="n">
        <x:v>92</x:v>
      </x:c>
      <x:c r="F11" s="17" t="n">
        <x:v>36</x:v>
      </x:c>
      <x:c r="G11" s="17" t="n">
        <x:v>112</x:v>
      </x:c>
      <x:c r="H11" s="17" t="n">
        <x:v>47</x:v>
      </x:c>
      <x:c r="I11" s="17" t="n">
        <x:v>49</x:v>
      </x:c>
      <x:c r="J11" s="17" t="n">
        <x:v>2</x:v>
      </x:c>
      <x:c r="K11" s="17" t="n">
        <x:v>4</x:v>
      </x:c>
      <x:c r="L11" s="17" t="n">
        <x:v>460</x:v>
      </x:c>
      <x:c r="M11" s="17" t="n">
        <x:v>10</x:v>
      </x:c>
      <x:c r="N11" s="3" t="str">
        <x:v>先攻1星、远攻2星</x:v>
      </x:c>
      <x:c r="O11" s="3" t="str">
        <x:v>weapons/short_bow、ammo/quiver_of_arrows、armor/thick_tunic</x:v>
      </x:c>
      <x:c r="P11" s="3" t="str">
        <x:v>天数≥6；参战≥2；非送信付费契约≥1；不同合格聚落≥3；历史最高等级≥2</x:v>
      </x:c>
      <x:c r="Q11" s="3" t="str">
        <x:v>主包 v0.28.0</x:v>
      </x:c>
    </x:row>
    <x:row r="12" ht="70" customHeight="1">
      <x:c r="A12" s="10" t="str">
        <x:v>小月牙</x:v>
      </x:c>
      <x:c r="B12" s="10" t="str">
        <x:v>xiaoyueya</x:v>
      </x:c>
      <x:c r="C12" s="10" t="str">
        <x:v>投掷与灵活换位倾向</x:v>
      </x:c>
      <x:c r="D12" s="16" t="n">
        <x:v>50</x:v>
      </x:c>
      <x:c r="E12" s="16" t="n">
        <x:v>95</x:v>
      </x:c>
      <x:c r="F12" s="16" t="n">
        <x:v>34</x:v>
      </x:c>
      <x:c r="G12" s="16" t="n">
        <x:v>114</x:v>
      </x:c>
      <x:c r="H12" s="16" t="n">
        <x:v>46</x:v>
      </x:c>
      <x:c r="I12" s="16" t="n">
        <x:v>45</x:v>
      </x:c>
      <x:c r="J12" s="16" t="n">
        <x:v>3</x:v>
      </x:c>
      <x:c r="K12" s="16" t="n">
        <x:v>5</x:v>
      </x:c>
      <x:c r="L12" s="16" t="n">
        <x:v>470</x:v>
      </x:c>
      <x:c r="M12" s="16" t="n">
        <x:v>9</x:v>
      </x:c>
      <x:c r="N12" s="10" t="str">
        <x:v>先攻2星、远攻1星</x:v>
      </x:c>
      <x:c r="O12" s="10" t="str">
        <x:v>weapons/javelin、shields/buckler_shield、armor/thick_tunic</x:v>
      </x:c>
      <x:c r="P12" s="3" t="str">
        <x:v>天数≥4；参战≥1；非送信付费契约≥1；不同合格聚落≥2；历史最高等级≥2</x:v>
      </x:c>
      <x:c r="Q12" s="3" t="str">
        <x:v>主包 v0.28.0</x:v>
      </x:c>
    </x:row>
    <x:row r="13" ht="70" customHeight="1">
      <x:c r="A13" s="3" t="str">
        <x:v>余初九</x:v>
      </x:c>
      <x:c r="B13" s="3" t="str">
        <x:v>yuchujiu</x:v>
      </x:c>
      <x:c r="C13" s="3" t="str">
        <x:v>近攻与先攻二星、近防一星；灵活近战</x:v>
      </x:c>
      <x:c r="D13" s="17" t="n">
        <x:v>48</x:v>
      </x:c>
      <x:c r="E13" s="17" t="n">
        <x:v>91</x:v>
      </x:c>
      <x:c r="F13" s="17" t="n">
        <x:v>42</x:v>
      </x:c>
      <x:c r="G13" s="17" t="n">
        <x:v>112</x:v>
      </x:c>
      <x:c r="H13" s="17" t="n">
        <x:v>45</x:v>
      </x:c>
      <x:c r="I13" s="17" t="n">
        <x:v>43</x:v>
      </x:c>
      <x:c r="J13" s="17" t="n">
        <x:v>3</x:v>
      </x:c>
      <x:c r="K13" s="17" t="n">
        <x:v>5</x:v>
      </x:c>
      <x:c r="L13" s="17" t="n">
        <x:v>540</x:v>
      </x:c>
      <x:c r="M13" s="17" t="n">
        <x:v>10</x:v>
      </x:c>
      <x:c r="N13" s="3" t="str">
        <x:v>先攻2星、近攻2星、近防1星</x:v>
      </x:c>
      <x:c r="O13" s="3" t="str">
        <x:v>weapons/throwing_axe、shields/buckler_shield、armor/thick_tunic、helmets/hood</x:v>
      </x:c>
      <x:c r="P13" s="3" t="str">
        <x:v>天数≥5；参战≥2；非送信付费契约≥1；不同合格聚落≥2；历史最高等级≥2</x:v>
      </x:c>
      <x:c r="Q13" s="3" t="str">
        <x:v>主包 v0.28.0</x:v>
      </x:c>
    </x:row>
    <x:row r="14" ht="70" customHeight="1">
      <x:c r="A14" s="10" t="str">
        <x:v>小鱼贝壳</x:v>
      </x:c>
      <x:c r="B14" s="10" t="str">
        <x:v>xiaoyubeike</x:v>
      </x:c>
      <x:c r="C14" s="10" t="str">
        <x:v>近攻与生命二星、近防一星；耐打的近战队员</x:v>
      </x:c>
      <x:c r="D14" s="16" t="n">
        <x:v>59</x:v>
      </x:c>
      <x:c r="E14" s="16" t="n">
        <x:v>100</x:v>
      </x:c>
      <x:c r="F14" s="16" t="n">
        <x:v>36</x:v>
      </x:c>
      <x:c r="G14" s="16" t="n">
        <x:v>85</x:v>
      </x:c>
      <x:c r="H14" s="16" t="n">
        <x:v>48</x:v>
      </x:c>
      <x:c r="I14" s="16" t="n">
        <x:v>31</x:v>
      </x:c>
      <x:c r="J14" s="16" t="n">
        <x:v>4</x:v>
      </x:c>
      <x:c r="K14" s="16" t="n">
        <x:v>0</x:v>
      </x:c>
      <x:c r="L14" s="16" t="n">
        <x:v>620</x:v>
      </x:c>
      <x:c r="M14" s="16" t="n">
        <x:v>11</x:v>
      </x:c>
      <x:c r="N14" s="10" t="str">
        <x:v>生命2星、近攻2星、近防1星</x:v>
      </x:c>
      <x:c r="O14" s="10" t="str">
        <x:v>weapons/bludgeon、shields/wooden_shield、armor/padded_surcoat</x:v>
      </x:c>
      <x:c r="P14" s="3" t="str">
        <x:v>天数≥8；参战≥3；非送信付费契约≥2；不同合格聚落≥3；历史最高等级≥2</x:v>
      </x:c>
      <x:c r="Q14" s="3" t="str">
        <x:v>主包 v0.28.0</x:v>
      </x:c>
    </x:row>
    <x:row r="15" ht="70" customHeight="1">
      <x:c r="A15" s="3" t="str">
        <x:v>王怼怼</x:v>
      </x:c>
      <x:c r="B15" s="3" t="str">
        <x:v>wangduidui</x:v>
      </x:c>
      <x:c r="C15" s="3" t="str">
        <x:v>决心与先攻较均衡</x:v>
      </x:c>
      <x:c r="D15" s="17" t="n">
        <x:v>52</x:v>
      </x:c>
      <x:c r="E15" s="17" t="n">
        <x:v>96</x:v>
      </x:c>
      <x:c r="F15" s="17" t="n">
        <x:v>45</x:v>
      </x:c>
      <x:c r="G15" s="17" t="n">
        <x:v>108</x:v>
      </x:c>
      <x:c r="H15" s="17" t="n">
        <x:v>52</x:v>
      </x:c>
      <x:c r="I15" s="17" t="n">
        <x:v>36</x:v>
      </x:c>
      <x:c r="J15" s="17" t="n">
        <x:v>4</x:v>
      </x:c>
      <x:c r="K15" s="17" t="n">
        <x:v>3</x:v>
      </x:c>
      <x:c r="L15" s="17" t="n">
        <x:v>510</x:v>
      </x:c>
      <x:c r="M15" s="17" t="n">
        <x:v>10</x:v>
      </x:c>
      <x:c r="N15" s="3" t="str">
        <x:v>决心2星、先攻1星</x:v>
      </x:c>
      <x:c r="O15" s="3" t="str">
        <x:v>weapons/militia_spear、shields/buckler_shield、armor/thick_tunic</x:v>
      </x:c>
      <x:c r="P15" s="3" t="str">
        <x:v>天数≥10；参战≥4；非送信付费契约≥2；不同合格聚落≥3；历史最高等级≥3</x:v>
      </x:c>
      <x:c r="Q15" s="3" t="str">
        <x:v>主包 v0.28.0</x:v>
      </x:c>
    </x:row>
    <x:row r="16" ht="70" customHeight="1">
      <x:c r="A16" s="10" t="str">
        <x:v>老蔡</x:v>
      </x:c>
      <x:c r="B16" s="10" t="str">
        <x:v>laocai</x:v>
      </x:c>
      <x:c r="C16" s="10" t="str">
        <x:v>稳健前排盾卫，近防、决心与生命成长</x:v>
      </x:c>
      <x:c r="D16" s="16" t="n">
        <x:v>55</x:v>
      </x:c>
      <x:c r="E16" s="16" t="n">
        <x:v>99</x:v>
      </x:c>
      <x:c r="F16" s="16" t="n">
        <x:v>48</x:v>
      </x:c>
      <x:c r="G16" s="16" t="n">
        <x:v>97</x:v>
      </x:c>
      <x:c r="H16" s="16" t="n">
        <x:v>58</x:v>
      </x:c>
      <x:c r="I16" s="16" t="n">
        <x:v>37</x:v>
      </x:c>
      <x:c r="J16" s="16" t="n">
        <x:v>5</x:v>
      </x:c>
      <x:c r="K16" s="16" t="n">
        <x:v>3</x:v>
      </x:c>
      <x:c r="L16" s="16" t="n">
        <x:v>750</x:v>
      </x:c>
      <x:c r="M16" s="16" t="n">
        <x:v>14</x:v>
      </x:c>
      <x:c r="N16" s="10" t="str">
        <x:v>生命1星、决心2星、近防3星</x:v>
      </x:c>
      <x:c r="O16" s="10" t="str">
        <x:v>weapons/boar_spear、shields/wooden_shield、armor/padded_surcoat、helmets/aketon_cap</x:v>
      </x:c>
      <x:c r="P16" s="3" t="str">
        <x:v>天数≥14；参战≥6；非送信付费契约≥2；不同合格聚落≥3；历史最高等级≥3</x:v>
      </x:c>
      <x:c r="Q16" s="3" t="str">
        <x:v>主包 v0.28.0</x:v>
      </x:c>
    </x:row>
    <x:row r="17" ht="70" customHeight="1">
      <x:c r="A17" s="3" t="str">
        <x:v>眼子哥</x:v>
      </x:c>
      <x:c r="B17" s="3" t="str">
        <x:v>yanzi</x:v>
      </x:c>
      <x:c r="C17" s="3" t="str">
        <x:v>近防与决心兼顾的剑盾配置</x:v>
      </x:c>
      <x:c r="D17" s="17" t="n">
        <x:v>56</x:v>
      </x:c>
      <x:c r="E17" s="17" t="n">
        <x:v>101</x:v>
      </x:c>
      <x:c r="F17" s="17" t="n">
        <x:v>48</x:v>
      </x:c>
      <x:c r="G17" s="17" t="n">
        <x:v>106</x:v>
      </x:c>
      <x:c r="H17" s="17" t="n">
        <x:v>57</x:v>
      </x:c>
      <x:c r="I17" s="17" t="n">
        <x:v>40</x:v>
      </x:c>
      <x:c r="J17" s="17" t="n">
        <x:v>7</x:v>
      </x:c>
      <x:c r="K17" s="17" t="n">
        <x:v>5</x:v>
      </x:c>
      <x:c r="L17" s="17" t="n">
        <x:v>700</x:v>
      </x:c>
      <x:c r="M17" s="17" t="n">
        <x:v>12</x:v>
      </x:c>
      <x:c r="N17" s="3" t="str">
        <x:v>决心1星、近防1星、远防1星</x:v>
      </x:c>
      <x:c r="O17" s="3" t="str">
        <x:v>weapons/shortsword、shields/wooden_shield、armor/padded_surcoat</x:v>
      </x:c>
      <x:c r="P17" s="3" t="str">
        <x:v>天数≥12；参战≥4；非送信付费契约≥2；不同合格聚落≥3；历史最高等级≥3</x:v>
      </x:c>
      <x:c r="Q17" s="3" t="str">
        <x:v>主包 v0.28.0</x:v>
      </x:c>
    </x:row>
    <x:row r="18" ht="70" customHeight="1">
      <x:c r="A18" s="10" t="str">
        <x:v>亿口甜筒</x:v>
      </x:c>
      <x:c r="B18" s="10" t="str">
        <x:v>tiantong</x:v>
      </x:c>
      <x:c r="C18" s="10" t="str">
        <x:v>稳定弓手与决心成长</x:v>
      </x:c>
      <x:c r="D18" s="16" t="n">
        <x:v>50</x:v>
      </x:c>
      <x:c r="E18" s="16" t="n">
        <x:v>93</x:v>
      </x:c>
      <x:c r="F18" s="16" t="n">
        <x:v>43</x:v>
      </x:c>
      <x:c r="G18" s="16" t="n">
        <x:v>106</x:v>
      </x:c>
      <x:c r="H18" s="16" t="n">
        <x:v>46</x:v>
      </x:c>
      <x:c r="I18" s="16" t="n">
        <x:v>53</x:v>
      </x:c>
      <x:c r="J18" s="16" t="n">
        <x:v>2</x:v>
      </x:c>
      <x:c r="K18" s="16" t="n">
        <x:v>5</x:v>
      </x:c>
      <x:c r="L18" s="16" t="n">
        <x:v>950</x:v>
      </x:c>
      <x:c r="M18" s="16" t="n">
        <x:v>11</x:v>
      </x:c>
      <x:c r="N18" s="10" t="str">
        <x:v>决心1星、远攻2星</x:v>
      </x:c>
      <x:c r="O18" s="10" t="str">
        <x:v>weapons/hunting_bow、ammo/quiver_of_arrows、armor/thick_tunic</x:v>
      </x:c>
      <x:c r="P18" s="3" t="str">
        <x:v>天数≥16；参战≥6；非送信付费契约≥3；不同合格聚落≥4；历史最高等级≥3</x:v>
      </x:c>
      <x:c r="Q18" s="3" t="str">
        <x:v>主包 v0.28.0</x:v>
      </x:c>
    </x:row>
    <x:row r="19" ht="70" customHeight="1">
      <x:c r="A19" s="3" t="str">
        <x:v>小宁</x:v>
      </x:c>
      <x:c r="B19" s="3" t="str">
        <x:v>xiaoning</x:v>
      </x:c>
      <x:c r="C19" s="3" t="str">
        <x:v>远攻与远防偏好的弩手</x:v>
      </x:c>
      <x:c r="D19" s="17" t="n">
        <x:v>49</x:v>
      </x:c>
      <x:c r="E19" s="17" t="n">
        <x:v>91</x:v>
      </x:c>
      <x:c r="F19" s="17" t="n">
        <x:v>39</x:v>
      </x:c>
      <x:c r="G19" s="17" t="n">
        <x:v>101</x:v>
      </x:c>
      <x:c r="H19" s="17" t="n">
        <x:v>48</x:v>
      </x:c>
      <x:c r="I19" s="17" t="n">
        <x:v>56</x:v>
      </x:c>
      <x:c r="J19" s="17" t="n">
        <x:v>3</x:v>
      </x:c>
      <x:c r="K19" s="17" t="n">
        <x:v>7</x:v>
      </x:c>
      <x:c r="L19" s="17" t="n">
        <x:v>1280</x:v>
      </x:c>
      <x:c r="M19" s="17" t="n">
        <x:v>12</x:v>
      </x:c>
      <x:c r="N19" s="3" t="str">
        <x:v>远攻2星、远防1星</x:v>
      </x:c>
      <x:c r="O19" s="3" t="str">
        <x:v>weapons/light_crossbow、ammo/quiver_of_bolts、armor/padded_surcoat</x:v>
      </x:c>
      <x:c r="P19" s="3" t="str">
        <x:v>天数≥20；参战≥8；非送信付费契约≥3；不同合格聚落≥4；历史最高等级≥4</x:v>
      </x:c>
      <x:c r="Q19" s="3" t="str">
        <x:v>主包 v0.28.0</x:v>
      </x:c>
    </x:row>
    <x:row r="20" ht="70" customHeight="1">
      <x:c r="A20" s="10" t="str">
        <x:v>小胖徐不快乐</x:v>
      </x:c>
      <x:c r="B20" s="10" t="str">
        <x:v>xiaopangxu</x:v>
      </x:c>
      <x:c r="C20" s="10" t="str">
        <x:v>耐力与近防偏好的盾斧配置</x:v>
      </x:c>
      <x:c r="D20" s="16" t="n">
        <x:v>60</x:v>
      </x:c>
      <x:c r="E20" s="16" t="n">
        <x:v>106</x:v>
      </x:c>
      <x:c r="F20" s="16" t="n">
        <x:v>40</x:v>
      </x:c>
      <x:c r="G20" s="16" t="n">
        <x:v>89</x:v>
      </x:c>
      <x:c r="H20" s="16" t="n">
        <x:v>55</x:v>
      </x:c>
      <x:c r="I20" s="16" t="n">
        <x:v>31</x:v>
      </x:c>
      <x:c r="J20" s="16" t="n">
        <x:v>7</x:v>
      </x:c>
      <x:c r="K20" s="16" t="n">
        <x:v>2</x:v>
      </x:c>
      <x:c r="L20" s="16" t="n">
        <x:v>1510</x:v>
      </x:c>
      <x:c r="M20" s="16" t="n">
        <x:v>12</x:v>
      </x:c>
      <x:c r="N20" s="10" t="str">
        <x:v>疲劳上限2星、近防1星</x:v>
      </x:c>
      <x:c r="O20" s="10" t="str">
        <x:v>weapons/hand_axe、shields/wooden_shield、armor/padded_surcoat</x:v>
      </x:c>
      <x:c r="P20" s="3" t="str">
        <x:v>天数≥22；参战≥8；非送信付费契约≥4；不同合格聚落≥5；历史最高等级≥4</x:v>
      </x:c>
      <x:c r="Q20" s="3" t="str">
        <x:v>主包 v0.28.0</x:v>
      </x:c>
    </x:row>
    <x:row r="21" ht="70" customHeight="1">
      <x:c r="A21" s="3" t="str">
        <x:v>大鹅</x:v>
      </x:c>
      <x:c r="B21" s="3" t="str">
        <x:v>dae</x:v>
      </x:c>
      <x:c r="C21" s="3" t="str">
        <x:v>守位前排盾卫，近防、决心与生命成长</x:v>
      </x:c>
      <x:c r="D21" s="17" t="n">
        <x:v>59</x:v>
      </x:c>
      <x:c r="E21" s="17" t="n">
        <x:v>99</x:v>
      </x:c>
      <x:c r="F21" s="17" t="n">
        <x:v>44</x:v>
      </x:c>
      <x:c r="G21" s="17" t="n">
        <x:v>91</x:v>
      </x:c>
      <x:c r="H21" s="17" t="n">
        <x:v>53</x:v>
      </x:c>
      <x:c r="I21" s="17" t="n">
        <x:v>33</x:v>
      </x:c>
      <x:c r="J21" s="17" t="n">
        <x:v>8</x:v>
      </x:c>
      <x:c r="K21" s="17" t="n">
        <x:v>2</x:v>
      </x:c>
      <x:c r="L21" s="17" t="n">
        <x:v>670</x:v>
      </x:c>
      <x:c r="M21" s="17" t="n">
        <x:v>11</x:v>
      </x:c>
      <x:c r="N21" s="3" t="str">
        <x:v>生命1星、决心2星、近防3星</x:v>
      </x:c>
      <x:c r="O21" s="3" t="str">
        <x:v>weapons/militia_spear、shields/wooden_shield、armor/padded_surcoat、helmets/hood</x:v>
      </x:c>
      <x:c r="P21" s="3" t="str">
        <x:v>天数≥18；参战≥7；非送信付费契约≥3；不同合格聚落≥4；历史最高等级≥3</x:v>
      </x:c>
      <x:c r="Q21" s="3" t="str">
        <x:v>主包 v0.28.0</x:v>
      </x:c>
    </x:row>
    <x:row r="22" ht="70" customHeight="1">
      <x:c r="A22" s="10" t="str">
        <x:v>蔓越莓</x:v>
      </x:c>
      <x:c r="B22" s="10" t="str">
        <x:v>manyuemei</x:v>
      </x:c>
      <x:c r="C22" s="10" t="str">
        <x:v>远攻与先攻兼顾</x:v>
      </x:c>
      <x:c r="D22" s="16" t="n">
        <x:v>48</x:v>
      </x:c>
      <x:c r="E22" s="16" t="n">
        <x:v>95</x:v>
      </x:c>
      <x:c r="F22" s="16" t="n">
        <x:v>42</x:v>
      </x:c>
      <x:c r="G22" s="16" t="n">
        <x:v>113</x:v>
      </x:c>
      <x:c r="H22" s="16" t="n">
        <x:v>45</x:v>
      </x:c>
      <x:c r="I22" s="16" t="n">
        <x:v>54</x:v>
      </x:c>
      <x:c r="J22" s="16" t="n">
        <x:v>3</x:v>
      </x:c>
      <x:c r="K22" s="16" t="n">
        <x:v>6</x:v>
      </x:c>
      <x:c r="L22" s="16" t="n">
        <x:v>1220</x:v>
      </x:c>
      <x:c r="M22" s="16" t="n">
        <x:v>12</x:v>
      </x:c>
      <x:c r="N22" s="10" t="str">
        <x:v>先攻2星、远攻2星</x:v>
      </x:c>
      <x:c r="O22" s="10" t="str">
        <x:v>weapons/light_crossbow、ammo/quiver_of_bolts、armor/thick_tunic</x:v>
      </x:c>
      <x:c r="P22" s="3" t="str">
        <x:v>天数≥26；参战≥10；非送信付费契约≥4；不同合格聚落≥5；历史最高等级≥4</x:v>
      </x:c>
      <x:c r="Q22" s="3" t="str">
        <x:v>主包 v0.28.0</x:v>
      </x:c>
    </x:row>
    <x:row r="23" ht="70" customHeight="1">
      <x:c r="A23" s="3" t="str">
        <x:v>罗一可</x:v>
      </x:c>
      <x:c r="B23" s="3" t="str">
        <x:v>xiaohani</x:v>
      </x:c>
      <x:c r="C23" s="3" t="str">
        <x:v>近攻与先攻偏好的轻装配置</x:v>
      </x:c>
      <x:c r="D23" s="17" t="n">
        <x:v>51</x:v>
      </x:c>
      <x:c r="E23" s="17" t="n">
        <x:v>98</x:v>
      </x:c>
      <x:c r="F23" s="17" t="n">
        <x:v>37</x:v>
      </x:c>
      <x:c r="G23" s="17" t="n">
        <x:v>116</x:v>
      </x:c>
      <x:c r="H23" s="17" t="n">
        <x:v>52</x:v>
      </x:c>
      <x:c r="I23" s="17" t="n">
        <x:v>41</x:v>
      </x:c>
      <x:c r="J23" s="17" t="n">
        <x:v>4</x:v>
      </x:c>
      <x:c r="K23" s="17" t="n">
        <x:v>5</x:v>
      </x:c>
      <x:c r="L23" s="17" t="n">
        <x:v>1050</x:v>
      </x:c>
      <x:c r="M23" s="17" t="n">
        <x:v>10</x:v>
      </x:c>
      <x:c r="N23" s="3" t="str">
        <x:v>先攻2星、近攻1星</x:v>
      </x:c>
      <x:c r="O23" s="3" t="str">
        <x:v>weapons/falchion、shields/buckler_shield、armor/thick_tunic</x:v>
      </x:c>
      <x:c r="P23" s="3" t="str">
        <x:v>天数≥24；参战≥10；非送信付费契约≥4；不同合格聚落≥5；历史最高等级≥4</x:v>
      </x:c>
      <x:c r="Q23" s="3" t="str">
        <x:v>主包 v0.28.0</x:v>
      </x:c>
    </x:row>
    <x:row r="24" ht="70" customHeight="1">
      <x:c r="A24" s="10" t="str">
        <x:v>可可</x:v>
      </x:c>
      <x:c r="B24" s="10" t="str">
        <x:v>keke</x:v>
      </x:c>
      <x:c r="C24" s="10" t="str">
        <x:v>鼓舞同伴的前排盾卫，近防与决心成长</x:v>
      </x:c>
      <x:c r="D24" s="16" t="n">
        <x:v>53</x:v>
      </x:c>
      <x:c r="E24" s="16" t="n">
        <x:v>96</x:v>
      </x:c>
      <x:c r="F24" s="16" t="n">
        <x:v>46</x:v>
      </x:c>
      <x:c r="G24" s="16" t="n">
        <x:v>100</x:v>
      </x:c>
      <x:c r="H24" s="16" t="n">
        <x:v>50</x:v>
      </x:c>
      <x:c r="I24" s="16" t="n">
        <x:v>52</x:v>
      </x:c>
      <x:c r="J24" s="16" t="n">
        <x:v>5</x:v>
      </x:c>
      <x:c r="K24" s="16" t="n">
        <x:v>5</x:v>
      </x:c>
      <x:c r="L24" s="16" t="n">
        <x:v>1060</x:v>
      </x:c>
      <x:c r="M24" s="16" t="n">
        <x:v>13</x:v>
      </x:c>
      <x:c r="N24" s="10" t="str">
        <x:v>疲劳上限1星、决心2星、近防3星</x:v>
      </x:c>
      <x:c r="O24" s="10" t="str">
        <x:v>weapons/boar_spear、shields/wooden_shield、armor/padded_surcoat</x:v>
      </x:c>
      <x:c r="P24" s="3" t="str">
        <x:v>天数≥28；参战≥11；非送信付费契约≥4；不同合格聚落≥5；历史最高等级≥4</x:v>
      </x:c>
      <x:c r="Q24" s="3" t="str">
        <x:v>主包 v0.28.0</x:v>
      </x:c>
    </x:row>
    <x:row r="25" ht="70" customHeight="1">
      <x:c r="A25" s="3" t="str">
        <x:v>余想</x:v>
      </x:c>
      <x:c r="B25" s="3" t="str">
        <x:v>yuxiang</x:v>
      </x:c>
      <x:c r="C25" s="3" t="str">
        <x:v>长柄武器与持续站位</x:v>
      </x:c>
      <x:c r="D25" s="17" t="n">
        <x:v>57</x:v>
      </x:c>
      <x:c r="E25" s="17" t="n">
        <x:v>104</x:v>
      </x:c>
      <x:c r="F25" s="17" t="n">
        <x:v>47</x:v>
      </x:c>
      <x:c r="G25" s="17" t="n">
        <x:v>94</x:v>
      </x:c>
      <x:c r="H25" s="17" t="n">
        <x:v>56</x:v>
      </x:c>
      <x:c r="I25" s="17" t="n">
        <x:v>33</x:v>
      </x:c>
      <x:c r="J25" s="17" t="n">
        <x:v>6</x:v>
      </x:c>
      <x:c r="K25" s="17" t="n">
        <x:v>3</x:v>
      </x:c>
      <x:c r="L25" s="17" t="n">
        <x:v>1150</x:v>
      </x:c>
      <x:c r="M25" s="17" t="n">
        <x:v>12</x:v>
      </x:c>
      <x:c r="N25" s="3" t="str">
        <x:v>疲劳上限1星、决心2星、近防1星</x:v>
      </x:c>
      <x:c r="O25" s="3" t="str">
        <x:v>weapons/pitchfork、armor/padded_surcoat、helmets/hood</x:v>
      </x:c>
      <x:c r="P25" s="3" t="str">
        <x:v>天数≥30；参战≥12；非送信付费契约≥4；不同合格聚落≥6；历史最高等级≥5</x:v>
      </x:c>
      <x:c r="Q25" s="3" t="str">
        <x:v>主包 v0.28.0</x:v>
      </x:c>
    </x:row>
    <x:row r="26" ht="70" customHeight="1">
      <x:c r="A26" s="10" t="str">
        <x:v>童猪</x:v>
      </x:c>
      <x:c r="B26" s="10" t="str">
        <x:v>tongzhu</x:v>
      </x:c>
      <x:c r="C26" s="10" t="str">
        <x:v>生命与决心较有潜力</x:v>
      </x:c>
      <x:c r="D26" s="16" t="n">
        <x:v>56</x:v>
      </x:c>
      <x:c r="E26" s="16" t="n">
        <x:v>94</x:v>
      </x:c>
      <x:c r="F26" s="16" t="n">
        <x:v>48</x:v>
      </x:c>
      <x:c r="G26" s="16" t="n">
        <x:v>104</x:v>
      </x:c>
      <x:c r="H26" s="16" t="n">
        <x:v>49</x:v>
      </x:c>
      <x:c r="I26" s="16" t="n">
        <x:v>38</x:v>
      </x:c>
      <x:c r="J26" s="16" t="n">
        <x:v>4</x:v>
      </x:c>
      <x:c r="K26" s="16" t="n">
        <x:v>3</x:v>
      </x:c>
      <x:c r="L26" s="16" t="n">
        <x:v>1070</x:v>
      </x:c>
      <x:c r="M26" s="16" t="n">
        <x:v>10</x:v>
      </x:c>
      <x:c r="N26" s="10" t="str">
        <x:v>生命1星、决心2星</x:v>
      </x:c>
      <x:c r="O26" s="10" t="str">
        <x:v>weapons/wooden_stick、shields/buckler_shield、armor/thick_tunic</x:v>
      </x:c>
      <x:c r="P26" s="3" t="str">
        <x:v>天数≥32；参战≥13；非送信付费契约≥5；不同合格聚落≥6；历史最高等级≥5</x:v>
      </x:c>
      <x:c r="Q26" s="3" t="str">
        <x:v>主包 v0.28.0</x:v>
      </x:c>
    </x:row>
    <x:row r="27" ht="70" customHeight="1">
      <x:c r="A27" s="3" t="str">
        <x:v>美伢</x:v>
      </x:c>
      <x:c r="B27" s="3" t="str">
        <x:v>meiya</x:v>
      </x:c>
      <x:c r="C27" s="3" t="str">
        <x:v>近攻、耐力与先攻均衡</x:v>
      </x:c>
      <x:c r="D27" s="17" t="n">
        <x:v>54</x:v>
      </x:c>
      <x:c r="E27" s="17" t="n">
        <x:v>101</x:v>
      </x:c>
      <x:c r="F27" s="17" t="n">
        <x:v>43</x:v>
      </x:c>
      <x:c r="G27" s="17" t="n">
        <x:v>109</x:v>
      </x:c>
      <x:c r="H27" s="17" t="n">
        <x:v>56</x:v>
      </x:c>
      <x:c r="I27" s="17" t="n">
        <x:v>37</x:v>
      </x:c>
      <x:c r="J27" s="17" t="n">
        <x:v>5</x:v>
      </x:c>
      <x:c r="K27" s="17" t="n">
        <x:v>3</x:v>
      </x:c>
      <x:c r="L27" s="17" t="n">
        <x:v>1230</x:v>
      </x:c>
      <x:c r="M27" s="17" t="n">
        <x:v>12</x:v>
      </x:c>
      <x:c r="N27" s="3" t="str">
        <x:v>疲劳上限1星、先攻1星、近攻1星</x:v>
      </x:c>
      <x:c r="O27" s="3" t="str">
        <x:v>weapons/warfork、armor/padded_surcoat</x:v>
      </x:c>
      <x:c r="P27" s="3" t="str">
        <x:v>天数≥34；参战≥14；非送信付费契约≥5；不同合格聚落≥6；历史最高等级≥5</x:v>
      </x:c>
      <x:c r="Q27" s="3" t="str">
        <x:v>主包 v0.28.0</x:v>
      </x:c>
    </x:row>
    <x:row r="28" ht="70" customHeight="1">
      <x:c r="A28" s="10" t="str">
        <x:v>玩蛇</x:v>
      </x:c>
      <x:c r="B28" s="10" t="str">
        <x:v>wanshe</x:v>
      </x:c>
      <x:c r="C28" s="10" t="str">
        <x:v>近攻与先攻偏好的单手剑配置</x:v>
      </x:c>
      <x:c r="D28" s="16" t="n">
        <x:v>52</x:v>
      </x:c>
      <x:c r="E28" s="16" t="n">
        <x:v>98</x:v>
      </x:c>
      <x:c r="F28" s="16" t="n">
        <x:v>39</x:v>
      </x:c>
      <x:c r="G28" s="16" t="n">
        <x:v>111</x:v>
      </x:c>
      <x:c r="H28" s="16" t="n">
        <x:v>57</x:v>
      </x:c>
      <x:c r="I28" s="16" t="n">
        <x:v>34</x:v>
      </x:c>
      <x:c r="J28" s="16" t="n">
        <x:v>6</x:v>
      </x:c>
      <x:c r="K28" s="16" t="n">
        <x:v>4</x:v>
      </x:c>
      <x:c r="L28" s="16" t="n">
        <x:v>1370</x:v>
      </x:c>
      <x:c r="M28" s="16" t="n">
        <x:v>12</x:v>
      </x:c>
      <x:c r="N28" s="10" t="str">
        <x:v>先攻1星、近攻2星</x:v>
      </x:c>
      <x:c r="O28" s="10" t="str">
        <x:v>weapons/shortsword、shields/buckler_shield、armor/thick_tunic</x:v>
      </x:c>
      <x:c r="P28" s="3" t="str">
        <x:v>天数≥36；参战≥15；非送信付费契约≥5；不同合格聚落≥6；历史最高等级≥5</x:v>
      </x:c>
      <x:c r="Q28" s="3" t="str">
        <x:v>主包 v0.28.0</x:v>
      </x:c>
    </x:row>
    <x:row r="29" ht="70" customHeight="1">
      <x:c r="A29" s="3" t="str">
        <x:v>涂涂</x:v>
      </x:c>
      <x:c r="B29" s="3" t="str">
        <x:v>tutu</x:v>
      </x:c>
      <x:c r="C29" s="3" t="str">
        <x:v>决心与耐力偏好的轻装起步</x:v>
      </x:c>
      <x:c r="D29" s="17" t="n">
        <x:v>50</x:v>
      </x:c>
      <x:c r="E29" s="17" t="n">
        <x:v>100</x:v>
      </x:c>
      <x:c r="F29" s="17" t="n">
        <x:v>50</x:v>
      </x:c>
      <x:c r="G29" s="17" t="n">
        <x:v>103</x:v>
      </x:c>
      <x:c r="H29" s="17" t="n">
        <x:v>48</x:v>
      </x:c>
      <x:c r="I29" s="17" t="n">
        <x:v>40</x:v>
      </x:c>
      <x:c r="J29" s="17" t="n">
        <x:v>3</x:v>
      </x:c>
      <x:c r="K29" s="17" t="n">
        <x:v>4</x:v>
      </x:c>
      <x:c r="L29" s="17" t="n">
        <x:v>1010</x:v>
      </x:c>
      <x:c r="M29" s="17" t="n">
        <x:v>10</x:v>
      </x:c>
      <x:c r="N29" s="3" t="str">
        <x:v>疲劳上限1星、决心2星</x:v>
      </x:c>
      <x:c r="O29" s="3" t="str">
        <x:v>weapons/lute、armor/thick_tunic</x:v>
      </x:c>
      <x:c r="P29" s="3" t="str">
        <x:v>天数≥38；参战≥16；非送信付费契约≥6；不同合格聚落≥6；历史最高等级≥5</x:v>
      </x:c>
      <x:c r="Q29" s="3" t="str">
        <x:v>主包 v0.28.0</x:v>
      </x:c>
    </x:row>
    <x:row r="30" ht="70" customHeight="1">
      <x:c r="A30" s="10" t="str">
        <x:v>奶盖</x:v>
      </x:c>
      <x:c r="B30" s="10" t="str">
        <x:v>naigai</x:v>
      </x:c>
      <x:c r="C30" s="10" t="str">
        <x:v>近防与投掷有潜力的新手</x:v>
      </x:c>
      <x:c r="D30" s="16" t="n">
        <x:v>52</x:v>
      </x:c>
      <x:c r="E30" s="16" t="n">
        <x:v>95</x:v>
      </x:c>
      <x:c r="F30" s="16" t="n">
        <x:v>33</x:v>
      </x:c>
      <x:c r="G30" s="16" t="n">
        <x:v>107</x:v>
      </x:c>
      <x:c r="H30" s="16" t="n">
        <x:v>46</x:v>
      </x:c>
      <x:c r="I30" s="16" t="n">
        <x:v>42</x:v>
      </x:c>
      <x:c r="J30" s="16" t="n">
        <x:v>3</x:v>
      </x:c>
      <x:c r="K30" s="16" t="n">
        <x:v>2</x:v>
      </x:c>
      <x:c r="L30" s="16" t="n">
        <x:v>1030</x:v>
      </x:c>
      <x:c r="M30" s="16" t="n">
        <x:v>9</x:v>
      </x:c>
      <x:c r="N30" s="10" t="str">
        <x:v>远攻1星、近防2星</x:v>
      </x:c>
      <x:c r="O30" s="10" t="str">
        <x:v>weapons/throwing_axe、shields/buckler_shield、armor/thick_tunic</x:v>
      </x:c>
      <x:c r="P30" s="3" t="str">
        <x:v>天数≥39；参战≥16；非送信付费契约≥6；不同合格聚落≥6；历史最高等级≥5</x:v>
      </x:c>
      <x:c r="Q30" s="3" t="str">
        <x:v>主包 v0.28.0</x:v>
      </x:c>
    </x:row>
    <x:row r="31" ht="70" customHeight="1">
      <x:c r="A31" s="3" t="str">
        <x:v>小杰</x:v>
      </x:c>
      <x:c r="B31" s="3" t="str">
        <x:v>xiaojie</x:v>
      </x:c>
      <x:c r="C31" s="3" t="str">
        <x:v>耐力与生命偏好的近战配置</x:v>
      </x:c>
      <x:c r="D31" s="17" t="n">
        <x:v>58</x:v>
      </x:c>
      <x:c r="E31" s="17" t="n">
        <x:v>105</x:v>
      </x:c>
      <x:c r="F31" s="17" t="n">
        <x:v>39</x:v>
      </x:c>
      <x:c r="G31" s="17" t="n">
        <x:v>96</x:v>
      </x:c>
      <x:c r="H31" s="17" t="n">
        <x:v>51</x:v>
      </x:c>
      <x:c r="I31" s="17" t="n">
        <x:v>35</x:v>
      </x:c>
      <x:c r="J31" s="17" t="n">
        <x:v>4</x:v>
      </x:c>
      <x:c r="K31" s="17" t="n">
        <x:v>3</x:v>
      </x:c>
      <x:c r="L31" s="17" t="n">
        <x:v>1430</x:v>
      </x:c>
      <x:c r="M31" s="17" t="n">
        <x:v>10</x:v>
      </x:c>
      <x:c r="N31" s="3" t="str">
        <x:v>生命1星、疲劳上限2星</x:v>
      </x:c>
      <x:c r="O31" s="3" t="str">
        <x:v>weapons/pickaxe、shields/buckler_shield、armor/thick_tunic</x:v>
      </x:c>
      <x:c r="P31" s="3" t="str">
        <x:v>天数≥42；参战≥18；非送信付费契约≥6；不同合格聚落≥7；历史最高等级≥6</x:v>
      </x:c>
      <x:c r="Q31" s="3" t="str">
        <x:v>主包 v0.28.0</x:v>
      </x:c>
    </x:row>
    <x:row r="32" ht="70" customHeight="1">
      <x:c r="A32" s="10" t="str">
        <x:v>bula</x:v>
      </x:c>
      <x:c r="B32" s="10" t="str">
        <x:v>bula</x:v>
      </x:c>
      <x:c r="C32" s="10" t="str">
        <x:v>生命、决心与远防均衡</x:v>
      </x:c>
      <x:c r="D32" s="16" t="n">
        <x:v>54</x:v>
      </x:c>
      <x:c r="E32" s="16" t="n">
        <x:v>98</x:v>
      </x:c>
      <x:c r="F32" s="16" t="n">
        <x:v>45</x:v>
      </x:c>
      <x:c r="G32" s="16" t="n">
        <x:v>98</x:v>
      </x:c>
      <x:c r="H32" s="16" t="n">
        <x:v>49</x:v>
      </x:c>
      <x:c r="I32" s="16" t="n">
        <x:v>40</x:v>
      </x:c>
      <x:c r="J32" s="16" t="n">
        <x:v>4</x:v>
      </x:c>
      <x:c r="K32" s="16" t="n">
        <x:v>5</x:v>
      </x:c>
      <x:c r="L32" s="16" t="n">
        <x:v>1530</x:v>
      </x:c>
      <x:c r="M32" s="16" t="n">
        <x:v>10</x:v>
      </x:c>
      <x:c r="N32" s="10" t="str">
        <x:v>生命1星、决心1星、远防1星</x:v>
      </x:c>
      <x:c r="O32" s="10" t="str">
        <x:v>weapons/bludgeon、shields/wooden_shield、armor/thick_tunic</x:v>
      </x:c>
      <x:c r="P32" s="3" t="str">
        <x:v>天数≥44；参战≥18；非送信付费契约≥7；不同合格聚落≥7；历史最高等级≥6</x:v>
      </x:c>
      <x:c r="Q32" s="3" t="str">
        <x:v>主包 v0.28.0</x:v>
      </x:c>
    </x:row>
    <x:row r="33" ht="70" customHeight="1">
      <x:c r="A33" s="3" t="str">
        <x:v>苏袜</x:v>
      </x:c>
      <x:c r="B33" s="3" t="str">
        <x:v>suwa</x:v>
      </x:c>
      <x:c r="C33" s="3" t="str">
        <x:v>高先攻与耐力倾向</x:v>
      </x:c>
      <x:c r="D33" s="17" t="n">
        <x:v>49</x:v>
      </x:c>
      <x:c r="E33" s="17" t="n">
        <x:v>101</x:v>
      </x:c>
      <x:c r="F33" s="17" t="n">
        <x:v>38</x:v>
      </x:c>
      <x:c r="G33" s="17" t="n">
        <x:v>121</x:v>
      </x:c>
      <x:c r="H33" s="17" t="n">
        <x:v>49</x:v>
      </x:c>
      <x:c r="I33" s="17" t="n">
        <x:v>46</x:v>
      </x:c>
      <x:c r="J33" s="17" t="n">
        <x:v>4</x:v>
      </x:c>
      <x:c r="K33" s="17" t="n">
        <x:v>6</x:v>
      </x:c>
      <x:c r="L33" s="17" t="n">
        <x:v>1790</x:v>
      </x:c>
      <x:c r="M33" s="17" t="n">
        <x:v>11</x:v>
      </x:c>
      <x:c r="N33" s="3" t="str">
        <x:v>疲劳上限1星、先攻3星</x:v>
      </x:c>
      <x:c r="O33" s="3" t="str">
        <x:v>weapons/javelin、shields/buckler_shield、armor/thick_tunic</x:v>
      </x:c>
      <x:c r="P33" s="3" t="str">
        <x:v>天数≥46；参战≥20；非送信付费契约≥7；不同合格聚落≥7；历史最高等级≥6</x:v>
      </x:c>
      <x:c r="Q33" s="3" t="str">
        <x:v>主包 v0.28.0</x:v>
      </x:c>
    </x:row>
    <x:row r="34" ht="70" customHeight="1">
      <x:c r="A34" s="10" t="str">
        <x:v>千涵</x:v>
      </x:c>
      <x:c r="B34" s="10" t="str">
        <x:v>qianhan</x:v>
      </x:c>
      <x:c r="C34" s="10" t="str">
        <x:v>近攻与近防偏好的长矛与盾牌配置</x:v>
      </x:c>
      <x:c r="D34" s="16" t="n">
        <x:v>53</x:v>
      </x:c>
      <x:c r="E34" s="16" t="n">
        <x:v>99</x:v>
      </x:c>
      <x:c r="F34" s="16" t="n">
        <x:v>41</x:v>
      </x:c>
      <x:c r="G34" s="16" t="n">
        <x:v>103</x:v>
      </x:c>
      <x:c r="H34" s="16" t="n">
        <x:v>53</x:v>
      </x:c>
      <x:c r="I34" s="16" t="n">
        <x:v>36</x:v>
      </x:c>
      <x:c r="J34" s="16" t="n">
        <x:v>5</x:v>
      </x:c>
      <x:c r="K34" s="16" t="n">
        <x:v>3</x:v>
      </x:c>
      <x:c r="L34" s="16" t="n">
        <x:v>1970</x:v>
      </x:c>
      <x:c r="M34" s="16" t="n">
        <x:v>11</x:v>
      </x:c>
      <x:c r="N34" s="10" t="str">
        <x:v>近攻2星、近防1星</x:v>
      </x:c>
      <x:c r="O34" s="10" t="str">
        <x:v>weapons/militia_spear、shields/wooden_shield、armor/thick_tunic</x:v>
      </x:c>
      <x:c r="P34" s="3" t="str">
        <x:v>天数≥48；参战≥20；非送信付费契约≥7；不同合格聚落≥7；历史最高等级≥6</x:v>
      </x:c>
      <x:c r="Q34" s="3" t="str">
        <x:v>主包 v0.28.0</x:v>
      </x:c>
    </x:row>
    <x:row r="35" ht="70" customHeight="1">
      <x:c r="A35" s="3" t="str">
        <x:v>王大芷</x:v>
      </x:c>
      <x:c r="B35" s="3" t="str">
        <x:v>wangdazhi</x:v>
      </x:c>
      <x:c r="C35" s="3" t="str">
        <x:v>近防、耐力和决心偏好的持盾起步</x:v>
      </x:c>
      <x:c r="D35" s="17" t="n">
        <x:v>56</x:v>
      </x:c>
      <x:c r="E35" s="17" t="n">
        <x:v>102</x:v>
      </x:c>
      <x:c r="F35" s="17" t="n">
        <x:v>46</x:v>
      </x:c>
      <x:c r="G35" s="17" t="n">
        <x:v>95</x:v>
      </x:c>
      <x:c r="H35" s="17" t="n">
        <x:v>52</x:v>
      </x:c>
      <x:c r="I35" s="17" t="n">
        <x:v>33</x:v>
      </x:c>
      <x:c r="J35" s="17" t="n">
        <x:v>7</x:v>
      </x:c>
      <x:c r="K35" s="17" t="n">
        <x:v>4</x:v>
      </x:c>
      <x:c r="L35" s="17" t="n">
        <x:v>1920</x:v>
      </x:c>
      <x:c r="M35" s="17" t="n">
        <x:v>12</x:v>
      </x:c>
      <x:c r="N35" s="3" t="str">
        <x:v>疲劳上限1星、决心1星、近防2星</x:v>
      </x:c>
      <x:c r="O35" s="3" t="str">
        <x:v>weapons/wooden_flail、shields/wooden_shield、armor/padded_surcoat</x:v>
      </x:c>
      <x:c r="P35" s="3" t="str">
        <x:v>天数≥50；参战≥21；非送信付费契约≥8；不同合格聚落≥8；历史最高等级≥7</x:v>
      </x:c>
      <x:c r="Q35" s="3" t="str">
        <x:v>主包 v0.28.0</x:v>
      </x:c>
    </x:row>
    <x:row r="36" ht="70" customHeight="1">
      <x:c r="A36" s="10" t="str">
        <x:v>瑶瑶牙</x:v>
      </x:c>
      <x:c r="B36" s="10" t="str">
        <x:v>yaoyaoya</x:v>
      </x:c>
      <x:c r="C36" s="10" t="str">
        <x:v>近攻与疲劳二星、近防一星；双手斧起步</x:v>
      </x:c>
      <x:c r="D36" s="16" t="n">
        <x:v>58</x:v>
      </x:c>
      <x:c r="E36" s="16" t="n">
        <x:v>104</x:v>
      </x:c>
      <x:c r="F36" s="16" t="n">
        <x:v>40</x:v>
      </x:c>
      <x:c r="G36" s="16" t="n">
        <x:v>84</x:v>
      </x:c>
      <x:c r="H36" s="16" t="n">
        <x:v>55</x:v>
      </x:c>
      <x:c r="I36" s="16" t="n">
        <x:v>29</x:v>
      </x:c>
      <x:c r="J36" s="16" t="n">
        <x:v>3</x:v>
      </x:c>
      <x:c r="K36" s="16" t="n">
        <x:v>0</x:v>
      </x:c>
      <x:c r="L36" s="16" t="n">
        <x:v>2160</x:v>
      </x:c>
      <x:c r="M36" s="16" t="n">
        <x:v>13</x:v>
      </x:c>
      <x:c r="N36" s="10" t="str">
        <x:v>疲劳上限2星、近攻2星、近防1星</x:v>
      </x:c>
      <x:c r="O36" s="10" t="str">
        <x:v>weapons/woodcutters_axe、armor/padded_surcoat、helmets/aketon_cap</x:v>
      </x:c>
      <x:c r="P36" s="3" t="str">
        <x:v>天数≥54；参战≥23；非送信付费契约≥8；不同合格聚落≥8；历史最高等级≥7</x:v>
      </x:c>
      <x:c r="Q36" s="3" t="str">
        <x:v>主包 v0.28.0</x:v>
      </x:c>
    </x:row>
    <x:row r="37" ht="70" customHeight="1">
      <x:c r="A37" s="3" t="str">
        <x:v>羊咩咩</x:v>
      </x:c>
      <x:c r="B37" s="3" t="str">
        <x:v>yangmiemie</x:v>
      </x:c>
      <x:c r="C37" s="3" t="str">
        <x:v>生命与决心偏好的稳健配置</x:v>
      </x:c>
      <x:c r="D37" s="17" t="n">
        <x:v>59</x:v>
      </x:c>
      <x:c r="E37" s="17" t="n">
        <x:v>100</x:v>
      </x:c>
      <x:c r="F37" s="17" t="n">
        <x:v>44</x:v>
      </x:c>
      <x:c r="G37" s="17" t="n">
        <x:v>97</x:v>
      </x:c>
      <x:c r="H37" s="17" t="n">
        <x:v>50</x:v>
      </x:c>
      <x:c r="I37" s="17" t="n">
        <x:v>38</x:v>
      </x:c>
      <x:c r="J37" s="17" t="n">
        <x:v>5</x:v>
      </x:c>
      <x:c r="K37" s="17" t="n">
        <x:v>4</x:v>
      </x:c>
      <x:c r="L37" s="17" t="n">
        <x:v>1890</x:v>
      </x:c>
      <x:c r="M37" s="17" t="n">
        <x:v>10</x:v>
      </x:c>
      <x:c r="N37" s="3" t="str">
        <x:v>生命2星、决心1星</x:v>
      </x:c>
      <x:c r="O37" s="3" t="str">
        <x:v>weapons/militia_spear、shields/buckler_shield、armor/padded_surcoat</x:v>
      </x:c>
      <x:c r="P37" s="3" t="str">
        <x:v>天数≥52；参战≥22；非送信付费契约≥8；不同合格聚落≥8；历史最高等级≥7</x:v>
      </x:c>
      <x:c r="Q37" s="3" t="str">
        <x:v>主包 v0.28.0</x:v>
      </x:c>
    </x:row>
    <x:row r="38" ht="70" customHeight="1">
      <x:c r="A38" s="10" t="str">
        <x:v>宋暖阳</x:v>
      </x:c>
      <x:c r="B38" s="10" t="str">
        <x:v>songnuanyang</x:v>
      </x:c>
      <x:c r="C38" s="10" t="str">
        <x:v>生命、近攻与决心均衡</x:v>
      </x:c>
      <x:c r="D38" s="16" t="n">
        <x:v>60</x:v>
      </x:c>
      <x:c r="E38" s="16" t="n">
        <x:v>104</x:v>
      </x:c>
      <x:c r="F38" s="16" t="n">
        <x:v>50</x:v>
      </x:c>
      <x:c r="G38" s="16" t="n">
        <x:v>108</x:v>
      </x:c>
      <x:c r="H38" s="16" t="n">
        <x:v>58</x:v>
      </x:c>
      <x:c r="I38" s="16" t="n">
        <x:v>39</x:v>
      </x:c>
      <x:c r="J38" s="16" t="n">
        <x:v>6</x:v>
      </x:c>
      <x:c r="K38" s="16" t="n">
        <x:v>5</x:v>
      </x:c>
      <x:c r="L38" s="16" t="n">
        <x:v>1960</x:v>
      </x:c>
      <x:c r="M38" s="16" t="n">
        <x:v>10</x:v>
      </x:c>
      <x:c r="N38" s="10" t="str">
        <x:v>生命1星、决心1星、近攻1星</x:v>
      </x:c>
      <x:c r="O38" s="10" t="str">
        <x:v>weapons/militia_spear、shields/buckler_shield、armor/thick_tunic</x:v>
      </x:c>
      <x:c r="P38" s="3" t="str">
        <x:v>天数≥16；参战≥6；非送信付费契约≥2；不同合格聚落≥4；历史最高等级≥3；随机35%，第5次有效抽取保底</x:v>
      </x:c>
      <x:c r="Q38" s="3" t="str">
        <x:v>主包 v0.28.0</x:v>
      </x:c>
    </x:row>
    <x:row r="39" ht="70" customHeight="1">
      <x:c r="A39" s="3" t="str">
        <x:v>溺水小龟</x:v>
      </x:c>
      <x:c r="B39" s="3" t="str">
        <x:v>xiaogui</x:v>
      </x:c>
      <x:c r="C39" s="3" t="str">
        <x:v>前排盾卫，近防与决心成长；保留投掷副手</x:v>
      </x:c>
      <x:c r="D39" s="17" t="n">
        <x:v>53</x:v>
      </x:c>
      <x:c r="E39" s="17" t="n">
        <x:v>102</x:v>
      </x:c>
      <x:c r="F39" s="17" t="n">
        <x:v>43</x:v>
      </x:c>
      <x:c r="G39" s="17" t="n">
        <x:v>100</x:v>
      </x:c>
      <x:c r="H39" s="17" t="n">
        <x:v>48</x:v>
      </x:c>
      <x:c r="I39" s="17" t="n">
        <x:v>44</x:v>
      </x:c>
      <x:c r="J39" s="17" t="n">
        <x:v>5</x:v>
      </x:c>
      <x:c r="K39" s="17" t="n">
        <x:v>8</x:v>
      </x:c>
      <x:c r="L39" s="17" t="n">
        <x:v>1830</x:v>
      </x:c>
      <x:c r="M39" s="17" t="n">
        <x:v>11</x:v>
      </x:c>
      <x:c r="N39" s="3" t="str">
        <x:v>疲劳上限1星、决心2星、近防3星</x:v>
      </x:c>
      <x:c r="O39" s="3" t="str">
        <x:v>weapons/boar_spear、shields/wooden_shield、armor/thick_tunic</x:v>
      </x:c>
      <x:c r="P39" s="3" t="str">
        <x:v>天数≥1；参战≥0；非送信付费契约≥0；不同合格聚落≥1；历史最高等级≥1；随机25%，第5次有效抽取保底</x:v>
      </x:c>
      <x:c r="Q39" s="3" t="str">
        <x:v>主包 v0.28.0</x:v>
      </x:c>
    </x:row>
    <x:row r="40" ht="70" customHeight="1">
      <x:c r="A40" s="10" t="str">
        <x:v>希文</x:v>
      </x:c>
      <x:c r="B40" s="10" t="str">
        <x:v>xiwen</x:v>
      </x:c>
      <x:c r="C40" s="10" t="str">
        <x:v>轻装剑盾，近攻与先攻成长</x:v>
      </x:c>
      <x:c r="D40" s="16" t="n">
        <x:v>52</x:v>
      </x:c>
      <x:c r="E40" s="16" t="n">
        <x:v>97</x:v>
      </x:c>
      <x:c r="F40" s="16" t="n">
        <x:v>41</x:v>
      </x:c>
      <x:c r="G40" s="16" t="n">
        <x:v>111</x:v>
      </x:c>
      <x:c r="H40" s="16" t="n">
        <x:v>51</x:v>
      </x:c>
      <x:c r="I40" s="16" t="n">
        <x:v>36</x:v>
      </x:c>
      <x:c r="J40" s="16" t="n">
        <x:v>4</x:v>
      </x:c>
      <x:c r="K40" s="16" t="n">
        <x:v>3</x:v>
      </x:c>
      <x:c r="L40" s="16" t="n">
        <x:v>590</x:v>
      </x:c>
      <x:c r="M40" s="16" t="n">
        <x:v>9</x:v>
      </x:c>
      <x:c r="N40" s="10" t="str">
        <x:v>先攻2星、近攻2星、近防1星</x:v>
      </x:c>
      <x:c r="O40" s="10" t="str">
        <x:v>weapons/shortsword、shields/buckler_shield、armor/thick_tunic</x:v>
      </x:c>
      <x:c r="P40" s="3" t="str">
        <x:v>天数≥35；参战≥14；非送信付费契约≥5；不同合格聚落≥6；历史最高等级≥5</x:v>
      </x:c>
      <x:c r="Q40" s="3" t="str">
        <x:v>可选DLC 0.2.4</x:v>
      </x:c>
    </x:row>
  </x:sheetData>
  <x:pageMargins left="0.7" right="0.7" top="0.75" bottom="0.75" header="0.3" footer="0.3"/>
  <x:tableParts count="1">
    <x:tablePart xmlns:r="http://schemas.openxmlformats.org/officeDocument/2006/relationships" r:id="R680967d99c7b4e6d"/>
  </x:tableParts>
</x:worksheet>
</file>

<file path=xl/worksheets/sheet15.xml><?xml version="1.0" encoding="utf-8"?>
<x:worksheet xmlns:x="http://schemas.openxmlformats.org/spreadsheetml/2006/main">
  <x:sheetPr>
    <x:tabColor rgb="FF086C7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6" hidden="0" customWidth="1"/>
    <x:col min="2" max="2" width="46" hidden="0" customWidth="1"/>
    <x:col min="3" max="3" width="78" hidden="0" customWidth="1"/>
    <x:col min="4" max="4" width="100" hidden="0" customWidth="1"/>
  </x:cols>
  <x:sheetData>
    <x:row r="1" ht="36" customHeight="1">
      <x:c r="A1" s="5" t="str">
        <x:v>参数来源与使用边界</x:v>
      </x:c>
      <x:c r="B1" s="3"/>
      <x:c r="C1" s="3"/>
      <x:c r="D1" s="3"/>
    </x:row>
    <x:row r="2" ht="25" customHeight="1">
      <x:c r="A2" s="3"/>
      <x:c r="B2" s="3"/>
      <x:c r="C2" s="3"/>
      <x:c r="D2" s="3"/>
    </x:row>
    <x:row r="3" ht="25" customHeight="1">
      <x:c r="A3" s="7" t="str">
        <x:v>完整阅读范围、来源冲突、计算假设与实测缺口见同目录文档。</x:v>
      </x:c>
      <x:c r="B3" s="3"/>
      <x:c r="C3" s="3"/>
      <x:c r="D3" s="3"/>
    </x:row>
    <x:row r="4" ht="25" customHeight="1">
      <x:c r="A4" s="3"/>
      <x:c r="B4" s="3"/>
      <x:c r="C4" s="3"/>
      <x:c r="D4" s="3"/>
    </x:row>
    <x:row r="5" ht="58" customHeight="1">
      <x:c r="A5" s="56" t="str">
        <x:v>来源/参数</x:v>
      </x:c>
      <x:c r="B5" s="56" t="str">
        <x:v>值或范围</x:v>
      </x:c>
      <x:c r="C5" s="56" t="str">
        <x:v>解释</x:v>
      </x:c>
      <x:c r="D5" s="56" t="str">
        <x:v>链接/路径</x:v>
      </x:c>
    </x:row>
    <x:row r="6" ht="58" customHeight="1">
      <x:c r="A6" s="10" t="str">
        <x:v>装备定价系数</x:v>
      </x:c>
      <x:c r="B6" s="37" t="n">
        <x:v>0.6</x:v>
      </x:c>
      <x:c r="C6" s="10" t="str">
        <x:v>提案：全新装备基础值×0.60</x:v>
      </x:c>
      <x:c r="D6" s="10" t="str">
        <x:v>tools/balance_v1_design.py</x:v>
      </x:c>
    </x:row>
    <x:row r="7" ht="58" customHeight="1">
      <x:c r="A7" s="3" t="str">
        <x:v>补级定价系数</x:v>
      </x:c>
      <x:c r="B7" s="37" t="n">
        <x:v>120</x:v>
      </x:c>
      <x:c r="C7" s="3" t="str">
        <x:v>提案：120×(实际等级-1)^1.5</x:v>
      </x:c>
      <x:c r="D7" s="3" t="str">
        <x:v>tools/balance_v1_design.py</x:v>
      </x:c>
    </x:row>
    <x:row r="8" ht="58" customHeight="1">
      <x:c r="A8" s="10" t="str">
        <x:v>2～11级工资倍率</x:v>
      </x:c>
      <x:c r="B8" s="37" t="n">
        <x:v>1.1</x:v>
      </x:c>
      <x:c r="C8" s="10" t="str">
        <x:v>本机原版，不含起源/特性经济倍率</x:v>
      </x:c>
      <x:c r="D8" s="10" t="str">
        <x:v>native-manifest.json / character_background.nut</x:v>
      </x:c>
    </x:row>
    <x:row r="9" ht="58" customHeight="1">
      <x:c r="A9" s="3" t="str">
        <x:v>12级起工资倍率</x:v>
      </x:c>
      <x:c r="B9" s="37" t="n">
        <x:v>1.03</x:v>
      </x:c>
      <x:c r="C9" s="3" t="str">
        <x:v>本机原版，逐级复利</x:v>
      </x:c>
      <x:c r="D9" s="3" t="str">
        <x:v>native-manifest.json / character_background.nut</x:v>
      </x:c>
    </x:row>
    <x:row r="10" ht="58" customHeight="1">
      <x:c r="A10" s="10" t="str">
        <x:v>袁兆阳《游戏数值百宝书》</x:v>
      </x:c>
      <x:c r="B10" s="10" t="str">
        <x:v>用户提供EPUB全文</x:v>
      </x:c>
      <x:c r="C10" s="10" t="str">
        <x:v>重点阅读平衡、性价比、经济/养成/战斗复盘；未声称逐字通读</x:v>
      </x:c>
      <x:c r="D10" s="10" t="str">
        <x:v>读书与Wiki核对.md / research-sources.json</x:v>
      </x:c>
    </x:row>
    <x:row r="11" ht="58" customHeight="1">
      <x:c r="A11" s="3" t="str">
        <x:v>似水无痕《平衡掌控者》</x:v>
      </x:c>
      <x:c r="B11" s="3" t="str">
        <x:v>用户提供EPUB全文</x:v>
      </x:c>
      <x:c r="C11" s="3" t="str">
        <x:v>重点阅读属性乘区、技能机会成本、装备、回复与仿真；图表未全部核对</x:v>
      </x:c>
      <x:c r="D11" s="3" t="str">
        <x:v>读书与Wiki核对.md / research-sources.json</x:v>
      </x:c>
    </x:row>
    <x:row r="12" ht="58" customHeight="1">
      <x:c r="A12" s="10" t="str">
        <x:v>BBMOD Wiki</x:v>
      </x:c>
      <x:c r="B12" s="10" t="str">
        <x:v>2026-09-18资料快照</x:v>
      </x:c>
      <x:c r="C12" s="10" t="str">
        <x:v>23个页面含目录和消歧页；工资旧描述以本机脚本纠正</x:v>
      </x:c>
      <x:c r="D12" s="10" t="str">
        <x:v>https://bbmod.site/wiki/</x:v>
      </x:c>
    </x:row>
    <x:row r="13" ht="58" customHeight="1">
      <x:c r="A13" s="3" t="str">
        <x:v>8种原版背景</x:v>
      </x:c>
      <x:c r="B13" s="3" t="str">
        <x:v>128个属性上下界端点</x:v>
      </x:c>
      <x:c r="C13" s="3" t="str">
        <x:v>全部与本机资源一致；同星对比不等于随机雇佣期望</x:v>
      </x:c>
      <x:c r="D13" s="3" t="str">
        <x:v>vanilla-backgrounds.json</x:v>
      </x:c>
    </x:row>
    <x:row r="14" ht="58" customHeight="1">
      <x:c r="A14" s="10" t="str">
        <x:v>本机游戏与Mod</x:v>
      </x:c>
      <x:c r="B14" s="10" t="str">
        <x:v>主包34人+希文；96现行技能</x:v>
      </x:c>
      <x:c r="C14" s="10" t="str">
        <x:v>新增原版资源23份；提案补齐102个选项</x:v>
      </x:c>
      <x:c r="D14" s="10" t="str">
        <x:v>source-manifest.json / research-sources.json</x:v>
      </x:c>
    </x:row>
    <x:row r="15" ht="58" customHeight="1">
      <x:c r="A15" s="3" t="str">
        <x:v>V2设计</x:v>
      </x:c>
      <x:c r="B15" s="3" t="str">
        <x:v>35人、102技能、3路线</x:v>
      </x:c>
      <x:c r="C15" s="3" t="str">
        <x:v>v0.27.2新战役实装基准；修改输入后须重新编译Mod。 宋暖阳按2026-09-29用户截图与确认实装，先攻108含快速。</x:v>
      </x:c>
      <x:c r="D15" s="3" t="str">
        <x:v>总方案.md / proposal.json</x:v>
      </x:c>
    </x:row>
    <x:row r="16" ht="58" customHeight="1">
      <x:c r="A16" s="10" t="str">
        <x:v>离线验证</x:v>
      </x:c>
      <x:c r="B16" s="10" t="str">
        <x:v>33项检查、256伤害公式边界</x:v>
      </x:c>
      <x:c r="C16" s="10" t="str">
        <x:v>144000次靶子/承伤试验；未覆盖新增特质全部条件机制和希文技能</x:v>
      </x:c>
      <x:c r="D16" s="10" t="str">
        <x:v>验证结果.md / v2-validation.json</x:v>
      </x:c>
    </x:row>
    <x:row r="17" ht="58" customHeight="1">
      <x:c r="A17" s="3" t="str">
        <x:v>V2变化</x:v>
      </x:c>
      <x:c r="B17" s="3" t="str">
        <x:v>8技能、3路线、5远程、8晚到、9构筑</x:v>
      </x:c>
      <x:c r="C17" s="3" t="str">
        <x:v>详见逐项清单，与现行Mod不同于与V1设计版对比</x:v>
      </x:c>
      <x:c r="D17" s="3" t="str">
        <x:v>V2改动清单.md</x:v>
      </x:c>
    </x:row>
    <x:row r="18" ht="58" customHeight="1">
      <x:c r="A18" s="10" t="str">
        <x:v>版本</x:v>
      </x:c>
      <x:c r="B18" s="10" t="str">
        <x:v>2026-09-29 / 提案V2.1</x:v>
      </x:c>
      <x:c r="C18" s="10" t="str">
        <x:v>修改黄色输入，绿色公式重算；文字定义不会自动改写</x:v>
      </x:c>
      <x:c r="D18" s="10" t="str">
        <x:v>README.md</x:v>
      </x:c>
    </x:row>
    <x:row r="19" ht="58" customHeight="1">
      <x:c r="A19" s="3" t="str">
        <x:v>裸属性口径</x:v>
      </x:c>
      <x:c r="B19" s="3" t="str">
        <x:v>含固定特质；剧情分支1；30项</x:v>
      </x:c>
      <x:c r="C19" s="3" t="str">
        <x:v>阿飞等级耐力另加30；不含专长/龟壳体质/路线/装备</x:v>
      </x:c>
      <x:c r="D19" s="3" t="str">
        <x:v>角色手册.md / 人物特质</x:v>
      </x:c>
    </x:row>
    <x:row r="20" ht="58" customHeight="1">
      <x:c r="A20" s="10" t="str">
        <x:v>装备减载取整</x:v>
      </x:c>
      <x:c r="B20" s="10" t="str">
        <x:v>身甲向下、头盔向上取整</x:v>
      </x:c>
      <x:c r="C20" s="10" t="str">
        <x:v>壮实0.7；包内武器负重÷2；不可据此改变轻装门槛</x:v>
      </x:c>
      <x:c r="D20" s="10" t="str">
        <x:v>原版 armor/helmet/bag_fatigue</x:v>
      </x:c>
    </x:row>
    <x:row r="21" ht="58" customHeight="1">
      <x:c r="A21" s="3" t="str">
        <x:v>重甲缓冲目标</x:v>
      </x:c>
      <x:c r="B21" s="3" t="n">
        <x:v>55</x:v>
      </x:c>
      <x:c r="C21" s="3" t="str">
        <x:v>用户指定55；普通320/300重甲压力装，壮实后对照；培养均值不等于每次随机成长的保底。</x:v>
      </x:c>
      <x:c r="D21" s="3" t="str">
        <x:v>重甲疲劳 / 验证结果.md</x:v>
      </x:c>
    </x:row>
    <x:row r="22" ht="58" customHeight="1">
      <x:c r="A22" t="str">
        <x:v>网站特质与玩法反馈</x:v>
      </x:c>
      <x:c r="B22" t="n">
        <x:v>46294.156209016204</x:v>
      </x:c>
      <x:c r="C22" t="str">
        <x:v>65人物、4建议，全量只读；使用特质和玩法线索，不采用评分数值。</x:v>
      </x:c>
      <x:c r="D22" t="str">
        <x:v>https://sdhaohan.cn/#member=afei</x:v>
      </x:c>
    </x:row>
    <x:row r="23" ht="58" customHeight="1">
      <x:c r="A23" t="str">
        <x:v>固定特质记账</x:v>
      </x:c>
      <x:c r="B23" t="str">
        <x:v>表列八维已含效果</x:v>
      </x:c>
      <x:c r="C23" t="str">
        <x:v>实装基础=表列一级值-原版固定特质增减；条件机制另按原版执行。</x:v>
      </x:c>
      <x:c r="D23" t="str">
        <x:v>trait-design.json / 人物特质</x:v>
      </x:c>
    </x:row>
    <x:row r="24" ht="58" customHeight="1">
      <x:c r="A24" t="str">
        <x:v>技能图标</x:v>
      </x:c>
      <x:c r="B24" t="str">
        <x:v>107技能图 + 70特质图</x:v>
      </x:c>
      <x:c r="C24" t="str">
        <x:v>希文暂用反击/盾墙/探路者原版图；图片嵌入单元格对应行。</x:v>
      </x:c>
      <x:c r="D24" t="str">
        <x:v>skill-icon-manifest.json / trait-design.json</x:v>
      </x:c>
    </x:row>
    <x:row r="25" ht="58" customHeight="1">
      <x:c r="A25" t="str">
        <x:v>当前DLC</x:v>
      </x:c>
      <x:c r="B25" t="str">
        <x:v>希文+里根 0.1.0</x:v>
      </x:c>
      <x:c r="C25" t="str">
        <x:v>当前仍独立可选包；本次V2设计不改变游戏脚本。</x:v>
      </x:c>
      <x:c r="D25" t="str">
        <x:v>current-roster.json</x:v>
      </x:c>
    </x:row>
  </x:sheetData>
  <x:pageMargins left="0.7" right="0.7" top="0.75" bottom="0.75" header="0.3" footer="0.3"/>
  <x:tableParts count="1">
    <x:tablePart xmlns:r="http://schemas.openxmlformats.org/officeDocument/2006/relationships" r:id="R065a4d641a1c435c"/>
  </x:tableParts>
</x:worksheet>
</file>

<file path=xl/worksheets/sheet16.xml><?xml version="1.0" encoding="utf-8"?>
<x:worksheet xmlns:x="http://schemas.openxmlformats.org/spreadsheetml/2006/main">
  <x:sheetPr>
    <x:tabColor rgb="FF086C7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18" hidden="0" customWidth="1"/>
    <x:col min="3" max="3" width="20" hidden="0" customWidth="1"/>
    <x:col min="4" max="4" width="20" hidden="0" customWidth="1"/>
    <x:col min="5" max="5" width="68" hidden="0" customWidth="1"/>
    <x:col min="6" max="6" width="43" hidden="0" customWidth="1"/>
    <x:col min="7" max="7" width="45" hidden="0" customWidth="1"/>
    <x:col min="8" max="8" width="47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2" hidden="0" customWidth="1"/>
    <x:col min="19" max="19" width="16" hidden="0" customWidth="1"/>
    <x:col min="20" max="20" width="17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28" hidden="0" customWidth="1"/>
    <x:col min="30" max="30" width="28" hidden="0" customWidth="1"/>
    <x:col min="31" max="31" width="28" hidden="0" customWidth="1"/>
    <x:col min="32" max="32" width="28" hidden="0" customWidth="1"/>
  </x:cols>
  <x:sheetData>
    <x:row r="1" ht="36" customHeight="1">
      <x:c r="A1" s="5" t="str">
        <x:v>35人固定特质与额外耐力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</x:row>
    <x:row r="3" ht="25" customHeight="1">
      <x:c r="A3" s="7" t="str">
        <x:v>每人固定2项，剧情二选一另列。八维已含固定特质；阿飞和小酒瓶均取消额外等级加成，疲劳通过基础值与普通升级培养。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  <x:c r="AC3" s="3"/>
      <x:c r="AD3" s="3"/>
      <x:c r="AE3" s="3"/>
      <x:c r="AF3" s="3"/>
    </x:row>
    <x:row r="4" ht="2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</x:row>
    <x:row r="5" ht="45" customHeight="1">
      <x:c r="A5" s="9" t="str">
        <x:v>人物</x:v>
      </x:c>
      <x:c r="B5" s="9" t="str">
        <x:v>ID</x:v>
      </x:c>
      <x:c r="C5" s="9" t="str">
        <x:v>固定特质一</x:v>
      </x:c>
      <x:c r="D5" s="9" t="str">
        <x:v>固定特质二</x:v>
      </x:c>
      <x:c r="E5" s="9" t="str">
        <x:v>完整效果</x:v>
      </x:c>
      <x:c r="F5" s="9" t="str">
        <x:v>所选特质票数 / 样本</x:v>
      </x:c>
      <x:c r="G5" s="9" t="str">
        <x:v>票数前三（含并列）</x:v>
      </x:c>
      <x:c r="H5" s="9" t="str">
        <x:v>采用依据</x:v>
      </x:c>
      <x:c r="I5" s="9" t="str">
        <x:v>原版特质Δ生命</x:v>
      </x:c>
      <x:c r="J5" s="9" t="str">
        <x:v>原版特质Δ疲劳上限</x:v>
      </x:c>
      <x:c r="K5" s="9" t="str">
        <x:v>原版特质Δ决心</x:v>
      </x:c>
      <x:c r="L5" s="9" t="str">
        <x:v>原版特质Δ先攻</x:v>
      </x:c>
      <x:c r="M5" s="9" t="str">
        <x:v>原版特质Δ近攻</x:v>
      </x:c>
      <x:c r="N5" s="9" t="str">
        <x:v>原版特质Δ远攻</x:v>
      </x:c>
      <x:c r="O5" s="9" t="str">
        <x:v>原版特质Δ近防</x:v>
      </x:c>
      <x:c r="P5" s="9" t="str">
        <x:v>原版特质Δ远防</x:v>
      </x:c>
      <x:c r="Q5" s="9" t="str">
        <x:v>每级额外疲劳</x:v>
      </x:c>
      <x:c r="R5" s="9" t="str">
        <x:v>目标等级</x:v>
      </x:c>
      <x:c r="S5" s="9" t="str">
        <x:v>计入成长次数</x:v>
      </x:c>
      <x:c r="T5" s="9" t="str">
        <x:v>额外疲劳合计</x:v>
      </x:c>
      <x:c r="U5" s="9" t="str">
        <x:v>实装基础 生命</x:v>
      </x:c>
      <x:c r="V5" s="9" t="str">
        <x:v>实装基础 疲劳上限</x:v>
      </x:c>
      <x:c r="W5" s="9" t="str">
        <x:v>实装基础 决心</x:v>
      </x:c>
      <x:c r="X5" s="9" t="str">
        <x:v>实装基础 先攻</x:v>
      </x:c>
      <x:c r="Y5" s="9" t="str">
        <x:v>实装基础 近攻</x:v>
      </x:c>
      <x:c r="Z5" s="9" t="str">
        <x:v>实装基础 远攻</x:v>
      </x:c>
      <x:c r="AA5" s="9" t="str">
        <x:v>实装基础 近防</x:v>
      </x:c>
      <x:c r="AB5" s="9" t="str">
        <x:v>实装基础 远防</x:v>
      </x:c>
      <x:c r="AC5" s="9" t="str">
        <x:v>剧情特质一</x:v>
      </x:c>
      <x:c r="AD5" s="9" t="str">
        <x:v>分支一效果</x:v>
      </x:c>
      <x:c r="AE5" s="9" t="str">
        <x:v>剧情特质二</x:v>
      </x:c>
      <x:c r="AF5" s="9" t="str">
        <x:v>分支二效果</x:v>
      </x:c>
    </x:row>
    <x:row r="6" ht="108" customHeight="1">
      <x:c r="A6" s="10" t="str">
        <x:v>阿飞</x:v>
      </x:c>
      <x:c r="B6" s="10" t="str">
        <x:v>afei</x:v>
      </x:c>
      <x:c r="C6" s="52" t="str">
        <x:v>自负</x:v>
      </x:c>
      <x:c r="D6" s="52" t="str">
        <x:v>聪慧</x:v>
      </x:c>
      <x:c r="E6" s="10" t="str">
        <x:v>自负：决心+5、近防-5、远防-5；聪慧：经验获取×1.10</x:v>
      </x:c>
      <x:c r="F6" s="10" t="str">
        <x:v>自负 16票；聪慧 6票
25份含特质反馈 / 29份人物反馈</x:v>
      </x:c>
      <x:c r="G6" s="10" t="str">
        <x:v>自负 16票；聪慧 6票；鹰眼 5票；脆弱 5票；乐观 5票；近视 5票</x:v>
      </x:c>
      <x:c r="H6" s="10" t="str">
        <x:v>参考25份含特质反馈；按角色定位选取，非票数自动采纳</x:v>
      </x:c>
      <x:c r="I6" s="21" t="n">
        <x:v>0</x:v>
      </x:c>
      <x:c r="J6" s="21" t="n">
        <x:v>0</x:v>
      </x:c>
      <x:c r="K6" s="21" t="n">
        <x:v>5</x:v>
      </x:c>
      <x:c r="L6" s="21" t="n">
        <x:v>0</x:v>
      </x:c>
      <x:c r="M6" s="21" t="n">
        <x:v>0</x:v>
      </x:c>
      <x:c r="N6" s="21" t="n">
        <x:v>0</x:v>
      </x:c>
      <x:c r="O6" s="21" t="n">
        <x:v>-5</x:v>
      </x:c>
      <x:c r="P6" s="21" t="n">
        <x:v>-5</x:v>
      </x:c>
      <x:c r="Q6" s="20" t="n">
        <x:v>0</x:v>
      </x:c>
      <x:c r="R6" s="22" t="n">
        <x:v>11</x:v>
      </x:c>
      <x:c r="S6" s="27" t="n">
        <x:f>MAX(0,MIN(10,R6-1))</x:f>
        <x:v>10</x:v>
      </x:c>
      <x:c r="T6" s="27" t="n">
        <x:f>Q6*S6</x:f>
        <x:v>0</x:v>
      </x:c>
      <x:c r="U6" s="27" t="n">
        <x:f>'属性成长'!D6-I6</x:f>
        <x:v>69</x:v>
      </x:c>
      <x:c r="V6" s="27" t="n">
        <x:f>'属性成长'!D7-J6</x:f>
        <x:v>106</x:v>
      </x:c>
      <x:c r="W6" s="27" t="n">
        <x:f>'属性成长'!D8-K6</x:f>
        <x:v>41</x:v>
      </x:c>
      <x:c r="X6" s="27" t="n">
        <x:f>'属性成长'!D9-L6</x:f>
        <x:v>79</x:v>
      </x:c>
      <x:c r="Y6" s="27" t="n">
        <x:f>'属性成长'!D10-M6</x:f>
        <x:v>51</x:v>
      </x:c>
      <x:c r="Z6" s="27" t="n">
        <x:f>'属性成长'!D11-N6</x:f>
        <x:v>19</x:v>
      </x:c>
      <x:c r="AA6" s="27" t="n">
        <x:f>'属性成长'!D12-O6</x:f>
        <x:v>8</x:v>
      </x:c>
      <x:c r="AB6" s="27" t="n">
        <x:f>'属性成长'!D13-P6</x:f>
        <x:v>7</x:v>
      </x:c>
      <x:c r="AC6" s="3" t="str">
        <x:v>站稳的团长</x:v>
      </x:c>
      <x:c r="AD6" s="3" t="str">
        <x:v>决心+2、近攻+2</x:v>
      </x:c>
      <x:c r="AE6" s="3" t="str">
        <x:v>听得见伙伴</x:v>
      </x:c>
      <x:c r="AF6" s="3" t="str">
        <x:v>决心+4</x:v>
      </x:c>
    </x:row>
    <x:row r="7" ht="108" customHeight="1">
      <x:c r="A7" s="3" t="str">
        <x:v>王大谋</x:v>
      </x:c>
      <x:c r="B7" s="3" t="str">
        <x:v>damou</x:v>
      </x:c>
      <x:c r="C7" s="51" t="str">
        <x:v>强壮</x:v>
      </x:c>
      <x:c r="D7" s="51" t="str">
        <x:v>强健</x:v>
      </x:c>
      <x:c r="E7" s="3" t="str">
        <x:v>强壮：疲劳上限+10；强健：生命+10</x:v>
      </x:c>
      <x:c r="F7" s="3" t="str">
        <x:v>强壮 3票；强健 2票
4份含特质反馈 / 4份人物反馈</x:v>
      </x:c>
      <x:c r="G7" s="3" t="str">
        <x:v>强壮 3票；强健 2票；蛮力 1票；贪婪 1票；高大 1票；忠诚 1票；步伐稳健 1票；滑头 1票</x:v>
      </x:c>
      <x:c r="H7" s="3" t="str">
        <x:v>参考4份含特质反馈；按角色定位选取，非票数自动采纳</x:v>
      </x:c>
      <x:c r="I7" s="22" t="n">
        <x:v>10</x:v>
      </x:c>
      <x:c r="J7" s="22" t="n">
        <x:v>10</x:v>
      </x:c>
      <x:c r="K7" s="22" t="n">
        <x:v>0</x:v>
      </x:c>
      <x:c r="L7" s="22" t="n">
        <x:v>0</x:v>
      </x:c>
      <x:c r="M7" s="22" t="n">
        <x:v>0</x:v>
      </x:c>
      <x:c r="N7" s="22" t="n">
        <x:v>0</x:v>
      </x:c>
      <x:c r="O7" s="22" t="n">
        <x:v>0</x:v>
      </x:c>
      <x:c r="P7" s="22" t="n">
        <x:v>0</x:v>
      </x:c>
      <x:c r="Q7" s="20" t="n">
        <x:v>0</x:v>
      </x:c>
      <x:c r="R7" s="22" t="n">
        <x:v>11</x:v>
      </x:c>
      <x:c r="S7" s="27" t="n">
        <x:f>MAX(0,MIN(10,R7-1))</x:f>
        <x:v>10</x:v>
      </x:c>
      <x:c r="T7" s="27" t="n">
        <x:f>Q7*S7</x:f>
        <x:v>0</x:v>
      </x:c>
      <x:c r="U7" s="27" t="n">
        <x:f>'属性成长'!D14-I7</x:f>
        <x:v>49</x:v>
      </x:c>
      <x:c r="V7" s="27" t="n">
        <x:f>'属性成长'!D15-J7</x:f>
        <x:v>90</x:v>
      </x:c>
      <x:c r="W7" s="27" t="n">
        <x:f>'属性成长'!D16-K7</x:f>
        <x:v>48</x:v>
      </x:c>
      <x:c r="X7" s="27" t="n">
        <x:f>'属性成长'!D17-L7</x:f>
        <x:v>96</x:v>
      </x:c>
      <x:c r="Y7" s="27" t="n">
        <x:f>'属性成长'!D18-M7</x:f>
        <x:v>56</x:v>
      </x:c>
      <x:c r="Z7" s="27" t="n">
        <x:f>'属性成长'!D19-N7</x:f>
        <x:v>32</x:v>
      </x:c>
      <x:c r="AA7" s="27" t="n">
        <x:f>'属性成长'!D20-O7</x:f>
        <x:v>6</x:v>
      </x:c>
      <x:c r="AB7" s="27" t="n">
        <x:f>'属性成长'!D21-P7</x:f>
        <x:v>2</x:v>
      </x:c>
      <x:c r="AC7" s="3" t="str">
        <x:v>借招会教</x:v>
      </x:c>
      <x:c r="AD7" s="3" t="str">
        <x:v>疲劳上限+3、近防+2</x:v>
      </x:c>
      <x:c r="AE7" s="3" t="str">
        <x:v>借招求真</x:v>
      </x:c>
      <x:c r="AF7" s="3" t="str">
        <x:v>决心+2、近攻+3</x:v>
      </x:c>
    </x:row>
    <x:row r="8" ht="108" customHeight="1">
      <x:c r="A8" s="10" t="str">
        <x:v>午夜抹抹茶</x:v>
      </x:c>
      <x:c r="B8" s="10" t="str">
        <x:v>mocha</x:v>
      </x:c>
      <x:c r="C8" s="52" t="str">
        <x:v>聪慧</x:v>
      </x:c>
      <x:c r="D8" s="52" t="str">
        <x:v>体弱多病</x:v>
      </x:c>
      <x:c r="E8" s="10" t="str">
        <x:v>聪慧：经验获取×1.10；体弱多病：中毒效果多持续1回合</x:v>
      </x:c>
      <x:c r="F8" s="10" t="str">
        <x:v>聪慧 2票；体弱多病 2票
3份含特质反馈 / 3份人物反馈</x:v>
      </x:c>
      <x:c r="G8" s="10" t="str">
        <x:v>体弱多病 2票；聪慧 2票；蛮力 1票；视死如归 1票；坚定 1票；迟钝 1票；脆弱 1票；憎恨绿皮 1票；乐观 1票；近视 1票；团队协作 1票；滑头 1票</x:v>
      </x:c>
      <x:c r="H8" s="10" t="str">
        <x:v>参考3份含特质反馈；按角色定位选取，非票数自动采纳</x:v>
      </x:c>
      <x:c r="I8" s="21" t="n">
        <x:v>0</x:v>
      </x:c>
      <x:c r="J8" s="21" t="n">
        <x:v>0</x:v>
      </x:c>
      <x:c r="K8" s="21" t="n">
        <x:v>0</x:v>
      </x:c>
      <x:c r="L8" s="21" t="n">
        <x:v>0</x:v>
      </x:c>
      <x:c r="M8" s="21" t="n">
        <x:v>0</x:v>
      </x:c>
      <x:c r="N8" s="21" t="n">
        <x:v>0</x:v>
      </x:c>
      <x:c r="O8" s="21" t="n">
        <x:v>0</x:v>
      </x:c>
      <x:c r="P8" s="21" t="n">
        <x:v>0</x:v>
      </x:c>
      <x:c r="Q8" s="20" t="n">
        <x:v>0</x:v>
      </x:c>
      <x:c r="R8" s="22" t="n">
        <x:v>11</x:v>
      </x:c>
      <x:c r="S8" s="27" t="n">
        <x:f>MAX(0,MIN(10,R8-1))</x:f>
        <x:v>10</x:v>
      </x:c>
      <x:c r="T8" s="27" t="n">
        <x:f>Q8*S8</x:f>
        <x:v>0</x:v>
      </x:c>
      <x:c r="U8" s="27" t="n">
        <x:f>'属性成长'!D22-I8</x:f>
        <x:v>53</x:v>
      </x:c>
      <x:c r="V8" s="27" t="n">
        <x:f>'属性成长'!D23-J8</x:f>
        <x:v>98</x:v>
      </x:c>
      <x:c r="W8" s="27" t="n">
        <x:f>'属性成长'!D24-K8</x:f>
        <x:v>43</x:v>
      </x:c>
      <x:c r="X8" s="27" t="n">
        <x:f>'属性成长'!D25-L8</x:f>
        <x:v>100</x:v>
      </x:c>
      <x:c r="Y8" s="27" t="n">
        <x:f>'属性成长'!D26-M8</x:f>
        <x:v>50</x:v>
      </x:c>
      <x:c r="Z8" s="27" t="n">
        <x:f>'属性成长'!D27-N8</x:f>
        <x:v>52</x:v>
      </x:c>
      <x:c r="AA8" s="27" t="n">
        <x:f>'属性成长'!D28-O8</x:f>
        <x:v>3</x:v>
      </x:c>
      <x:c r="AB8" s="27" t="n">
        <x:f>'属性成长'!D29-P8</x:f>
        <x:v>5</x:v>
      </x:c>
      <x:c r="AC8" s="3" t="str">
        <x:v>算盘留底</x:v>
      </x:c>
      <x:c r="AD8" s="3" t="str">
        <x:v>疲劳上限+4、决心+2</x:v>
      </x:c>
      <x:c r="AE8" s="3" t="str">
        <x:v>幕后也署名</x:v>
      </x:c>
      <x:c r="AF8" s="3" t="str">
        <x:v>决心+3、远攻+2</x:v>
      </x:c>
    </x:row>
    <x:row r="9" ht="108" customHeight="1">
      <x:c r="A9" s="3" t="str">
        <x:v>小酒瓶</x:v>
      </x:c>
      <x:c r="B9" s="3" t="str">
        <x:v>bottle</x:v>
      </x:c>
      <x:c r="C9" s="51" t="str">
        <x:v>步伐稳健</x:v>
      </x:c>
      <x:c r="D9" s="51" t="str">
        <x:v>坚定</x:v>
      </x:c>
      <x:c r="E9" s="3" t="str">
        <x:v>步伐稳健：近防+5；坚定：心情至少中立时，以自信士气开战；不永久增加八维</x:v>
      </x:c>
      <x:c r="F9" s="3" t="str">
        <x:v>步伐稳健 2票；坚定 0票
3份含特质反馈 / 5份人物反馈</x:v>
      </x:c>
      <x:c r="G9" s="3" t="str">
        <x:v>步伐稳健 2票；强健 2票；自负 1票；灵巧 1票；肥胖 1票；铁肺 1票；敏捷 1票；团队协作 1票</x:v>
      </x:c>
      <x:c r="H9" s="3" t="str">
        <x:v>作者指定组合（2026-09-29）；历史反馈只作对照，不据票数覆盖</x:v>
      </x:c>
      <x:c r="I9" s="22" t="n">
        <x:v>0</x:v>
      </x:c>
      <x:c r="J9" s="22" t="n">
        <x:v>0</x:v>
      </x:c>
      <x:c r="K9" s="22" t="n">
        <x:v>0</x:v>
      </x:c>
      <x:c r="L9" s="22" t="n">
        <x:v>0</x:v>
      </x:c>
      <x:c r="M9" s="22" t="n">
        <x:v>0</x:v>
      </x:c>
      <x:c r="N9" s="22" t="n">
        <x:v>0</x:v>
      </x:c>
      <x:c r="O9" s="22" t="n">
        <x:v>5</x:v>
      </x:c>
      <x:c r="P9" s="22" t="n">
        <x:v>0</x:v>
      </x:c>
      <x:c r="Q9" s="20" t="n">
        <x:v>0</x:v>
      </x:c>
      <x:c r="R9" s="22" t="n">
        <x:v>11</x:v>
      </x:c>
      <x:c r="S9" s="27" t="n">
        <x:f>MAX(0,MIN(10,R9-1))</x:f>
        <x:v>10</x:v>
      </x:c>
      <x:c r="T9" s="27" t="n">
        <x:f>Q9*S9</x:f>
        <x:v>0</x:v>
      </x:c>
      <x:c r="U9" s="27" t="n">
        <x:f>'属性成长'!D30-I9</x:f>
        <x:v>67</x:v>
      </x:c>
      <x:c r="V9" s="27" t="n">
        <x:f>'属性成长'!D31-J9</x:f>
        <x:v>109</x:v>
      </x:c>
      <x:c r="W9" s="27" t="n">
        <x:f>'属性成长'!D32-K9</x:f>
        <x:v>51</x:v>
      </x:c>
      <x:c r="X9" s="27" t="n">
        <x:f>'属性成长'!D33-L9</x:f>
        <x:v>86</x:v>
      </x:c>
      <x:c r="Y9" s="27" t="n">
        <x:f>'属性成长'!D34-M9</x:f>
        <x:v>60</x:v>
      </x:c>
      <x:c r="Z9" s="27" t="n">
        <x:f>'属性成长'!D35-N9</x:f>
        <x:v>24</x:v>
      </x:c>
      <x:c r="AA9" s="27" t="n">
        <x:f>'属性成长'!D36-O9</x:f>
        <x:v>-2</x:v>
      </x:c>
      <x:c r="AB9" s="27" t="n">
        <x:f>'属性成长'!D37-P9</x:f>
        <x:v>2</x:v>
      </x:c>
      <x:c r="AC9" s="3" t="str">
        <x:v>瓶队突破</x:v>
      </x:c>
      <x:c r="AD9" s="3" t="str">
        <x:v>先攻+3、近攻+3</x:v>
      </x:c>
      <x:c r="AE9" s="3" t="str">
        <x:v>递球的蛤妈</x:v>
      </x:c>
      <x:c r="AF9" s="3" t="str">
        <x:v>决心+4、近防+2</x:v>
      </x:c>
    </x:row>
    <x:row r="10" ht="108" customHeight="1">
      <x:c r="A10" s="10" t="str">
        <x:v>白小帅子</x:v>
      </x:c>
      <x:c r="B10" s="10" t="str">
        <x:v>shuaizi</x:v>
      </x:c>
      <x:c r="C10" s="52" t="str">
        <x:v>聪慧</x:v>
      </x:c>
      <x:c r="D10" s="52" t="str">
        <x:v>缺乏自信</x:v>
      </x:c>
      <x:c r="E10" s="10" t="str">
        <x:v>聪慧：经验获取×1.10；缺乏自信：无法获得自信士气</x:v>
      </x:c>
      <x:c r="F10" s="10" t="str">
        <x:v>聪慧 1票；缺乏自信 1票
1份含特质反馈 / 1份人物反馈</x:v>
      </x:c>
      <x:c r="G10" s="10" t="str">
        <x:v>体弱多病 1票；聪慧 1票；缺乏自信 1票</x:v>
      </x:c>
      <x:c r="H10" s="10" t="str">
        <x:v>参考1份含特质反馈；按角色定位选取，非票数自动采纳</x:v>
      </x:c>
      <x:c r="I10" s="21" t="n">
        <x:v>0</x:v>
      </x:c>
      <x:c r="J10" s="21" t="n">
        <x:v>0</x:v>
      </x:c>
      <x:c r="K10" s="21" t="n">
        <x:v>0</x:v>
      </x:c>
      <x:c r="L10" s="21" t="n">
        <x:v>0</x:v>
      </x:c>
      <x:c r="M10" s="21" t="n">
        <x:v>0</x:v>
      </x:c>
      <x:c r="N10" s="21" t="n">
        <x:v>0</x:v>
      </x:c>
      <x:c r="O10" s="21" t="n">
        <x:v>0</x:v>
      </x:c>
      <x:c r="P10" s="21" t="n">
        <x:v>0</x:v>
      </x:c>
      <x:c r="Q10" s="20" t="n">
        <x:v>0</x:v>
      </x:c>
      <x:c r="R10" s="22" t="n">
        <x:v>11</x:v>
      </x:c>
      <x:c r="S10" s="27" t="n">
        <x:f>MAX(0,MIN(10,R10-1))</x:f>
        <x:v>10</x:v>
      </x:c>
      <x:c r="T10" s="27" t="n">
        <x:f>Q10*S10</x:f>
        <x:v>0</x:v>
      </x:c>
      <x:c r="U10" s="27" t="n">
        <x:f>'属性成长'!D38-I10</x:f>
        <x:v>62</x:v>
      </x:c>
      <x:c r="V10" s="27" t="n">
        <x:f>'属性成长'!D39-J10</x:f>
        <x:v>102</x:v>
      </x:c>
      <x:c r="W10" s="27" t="n">
        <x:f>'属性成长'!D40-K10</x:f>
        <x:v>45</x:v>
      </x:c>
      <x:c r="X10" s="27" t="n">
        <x:f>'属性成长'!D41-L10</x:f>
        <x:v>96</x:v>
      </x:c>
      <x:c r="Y10" s="27" t="n">
        <x:f>'属性成长'!D42-M10</x:f>
        <x:v>54</x:v>
      </x:c>
      <x:c r="Z10" s="27" t="n">
        <x:f>'属性成长'!D43-N10</x:f>
        <x:v>30</x:v>
      </x:c>
      <x:c r="AA10" s="27" t="n">
        <x:f>'属性成长'!D44-O10</x:f>
        <x:v>7</x:v>
      </x:c>
      <x:c r="AB10" s="27" t="n">
        <x:f>'属性成长'!D45-P10</x:f>
        <x:v>3</x:v>
      </x:c>
      <x:c r="AC10" s="3" t="str">
        <x:v>小心脏守拍</x:v>
      </x:c>
      <x:c r="AD10" s="3" t="str">
        <x:v>生命+3、近防+3</x:v>
      </x:c>
      <x:c r="AE10" s="3" t="str">
        <x:v>鼓停也能喊</x:v>
      </x:c>
      <x:c r="AF10" s="3" t="str">
        <x:v>决心+4、先攻+4</x:v>
      </x:c>
    </x:row>
    <x:row r="11" ht="108" customHeight="1">
      <x:c r="A11" s="3" t="str">
        <x:v>李李超欧</x:v>
      </x:c>
      <x:c r="B11" s="3" t="str">
        <x:v>lili</x:v>
      </x:c>
      <x:c r="C11" s="51" t="str">
        <x:v>幸运</x:v>
      </x:c>
      <x:c r="D11" s="51" t="str">
        <x:v>乐观</x:v>
      </x:c>
      <x:c r="E11" s="3" t="str">
        <x:v>幸运：10%机会要求攻击者连续通过两次命中判定；不是固定10%闪避；乐观：正向士气检查决心+5；坏心情消退更快</x:v>
      </x:c>
      <x:c r="F11" s="3" t="str">
        <x:v>幸运 1票；乐观 1票
1份含特质反馈 / 2份人物反馈</x:v>
      </x:c>
      <x:c r="G11" s="3" t="str">
        <x:v>无畏 1票；幸运 1票；乐观 1票；强壮 1票</x:v>
      </x:c>
      <x:c r="H11" s="3" t="str">
        <x:v>参考1份含特质反馈；按角色定位选取，非票数自动采纳</x:v>
      </x:c>
      <x:c r="I11" s="22" t="n">
        <x:v>0</x:v>
      </x:c>
      <x:c r="J11" s="22" t="n">
        <x:v>0</x:v>
      </x:c>
      <x:c r="K11" s="22" t="n">
        <x:v>0</x:v>
      </x:c>
      <x:c r="L11" s="22" t="n">
        <x:v>0</x:v>
      </x:c>
      <x:c r="M11" s="22" t="n">
        <x:v>0</x:v>
      </x:c>
      <x:c r="N11" s="22" t="n">
        <x:v>0</x:v>
      </x:c>
      <x:c r="O11" s="22" t="n">
        <x:v>0</x:v>
      </x:c>
      <x:c r="P11" s="22" t="n">
        <x:v>0</x:v>
      </x:c>
      <x:c r="Q11" s="20" t="n">
        <x:v>0</x:v>
      </x:c>
      <x:c r="R11" s="22" t="n">
        <x:v>11</x:v>
      </x:c>
      <x:c r="S11" s="27" t="n">
        <x:f>MAX(0,MIN(10,R11-1))</x:f>
        <x:v>10</x:v>
      </x:c>
      <x:c r="T11" s="27" t="n">
        <x:f>Q11*S11</x:f>
        <x:v>0</x:v>
      </x:c>
      <x:c r="U11" s="27" t="n">
        <x:f>'属性成长'!D46-I11</x:f>
        <x:v>52</x:v>
      </x:c>
      <x:c r="V11" s="27" t="n">
        <x:f>'属性成长'!D47-J11</x:f>
        <x:v>95</x:v>
      </x:c>
      <x:c r="W11" s="27" t="n">
        <x:f>'属性成长'!D48-K11</x:f>
        <x:v>38</x:v>
      </x:c>
      <x:c r="X11" s="27" t="n">
        <x:f>'属性成长'!D49-L11</x:f>
        <x:v>116</x:v>
      </x:c>
      <x:c r="Y11" s="27" t="n">
        <x:f>'属性成长'!D50-M11</x:f>
        <x:v>46</x:v>
      </x:c>
      <x:c r="Z11" s="27" t="n">
        <x:f>'属性成长'!D51-N11</x:f>
        <x:v>53</x:v>
      </x:c>
      <x:c r="AA11" s="27" t="n">
        <x:f>'属性成长'!D52-O11</x:f>
        <x:v>1</x:v>
      </x:c>
      <x:c r="AB11" s="27" t="n">
        <x:f>'属性成长'!D53-P11</x:f>
        <x:v>5</x:v>
      </x:c>
      <x:c r="AC11" s="3" t="str">
        <x:v>超巨再一箭</x:v>
      </x:c>
      <x:c r="AD11" s="3" t="str">
        <x:v>先攻+3、远攻+3</x:v>
      </x:c>
      <x:c r="AE11" s="3" t="str">
        <x:v>灯外的收势</x:v>
      </x:c>
      <x:c r="AF11" s="3" t="str">
        <x:v>近防+2、远防+3</x:v>
      </x:c>
    </x:row>
    <x:row r="12" ht="108" customHeight="1">
      <x:c r="A12" s="10" t="str">
        <x:v>小月牙</x:v>
      </x:c>
      <x:c r="B12" s="10" t="str">
        <x:v>xiaoyueya</x:v>
      </x:c>
      <x:c r="C12" s="52" t="str">
        <x:v>贪吃</x:v>
      </x:c>
      <x:c r="D12" s="52" t="str">
        <x:v>乐观</x:v>
      </x:c>
      <x:c r="E12" s="10" t="str">
        <x:v>贪吃：每天额外消耗1单位食物；断粮时更容易离队（原版判定）；乐观：正向士气检查决心+5；坏心情消退更快</x:v>
      </x:c>
      <x:c r="F12" s="10" t="str">
        <x:v>贪吃 0票；乐观 0票
0份含特质反馈 / 1份人物反馈</x:v>
      </x:c>
      <x:c r="G12" s="10" t="str">
        <x:v>无</x:v>
      </x:c>
      <x:c r="H12" s="10" t="str">
        <x:v>作者指定组合（2026-09-29）；历史反馈只作对照，不据票数覆盖</x:v>
      </x:c>
      <x:c r="I12" s="21" t="n">
        <x:v>0</x:v>
      </x:c>
      <x:c r="J12" s="21" t="n">
        <x:v>0</x:v>
      </x:c>
      <x:c r="K12" s="21" t="n">
        <x:v>0</x:v>
      </x:c>
      <x:c r="L12" s="21" t="n">
        <x:v>0</x:v>
      </x:c>
      <x:c r="M12" s="21" t="n">
        <x:v>0</x:v>
      </x:c>
      <x:c r="N12" s="21" t="n">
        <x:v>0</x:v>
      </x:c>
      <x:c r="O12" s="21" t="n">
        <x:v>0</x:v>
      </x:c>
      <x:c r="P12" s="21" t="n">
        <x:v>0</x:v>
      </x:c>
      <x:c r="Q12" s="20" t="n">
        <x:v>0</x:v>
      </x:c>
      <x:c r="R12" s="22" t="n">
        <x:v>11</x:v>
      </x:c>
      <x:c r="S12" s="27" t="n">
        <x:f>MAX(0,MIN(10,R12-1))</x:f>
        <x:v>10</x:v>
      </x:c>
      <x:c r="T12" s="27" t="n">
        <x:f>Q12*S12</x:f>
        <x:v>0</x:v>
      </x:c>
      <x:c r="U12" s="27" t="n">
        <x:f>'属性成长'!D54-I12</x:f>
        <x:v>54</x:v>
      </x:c>
      <x:c r="V12" s="27" t="n">
        <x:f>'属性成长'!D55-J12</x:f>
        <x:v>99</x:v>
      </x:c>
      <x:c r="W12" s="27" t="n">
        <x:f>'属性成长'!D56-K12</x:f>
        <x:v>36</x:v>
      </x:c>
      <x:c r="X12" s="27" t="n">
        <x:f>'属性成长'!D57-L12</x:f>
        <x:v>115</x:v>
      </x:c>
      <x:c r="Y12" s="27" t="n">
        <x:f>'属性成长'!D58-M12</x:f>
        <x:v>49</x:v>
      </x:c>
      <x:c r="Z12" s="27" t="n">
        <x:f>'属性成长'!D59-N12</x:f>
        <x:v>51</x:v>
      </x:c>
      <x:c r="AA12" s="27" t="n">
        <x:f>'属性成长'!D60-O12</x:f>
        <x:v>3</x:v>
      </x:c>
      <x:c r="AB12" s="27" t="n">
        <x:f>'属性成长'!D61-P12</x:f>
        <x:v>5</x:v>
      </x:c>
      <x:c r="AC12" s="3" t="str">
        <x:v>超市会变招</x:v>
      </x:c>
      <x:c r="AD12" s="3" t="str">
        <x:v>先攻+4、远攻+2</x:v>
      </x:c>
      <x:c r="AE12" s="3" t="str">
        <x:v>旧货也耐用</x:v>
      </x:c>
      <x:c r="AF12" s="3" t="str">
        <x:v>疲劳上限+5、近攻+2</x:v>
      </x:c>
    </x:row>
    <x:row r="13" ht="108" customHeight="1">
      <x:c r="A13" s="3" t="str">
        <x:v>余初九</x:v>
      </x:c>
      <x:c r="B13" s="3" t="str">
        <x:v>yuchujiu</x:v>
      </x:c>
      <x:c r="C13" s="51" t="str">
        <x:v>忠诚</x:v>
      </x:c>
      <x:c r="D13" s="51" t="str">
        <x:v>犹豫</x:v>
      </x:c>
      <x:c r="E13" s="3" t="str">
        <x:v>忠诚：较不容易因缺钱、缺粮离队；沿用原版忠诚事件判定，不编造固定概率；犹豫：先攻-10</x:v>
      </x:c>
      <x:c r="F13" s="3" t="str">
        <x:v>忠诚 0票；犹豫 1票
1份含特质反馈 / 1份人物反馈</x:v>
      </x:c>
      <x:c r="G13" s="3" t="str">
        <x:v>胆小鬼 1票；灵巧 1票；犹豫 1票；幸运 1票；幸存者 1票</x:v>
      </x:c>
      <x:c r="H13" s="3" t="str">
        <x:v>作者指定组合（2026-09-29）；历史反馈只作对照，不据票数覆盖</x:v>
      </x:c>
      <x:c r="I13" s="22" t="n">
        <x:v>0</x:v>
      </x:c>
      <x:c r="J13" s="22" t="n">
        <x:v>0</x:v>
      </x:c>
      <x:c r="K13" s="22" t="n">
        <x:v>0</x:v>
      </x:c>
      <x:c r="L13" s="22" t="n">
        <x:v>-10</x:v>
      </x:c>
      <x:c r="M13" s="22" t="n">
        <x:v>0</x:v>
      </x:c>
      <x:c r="N13" s="22" t="n">
        <x:v>0</x:v>
      </x:c>
      <x:c r="O13" s="22" t="n">
        <x:v>0</x:v>
      </x:c>
      <x:c r="P13" s="22" t="n">
        <x:v>0</x:v>
      </x:c>
      <x:c r="Q13" s="20" t="n">
        <x:v>0</x:v>
      </x:c>
      <x:c r="R13" s="22" t="n">
        <x:v>11</x:v>
      </x:c>
      <x:c r="S13" s="27" t="n">
        <x:f>MAX(0,MIN(10,R13-1))</x:f>
        <x:v>10</x:v>
      </x:c>
      <x:c r="T13" s="27" t="n">
        <x:f>Q13*S13</x:f>
        <x:v>0</x:v>
      </x:c>
      <x:c r="U13" s="27" t="n">
        <x:f>'属性成长'!D62-I13</x:f>
        <x:v>61</x:v>
      </x:c>
      <x:c r="V13" s="27" t="n">
        <x:f>'属性成长'!D63-J13</x:f>
        <x:v>99</x:v>
      </x:c>
      <x:c r="W13" s="27" t="n">
        <x:f>'属性成长'!D64-K13</x:f>
        <x:v>45</x:v>
      </x:c>
      <x:c r="X13" s="27" t="n">
        <x:f>'属性成长'!D65-L13</x:f>
        <x:v>127</x:v>
      </x:c>
      <x:c r="Y13" s="27" t="n">
        <x:f>'属性成长'!D66-M13</x:f>
        <x:v>55</x:v>
      </x:c>
      <x:c r="Z13" s="27" t="n">
        <x:f>'属性成长'!D67-N13</x:f>
        <x:v>31</x:v>
      </x:c>
      <x:c r="AA13" s="27" t="n">
        <x:f>'属性成长'!D68-O13</x:f>
        <x:v>5</x:v>
      </x:c>
      <x:c r="AB13" s="27" t="n">
        <x:f>'属性成长'!D69-P13</x:f>
        <x:v>5</x:v>
      </x:c>
      <x:c r="AC13" s="3" t="str">
        <x:v>叫停也负责</x:v>
      </x:c>
      <x:c r="AD13" s="3" t="str">
        <x:v>决心+4、近防+2</x:v>
      </x:c>
      <x:c r="AE13" s="3" t="str">
        <x:v>初九报得准</x:v>
      </x:c>
      <x:c r="AF13" s="3" t="str">
        <x:v>先攻+4、远攻+2</x:v>
      </x:c>
    </x:row>
    <x:row r="14" ht="108" customHeight="1">
      <x:c r="A14" s="10" t="str">
        <x:v>小鱼贝壳</x:v>
      </x:c>
      <x:c r="B14" s="10" t="str">
        <x:v>xiaoyubeike</x:v>
      </x:c>
      <x:c r="C14" s="52" t="str">
        <x:v>坚定</x:v>
      </x:c>
      <x:c r="D14" s="52" t="str">
        <x:v>忠诚</x:v>
      </x:c>
      <x:c r="E14" s="10" t="str">
        <x:v>坚定：心情至少中立时，以自信士气开战；不永久增加八维；忠诚：较不容易因缺钱、缺粮离队；沿用原版忠诚事件判定，不编造固定概率</x:v>
      </x:c>
      <x:c r="F14" s="10" t="str">
        <x:v>坚定 1票；忠诚 1票
1份含特质反馈 / 1份人物反馈</x:v>
      </x:c>
      <x:c r="G14" s="10" t="str">
        <x:v>坚定 1票；忠诚 1票；矮小 1票</x:v>
      </x:c>
      <x:c r="H14" s="10" t="str">
        <x:v>参考1份含特质反馈；按角色定位选取，非票数自动采纳</x:v>
      </x:c>
      <x:c r="I14" s="21" t="n">
        <x:v>0</x:v>
      </x:c>
      <x:c r="J14" s="21" t="n">
        <x:v>0</x:v>
      </x:c>
      <x:c r="K14" s="21" t="n">
        <x:v>0</x:v>
      </x:c>
      <x:c r="L14" s="21" t="n">
        <x:v>0</x:v>
      </x:c>
      <x:c r="M14" s="21" t="n">
        <x:v>0</x:v>
      </x:c>
      <x:c r="N14" s="21" t="n">
        <x:v>0</x:v>
      </x:c>
      <x:c r="O14" s="21" t="n">
        <x:v>0</x:v>
      </x:c>
      <x:c r="P14" s="21" t="n">
        <x:v>0</x:v>
      </x:c>
      <x:c r="Q14" s="20" t="n">
        <x:v>0</x:v>
      </x:c>
      <x:c r="R14" s="22" t="n">
        <x:v>11</x:v>
      </x:c>
      <x:c r="S14" s="27" t="n">
        <x:f>MAX(0,MIN(10,R14-1))</x:f>
        <x:v>10</x:v>
      </x:c>
      <x:c r="T14" s="27" t="n">
        <x:f>Q14*S14</x:f>
        <x:v>0</x:v>
      </x:c>
      <x:c r="U14" s="27" t="n">
        <x:f>'属性成长'!D70-I14</x:f>
        <x:v>65</x:v>
      </x:c>
      <x:c r="V14" s="27" t="n">
        <x:f>'属性成长'!D71-J14</x:f>
        <x:v>108</x:v>
      </x:c>
      <x:c r="W14" s="27" t="n">
        <x:f>'属性成长'!D72-K14</x:f>
        <x:v>48</x:v>
      </x:c>
      <x:c r="X14" s="27" t="n">
        <x:f>'属性成长'!D73-L14</x:f>
        <x:v>77</x:v>
      </x:c>
      <x:c r="Y14" s="27" t="n">
        <x:f>'属性成长'!D74-M14</x:f>
        <x:v>55</x:v>
      </x:c>
      <x:c r="Z14" s="27" t="n">
        <x:f>'属性成长'!D75-N14</x:f>
        <x:v>30</x:v>
      </x:c>
      <x:c r="AA14" s="27" t="n">
        <x:f>'属性成长'!D76-O14</x:f>
        <x:v>5</x:v>
      </x:c>
      <x:c r="AB14" s="27" t="n">
        <x:f>'属性成长'!D77-P14</x:f>
        <x:v>0</x:v>
      </x:c>
      <x:c r="AC14" s="3" t="str">
        <x:v>换气再顶</x:v>
      </x:c>
      <x:c r="AD14" s="3" t="str">
        <x:v>生命+3、疲劳上限+5</x:v>
      </x:c>
      <x:c r="AE14" s="3" t="str">
        <x:v>顶上去的分寸</x:v>
      </x:c>
      <x:c r="AF14" s="3" t="str">
        <x:v>生命+3、近攻+3</x:v>
      </x:c>
    </x:row>
    <x:row r="15" ht="108" customHeight="1">
      <x:c r="A15" s="3" t="str">
        <x:v>王怼怼</x:v>
      </x:c>
      <x:c r="B15" s="3" t="str">
        <x:v>wangduidui</x:v>
      </x:c>
      <x:c r="C15" s="51" t="str">
        <x:v>勇敢</x:v>
      </x:c>
      <x:c r="D15" s="51" t="str">
        <x:v>忠诚</x:v>
      </x:c>
      <x:c r="E15" s="3" t="str">
        <x:v>勇敢：决心+5；忠诚：较不容易因缺钱、缺粮离队；沿用原版忠诚事件判定，不编造固定概率</x:v>
      </x:c>
      <x:c r="F15" s="3" t="str">
        <x:v>暂无特质票，按V2定位补全</x:v>
      </x:c>
      <x:c r="G15" s="3" t="str">
        <x:v>无</x:v>
      </x:c>
      <x:c r="H15" s="3" t="str">
        <x:v>设计补全，暂无投票支持</x:v>
      </x:c>
      <x:c r="I15" s="22" t="n">
        <x:v>0</x:v>
      </x:c>
      <x:c r="J15" s="22" t="n">
        <x:v>0</x:v>
      </x:c>
      <x:c r="K15" s="22" t="n">
        <x:v>5</x:v>
      </x:c>
      <x:c r="L15" s="22" t="n">
        <x:v>0</x:v>
      </x:c>
      <x:c r="M15" s="22" t="n">
        <x:v>0</x:v>
      </x:c>
      <x:c r="N15" s="22" t="n">
        <x:v>0</x:v>
      </x:c>
      <x:c r="O15" s="22" t="n">
        <x:v>0</x:v>
      </x:c>
      <x:c r="P15" s="22" t="n">
        <x:v>0</x:v>
      </x:c>
      <x:c r="Q15" s="20" t="n">
        <x:v>0</x:v>
      </x:c>
      <x:c r="R15" s="22" t="n">
        <x:v>11</x:v>
      </x:c>
      <x:c r="S15" s="27" t="n">
        <x:f>MAX(0,MIN(10,R15-1))</x:f>
        <x:v>10</x:v>
      </x:c>
      <x:c r="T15" s="27" t="n">
        <x:f>Q15*S15</x:f>
        <x:v>0</x:v>
      </x:c>
      <x:c r="U15" s="27" t="n">
        <x:f>'属性成长'!D78-I15</x:f>
        <x:v>55</x:v>
      </x:c>
      <x:c r="V15" s="27" t="n">
        <x:f>'属性成长'!D79-J15</x:f>
        <x:v>98</x:v>
      </x:c>
      <x:c r="W15" s="27" t="n">
        <x:f>'属性成长'!D80-K15</x:f>
        <x:v>50</x:v>
      </x:c>
      <x:c r="X15" s="27" t="n">
        <x:f>'属性成长'!D81-L15</x:f>
        <x:v>106</x:v>
      </x:c>
      <x:c r="Y15" s="27" t="n">
        <x:f>'属性成长'!D82-M15</x:f>
        <x:v>52</x:v>
      </x:c>
      <x:c r="Z15" s="27" t="n">
        <x:f>'属性成长'!D83-N15</x:f>
        <x:v>35</x:v>
      </x:c>
      <x:c r="AA15" s="27" t="n">
        <x:f>'属性成长'!D84-O15</x:f>
        <x:v>4</x:v>
      </x:c>
      <x:c r="AB15" s="27" t="n">
        <x:f>'属性成长'!D85-P15</x:f>
        <x:v>3</x:v>
      </x:c>
      <x:c r="AC15" s="3" t="str">
        <x:v>太子敢作主</x:v>
      </x:c>
      <x:c r="AD15" s="3" t="str">
        <x:v>决心+5</x:v>
      </x:c>
      <x:c r="AE15" s="3" t="str">
        <x:v>怼到关键处</x:v>
      </x:c>
      <x:c r="AF15" s="3" t="str">
        <x:v>近防+2、远防+2</x:v>
      </x:c>
    </x:row>
    <x:row r="16" ht="108" customHeight="1">
      <x:c r="A16" s="10" t="str">
        <x:v>老蔡</x:v>
      </x:c>
      <x:c r="B16" s="10" t="str">
        <x:v>laocai</x:v>
      </x:c>
      <x:c r="C16" s="52" t="str">
        <x:v>自负</x:v>
      </x:c>
      <x:c r="D16" s="52" t="str">
        <x:v>酒鬼</x:v>
      </x:c>
      <x:c r="E16" s="10" t="str">
        <x:v>自负：决心+5、近防-5、远防-5；酒鬼：伤害×1.10；决心+5、近攻-5、远攻-10；保留原版相关事件风险</x:v>
      </x:c>
      <x:c r="F16" s="10" t="str">
        <x:v>自负 1票；酒鬼 1票
1份含特质反馈 / 1份人物反馈</x:v>
      </x:c>
      <x:c r="G16" s="10" t="str">
        <x:v>自负 1票；酒鬼 1票；乐观 1票</x:v>
      </x:c>
      <x:c r="H16" s="10" t="str">
        <x:v>参考1份含特质反馈；按角色定位选取，非票数自动采纳</x:v>
      </x:c>
      <x:c r="I16" s="21" t="n">
        <x:v>0</x:v>
      </x:c>
      <x:c r="J16" s="21" t="n">
        <x:v>0</x:v>
      </x:c>
      <x:c r="K16" s="21" t="n">
        <x:v>10</x:v>
      </x:c>
      <x:c r="L16" s="21" t="n">
        <x:v>0</x:v>
      </x:c>
      <x:c r="M16" s="21" t="n">
        <x:v>-5</x:v>
      </x:c>
      <x:c r="N16" s="21" t="n">
        <x:v>-10</x:v>
      </x:c>
      <x:c r="O16" s="21" t="n">
        <x:v>-5</x:v>
      </x:c>
      <x:c r="P16" s="21" t="n">
        <x:v>-5</x:v>
      </x:c>
      <x:c r="Q16" s="20" t="n">
        <x:v>0</x:v>
      </x:c>
      <x:c r="R16" s="22" t="n">
        <x:v>11</x:v>
      </x:c>
      <x:c r="S16" s="27" t="n">
        <x:f>MAX(0,MIN(10,R16-1))</x:f>
        <x:v>10</x:v>
      </x:c>
      <x:c r="T16" s="27" t="n">
        <x:f>Q16*S16</x:f>
        <x:v>0</x:v>
      </x:c>
      <x:c r="U16" s="27" t="n">
        <x:f>'属性成长'!D86-I16</x:f>
        <x:v>59</x:v>
      </x:c>
      <x:c r="V16" s="27" t="n">
        <x:f>'属性成长'!D87-J16</x:f>
        <x:v>104</x:v>
      </x:c>
      <x:c r="W16" s="27" t="n">
        <x:f>'属性成长'!D88-K16</x:f>
        <x:v>41</x:v>
      </x:c>
      <x:c r="X16" s="27" t="n">
        <x:f>'属性成长'!D89-L16</x:f>
        <x:v>92</x:v>
      </x:c>
      <x:c r="Y16" s="27" t="n">
        <x:f>'属性成长'!D90-M16</x:f>
        <x:v>63</x:v>
      </x:c>
      <x:c r="Z16" s="27" t="n">
        <x:f>'属性成长'!D91-N16</x:f>
        <x:v>42</x:v>
      </x:c>
      <x:c r="AA16" s="27" t="n">
        <x:f>'属性成长'!D92-O16</x:f>
        <x:v>12</x:v>
      </x:c>
      <x:c r="AB16" s="27" t="n">
        <x:f>'属性成长'!D93-P16</x:f>
        <x:v>8</x:v>
      </x:c>
      <x:c r="AC16" s="3" t="str">
        <x:v>木旗守尾</x:v>
      </x:c>
      <x:c r="AD16" s="3" t="str">
        <x:v>决心+3、近防+2</x:v>
      </x:c>
      <x:c r="AE16" s="3" t="str">
        <x:v>地图留白</x:v>
      </x:c>
      <x:c r="AF16" s="3" t="str">
        <x:v>先攻+5、远防+2</x:v>
      </x:c>
    </x:row>
    <x:row r="17" ht="108" customHeight="1">
      <x:c r="A17" s="3" t="str">
        <x:v>眼子</x:v>
      </x:c>
      <x:c r="B17" s="3" t="str">
        <x:v>yanzi</x:v>
      </x:c>
      <x:c r="C17" s="51" t="str">
        <x:v>忠诚</x:v>
      </x:c>
      <x:c r="D17" s="51" t="str">
        <x:v>团队协作</x:v>
      </x:c>
      <x:c r="E17" s="3" t="str">
        <x:v>忠诚：较不容易因缺钱、缺粮离队；沿用原版忠诚事件判定，不编造固定概率；团队协作：攻击同阵营目标时近攻/远攻倍率×0.5，减少误伤；不是全队增伤</x:v>
      </x:c>
      <x:c r="F17" s="3" t="str">
        <x:v>历史汇总：暂无特质票；本次按作者选择，不计入旧样本</x:v>
      </x:c>
      <x:c r="G17" s="3" t="str">
        <x:v>无</x:v>
      </x:c>
      <x:c r="H17" s="3" t="str">
        <x:v>作者按所附介绍指定：后排柄投；忠诚+团队协作，不采用跛足（2026-09-29）；历史反馈样本保持原记录</x:v>
      </x:c>
      <x:c r="I17" s="22" t="n">
        <x:v>0</x:v>
      </x:c>
      <x:c r="J17" s="22" t="n">
        <x:v>0</x:v>
      </x:c>
      <x:c r="K17" s="22" t="n">
        <x:v>0</x:v>
      </x:c>
      <x:c r="L17" s="22" t="n">
        <x:v>0</x:v>
      </x:c>
      <x:c r="M17" s="22" t="n">
        <x:v>0</x:v>
      </x:c>
      <x:c r="N17" s="22" t="n">
        <x:v>0</x:v>
      </x:c>
      <x:c r="O17" s="22" t="n">
        <x:v>0</x:v>
      </x:c>
      <x:c r="P17" s="22" t="n">
        <x:v>0</x:v>
      </x:c>
      <x:c r="Q17" s="20" t="n">
        <x:v>0</x:v>
      </x:c>
      <x:c r="R17" s="22" t="n">
        <x:v>11</x:v>
      </x:c>
      <x:c r="S17" s="27" t="n">
        <x:f>MAX(0,MIN(10,R17-1))</x:f>
        <x:v>10</x:v>
      </x:c>
      <x:c r="T17" s="27" t="n">
        <x:f>Q17*S17</x:f>
        <x:v>0</x:v>
      </x:c>
      <x:c r="U17" s="27" t="n">
        <x:f>'属性成长'!D94-I17</x:f>
        <x:v>60</x:v>
      </x:c>
      <x:c r="V17" s="27" t="n">
        <x:f>'属性成长'!D95-J17</x:f>
        <x:v>110</x:v>
      </x:c>
      <x:c r="W17" s="27" t="n">
        <x:f>'属性成长'!D96-K17</x:f>
        <x:v>48</x:v>
      </x:c>
      <x:c r="X17" s="27" t="n">
        <x:f>'属性成长'!D97-L17</x:f>
        <x:v>90</x:v>
      </x:c>
      <x:c r="Y17" s="27" t="n">
        <x:f>'属性成长'!D98-M17</x:f>
        <x:v>55</x:v>
      </x:c>
      <x:c r="Z17" s="27" t="n">
        <x:f>'属性成长'!D99-N17</x:f>
        <x:v>50</x:v>
      </x:c>
      <x:c r="AA17" s="27" t="n">
        <x:f>'属性成长'!D100-O17</x:f>
        <x:v>6</x:v>
      </x:c>
      <x:c r="AB17" s="27" t="n">
        <x:f>'属性成长'!D101-P17</x:f>
        <x:v>4</x:v>
      </x:c>
      <x:c r="AC17" s="3" t="str">
        <x:v>说清立场</x:v>
      </x:c>
      <x:c r="AD17" s="3" t="str">
        <x:v>决心+2、近防+2</x:v>
      </x:c>
      <x:c r="AE17" s="3" t="str">
        <x:v>看清再接话</x:v>
      </x:c>
      <x:c r="AF17" s="3" t="str">
        <x:v>先攻+3、远防+2</x:v>
      </x:c>
    </x:row>
    <x:row r="18" ht="108" customHeight="1">
      <x:c r="A18" s="10" t="str">
        <x:v>小虎</x:v>
      </x:c>
      <x:c r="B18" s="10" t="str">
        <x:v>tiantong</x:v>
      </x:c>
      <x:c r="C18" s="52" t="str">
        <x:v>鹰眼</x:v>
      </x:c>
      <x:c r="D18" s="52" t="str">
        <x:v>乐观</x:v>
      </x:c>
      <x:c r="E18" s="10" t="str">
        <x:v>鹰眼：视野+1；乐观：正向士气检查决心+5；坏心情消退更快</x:v>
      </x:c>
      <x:c r="F18" s="10" t="str">
        <x:v>暂无特质票，按V2定位补全</x:v>
      </x:c>
      <x:c r="G18" s="10" t="str">
        <x:v>无</x:v>
      </x:c>
      <x:c r="H18" s="10" t="str">
        <x:v>设计补全，暂无投票支持</x:v>
      </x:c>
      <x:c r="I18" s="21" t="n">
        <x:v>0</x:v>
      </x:c>
      <x:c r="J18" s="21" t="n">
        <x:v>0</x:v>
      </x:c>
      <x:c r="K18" s="21" t="n">
        <x:v>0</x:v>
      </x:c>
      <x:c r="L18" s="21" t="n">
        <x:v>0</x:v>
      </x:c>
      <x:c r="M18" s="21" t="n">
        <x:v>0</x:v>
      </x:c>
      <x:c r="N18" s="21" t="n">
        <x:v>0</x:v>
      </x:c>
      <x:c r="O18" s="21" t="n">
        <x:v>0</x:v>
      </x:c>
      <x:c r="P18" s="21" t="n">
        <x:v>0</x:v>
      </x:c>
      <x:c r="Q18" s="20" t="n">
        <x:v>0</x:v>
      </x:c>
      <x:c r="R18" s="22" t="n">
        <x:v>11</x:v>
      </x:c>
      <x:c r="S18" s="27" t="n">
        <x:f>MAX(0,MIN(10,R18-1))</x:f>
        <x:v>10</x:v>
      </x:c>
      <x:c r="T18" s="27" t="n">
        <x:f>Q18*S18</x:f>
        <x:v>0</x:v>
      </x:c>
      <x:c r="U18" s="27" t="n">
        <x:f>'属性成长'!D102-I18</x:f>
        <x:v>54</x:v>
      </x:c>
      <x:c r="V18" s="27" t="n">
        <x:f>'属性成长'!D103-J18</x:f>
        <x:v>98</x:v>
      </x:c>
      <x:c r="W18" s="27" t="n">
        <x:f>'属性成长'!D104-K18</x:f>
        <x:v>44</x:v>
      </x:c>
      <x:c r="X18" s="27" t="n">
        <x:f>'属性成长'!D105-L18</x:f>
        <x:v>107</x:v>
      </x:c>
      <x:c r="Y18" s="27" t="n">
        <x:f>'属性成长'!D106-M18</x:f>
        <x:v>47</x:v>
      </x:c>
      <x:c r="Z18" s="27" t="n">
        <x:f>'属性成长'!D107-N18</x:f>
        <x:v>55</x:v>
      </x:c>
      <x:c r="AA18" s="27" t="n">
        <x:f>'属性成长'!D108-O18</x:f>
        <x:v>2</x:v>
      </x:c>
      <x:c r="AB18" s="27" t="n">
        <x:f>'属性成长'!D109-P18</x:f>
        <x:v>5</x:v>
      </x:c>
      <x:c r="AC18" s="3" t="str">
        <x:v>小虎送得准</x:v>
      </x:c>
      <x:c r="AD18" s="3" t="str">
        <x:v>决心+2、远攻+3</x:v>
      </x:c>
      <x:c r="AE18" s="3" t="str">
        <x:v>回头有余地</x:v>
      </x:c>
      <x:c r="AF18" s="3" t="str">
        <x:v>先攻+3、远防+3</x:v>
      </x:c>
    </x:row>
    <x:row r="19" ht="108" customHeight="1">
      <x:c r="A19" s="3" t="str">
        <x:v>小宁</x:v>
      </x:c>
      <x:c r="B19" s="3" t="str">
        <x:v>xiaoning</x:v>
      </x:c>
      <x:c r="C19" s="51" t="str">
        <x:v>鹰眼</x:v>
      </x:c>
      <x:c r="D19" s="51" t="str">
        <x:v>坚定</x:v>
      </x:c>
      <x:c r="E19" s="3" t="str">
        <x:v>鹰眼：视野+1；坚定：心情至少中立时，以自信士气开战；不永久增加八维</x:v>
      </x:c>
      <x:c r="F19" s="3" t="str">
        <x:v>暂无特质票，按V2定位补全</x:v>
      </x:c>
      <x:c r="G19" s="3" t="str">
        <x:v>无</x:v>
      </x:c>
      <x:c r="H19" s="3" t="str">
        <x:v>设计补全，暂无投票支持</x:v>
      </x:c>
      <x:c r="I19" s="22" t="n">
        <x:v>0</x:v>
      </x:c>
      <x:c r="J19" s="22" t="n">
        <x:v>0</x:v>
      </x:c>
      <x:c r="K19" s="22" t="n">
        <x:v>0</x:v>
      </x:c>
      <x:c r="L19" s="22" t="n">
        <x:v>0</x:v>
      </x:c>
      <x:c r="M19" s="22" t="n">
        <x:v>0</x:v>
      </x:c>
      <x:c r="N19" s="22" t="n">
        <x:v>0</x:v>
      </x:c>
      <x:c r="O19" s="22" t="n">
        <x:v>0</x:v>
      </x:c>
      <x:c r="P19" s="22" t="n">
        <x:v>0</x:v>
      </x:c>
      <x:c r="Q19" s="20" t="n">
        <x:v>0</x:v>
      </x:c>
      <x:c r="R19" s="22" t="n">
        <x:v>11</x:v>
      </x:c>
      <x:c r="S19" s="27" t="n">
        <x:f>MAX(0,MIN(10,R19-1))</x:f>
        <x:v>10</x:v>
      </x:c>
      <x:c r="T19" s="27" t="n">
        <x:f>Q19*S19</x:f>
        <x:v>0</x:v>
      </x:c>
      <x:c r="U19" s="27" t="n">
        <x:f>'属性成长'!D110-I19</x:f>
        <x:v>52</x:v>
      </x:c>
      <x:c r="V19" s="27" t="n">
        <x:f>'属性成长'!D111-J19</x:f>
        <x:v>95</x:v>
      </x:c>
      <x:c r="W19" s="27" t="n">
        <x:f>'属性成长'!D112-K19</x:f>
        <x:v>40</x:v>
      </x:c>
      <x:c r="X19" s="27" t="n">
        <x:f>'属性成长'!D113-L19</x:f>
        <x:v>101</x:v>
      </x:c>
      <x:c r="Y19" s="27" t="n">
        <x:f>'属性成长'!D114-M19</x:f>
        <x:v>45</x:v>
      </x:c>
      <x:c r="Z19" s="27" t="n">
        <x:f>'属性成长'!D115-N19</x:f>
        <x:v>56</x:v>
      </x:c>
      <x:c r="AA19" s="27" t="n">
        <x:f>'属性成长'!D116-O19</x:f>
        <x:v>2</x:v>
      </x:c>
      <x:c r="AB19" s="27" t="n">
        <x:f>'属性成长'!D117-P19</x:f>
        <x:v>6</x:v>
      </x:c>
      <x:c r="AC19" s="3" t="str">
        <x:v>外星图也能读</x:v>
      </x:c>
      <x:c r="AD19" s="3" t="str">
        <x:v>先攻+3、远攻+3</x:v>
      </x:c>
      <x:c r="AE19" s="3" t="str">
        <x:v>图外的一格</x:v>
      </x:c>
      <x:c r="AF19" s="3" t="str">
        <x:v>疲劳上限+4、远防+2</x:v>
      </x:c>
    </x:row>
    <x:row r="20" ht="108" customHeight="1">
      <x:c r="A20" s="10" t="str">
        <x:v>小胖</x:v>
      </x:c>
      <x:c r="B20" s="10" t="str">
        <x:v>xiaopangxu</x:v>
      </x:c>
      <x:c r="C20" s="52" t="str">
        <x:v>强壮</x:v>
      </x:c>
      <x:c r="D20" s="52" t="str">
        <x:v>铁下巴</x:v>
      </x:c>
      <x:c r="E20" s="10" t="str">
        <x:v>强壮：疲劳上限+10；铁下巴：受伤阈值×1.25</x:v>
      </x:c>
      <x:c r="F20" s="10" t="str">
        <x:v>暂无特质票，按V2定位补全</x:v>
      </x:c>
      <x:c r="G20" s="10" t="str">
        <x:v>无</x:v>
      </x:c>
      <x:c r="H20" s="10" t="str">
        <x:v>设计补全，暂无投票支持</x:v>
      </x:c>
      <x:c r="I20" s="21" t="n">
        <x:v>0</x:v>
      </x:c>
      <x:c r="J20" s="21" t="n">
        <x:v>10</x:v>
      </x:c>
      <x:c r="K20" s="21" t="n">
        <x:v>0</x:v>
      </x:c>
      <x:c r="L20" s="21" t="n">
        <x:v>0</x:v>
      </x:c>
      <x:c r="M20" s="21" t="n">
        <x:v>0</x:v>
      </x:c>
      <x:c r="N20" s="21" t="n">
        <x:v>0</x:v>
      </x:c>
      <x:c r="O20" s="21" t="n">
        <x:v>0</x:v>
      </x:c>
      <x:c r="P20" s="21" t="n">
        <x:v>0</x:v>
      </x:c>
      <x:c r="Q20" s="20" t="n">
        <x:v>0</x:v>
      </x:c>
      <x:c r="R20" s="22" t="n">
        <x:v>11</x:v>
      </x:c>
      <x:c r="S20" s="27" t="n">
        <x:f>MAX(0,MIN(10,R20-1))</x:f>
        <x:v>10</x:v>
      </x:c>
      <x:c r="T20" s="27" t="n">
        <x:f>Q20*S20</x:f>
        <x:v>0</x:v>
      </x:c>
      <x:c r="U20" s="27" t="n">
        <x:f>'属性成长'!D118-I20</x:f>
        <x:v>66</x:v>
      </x:c>
      <x:c r="V20" s="27" t="n">
        <x:f>'属性成长'!D119-J20</x:f>
        <x:v>102</x:v>
      </x:c>
      <x:c r="W20" s="27" t="n">
        <x:f>'属性成长'!D120-K20</x:f>
        <x:v>45</x:v>
      </x:c>
      <x:c r="X20" s="27" t="n">
        <x:f>'属性成长'!D121-L20</x:f>
        <x:v>85</x:v>
      </x:c>
      <x:c r="Y20" s="27" t="n">
        <x:f>'属性成长'!D122-M20</x:f>
        <x:v>55</x:v>
      </x:c>
      <x:c r="Z20" s="27" t="n">
        <x:f>'属性成长'!D123-N20</x:f>
        <x:v>30</x:v>
      </x:c>
      <x:c r="AA20" s="27" t="n">
        <x:f>'属性成长'!D124-O20</x:f>
        <x:v>7</x:v>
      </x:c>
      <x:c r="AB20" s="27" t="n">
        <x:f>'属性成长'!D125-P20</x:f>
        <x:v>1</x:v>
      </x:c>
      <x:c r="AC20" s="3" t="str">
        <x:v>街舞卡拍</x:v>
      </x:c>
      <x:c r="AD20" s="3" t="str">
        <x:v>先攻+5、近攻+2</x:v>
      </x:c>
      <x:c r="AE20" s="3" t="str">
        <x:v>第四拍站稳</x:v>
      </x:c>
      <x:c r="AF20" s="3" t="str">
        <x:v>疲劳上限+3、近防+3</x:v>
      </x:c>
    </x:row>
    <x:row r="21" ht="108" customHeight="1">
      <x:c r="A21" s="3" t="str">
        <x:v>大鹅</x:v>
      </x:c>
      <x:c r="B21" s="3" t="str">
        <x:v>dae</x:v>
      </x:c>
      <x:c r="C21" s="51" t="str">
        <x:v>敏捷</x:v>
      </x:c>
      <x:c r="D21" s="51" t="str">
        <x:v>鹰眼</x:v>
      </x:c>
      <x:c r="E21" s="3" t="str">
        <x:v>敏捷：远防+5（Swift；与Quick先攻+10区分）；鹰眼：视野+1</x:v>
      </x:c>
      <x:c r="F21" s="3" t="str">
        <x:v>暂无特质票，按V2定位补全</x:v>
      </x:c>
      <x:c r="G21" s="3" t="str">
        <x:v>无</x:v>
      </x:c>
      <x:c r="H21" s="3" t="str">
        <x:v>设计补全，暂无投票支持</x:v>
      </x:c>
      <x:c r="I21" s="22" t="n">
        <x:v>0</x:v>
      </x:c>
      <x:c r="J21" s="22" t="n">
        <x:v>0</x:v>
      </x:c>
      <x:c r="K21" s="22" t="n">
        <x:v>0</x:v>
      </x:c>
      <x:c r="L21" s="22" t="n">
        <x:v>0</x:v>
      </x:c>
      <x:c r="M21" s="22" t="n">
        <x:v>0</x:v>
      </x:c>
      <x:c r="N21" s="22" t="n">
        <x:v>0</x:v>
      </x:c>
      <x:c r="O21" s="22" t="n">
        <x:v>0</x:v>
      </x:c>
      <x:c r="P21" s="22" t="n">
        <x:v>5</x:v>
      </x:c>
      <x:c r="Q21" s="20" t="n">
        <x:v>0</x:v>
      </x:c>
      <x:c r="R21" s="22" t="n">
        <x:v>11</x:v>
      </x:c>
      <x:c r="S21" s="27" t="n">
        <x:f>MAX(0,MIN(10,R21-1))</x:f>
        <x:v>10</x:v>
      </x:c>
      <x:c r="T21" s="27" t="n">
        <x:f>Q21*S21</x:f>
        <x:v>0</x:v>
      </x:c>
      <x:c r="U21" s="27" t="n">
        <x:f>'属性成长'!D126-I21</x:f>
        <x:v>64</x:v>
      </x:c>
      <x:c r="V21" s="27" t="n">
        <x:f>'属性成长'!D127-J21</x:f>
        <x:v>102</x:v>
      </x:c>
      <x:c r="W21" s="27" t="n">
        <x:f>'属性成长'!D128-K21</x:f>
        <x:v>48</x:v>
      </x:c>
      <x:c r="X21" s="27" t="n">
        <x:f>'属性成长'!D129-L21</x:f>
        <x:v>90</x:v>
      </x:c>
      <x:c r="Y21" s="27" t="n">
        <x:f>'属性成长'!D130-M21</x:f>
        <x:v>54</x:v>
      </x:c>
      <x:c r="Z21" s="27" t="n">
        <x:f>'属性成长'!D131-N21</x:f>
        <x:v>31</x:v>
      </x:c>
      <x:c r="AA21" s="27" t="n">
        <x:f>'属性成长'!D132-O21</x:f>
        <x:v>8</x:v>
      </x:c>
      <x:c r="AB21" s="27" t="n">
        <x:f>'属性成长'!D133-P21</x:f>
        <x:v>-3</x:v>
      </x:c>
      <x:c r="AC21" s="3" t="str">
        <x:v>大鹅守窝</x:v>
      </x:c>
      <x:c r="AD21" s="3" t="str">
        <x:v>决心+2、近防+3</x:v>
      </x:c>
      <x:c r="AE21" s="3" t="str">
        <x:v>鹅势有后手</x:v>
      </x:c>
      <x:c r="AF21" s="3" t="str">
        <x:v>生命+4、决心+3</x:v>
      </x:c>
    </x:row>
    <x:row r="22" ht="108" customHeight="1">
      <x:c r="A22" s="10" t="str">
        <x:v>蔓越莓</x:v>
      </x:c>
      <x:c r="B22" s="10" t="str">
        <x:v>manyuemei</x:v>
      </x:c>
      <x:c r="C22" s="52" t="str">
        <x:v>鹰眼</x:v>
      </x:c>
      <x:c r="D22" s="52" t="str">
        <x:v>团队协作</x:v>
      </x:c>
      <x:c r="E22" s="10" t="str">
        <x:v>鹰眼：视野+1；团队协作：攻击同阵营目标时近攻/远攻倍率×0.5，减少误伤；不是全队增伤</x:v>
      </x:c>
      <x:c r="F22" s="10" t="str">
        <x:v>暂无特质票，按V2定位补全</x:v>
      </x:c>
      <x:c r="G22" s="10" t="str">
        <x:v>无</x:v>
      </x:c>
      <x:c r="H22" s="10" t="str">
        <x:v>设计补全，暂无投票支持</x:v>
      </x:c>
      <x:c r="I22" s="21" t="n">
        <x:v>0</x:v>
      </x:c>
      <x:c r="J22" s="21" t="n">
        <x:v>0</x:v>
      </x:c>
      <x:c r="K22" s="21" t="n">
        <x:v>0</x:v>
      </x:c>
      <x:c r="L22" s="21" t="n">
        <x:v>0</x:v>
      </x:c>
      <x:c r="M22" s="21" t="n">
        <x:v>0</x:v>
      </x:c>
      <x:c r="N22" s="21" t="n">
        <x:v>0</x:v>
      </x:c>
      <x:c r="O22" s="21" t="n">
        <x:v>0</x:v>
      </x:c>
      <x:c r="P22" s="21" t="n">
        <x:v>0</x:v>
      </x:c>
      <x:c r="Q22" s="20" t="n">
        <x:v>0</x:v>
      </x:c>
      <x:c r="R22" s="22" t="n">
        <x:v>11</x:v>
      </x:c>
      <x:c r="S22" s="27" t="n">
        <x:f>MAX(0,MIN(10,R22-1))</x:f>
        <x:v>10</x:v>
      </x:c>
      <x:c r="T22" s="27" t="n">
        <x:f>Q22*S22</x:f>
        <x:v>0</x:v>
      </x:c>
      <x:c r="U22" s="27" t="n">
        <x:f>'属性成长'!D134-I22</x:f>
        <x:v>55</x:v>
      </x:c>
      <x:c r="V22" s="27" t="n">
        <x:f>'属性成长'!D135-J22</x:f>
        <x:v>98</x:v>
      </x:c>
      <x:c r="W22" s="27" t="n">
        <x:f>'属性成长'!D136-K22</x:f>
        <x:v>44</x:v>
      </x:c>
      <x:c r="X22" s="27" t="n">
        <x:f>'属性成长'!D137-L22</x:f>
        <x:v>114</x:v>
      </x:c>
      <x:c r="Y22" s="27" t="n">
        <x:f>'属性成长'!D138-M22</x:f>
        <x:v>46</x:v>
      </x:c>
      <x:c r="Z22" s="27" t="n">
        <x:f>'属性成长'!D139-N22</x:f>
        <x:v>56</x:v>
      </x:c>
      <x:c r="AA22" s="27" t="n">
        <x:f>'属性成长'!D140-O22</x:f>
        <x:v>2</x:v>
      </x:c>
      <x:c r="AB22" s="27" t="n">
        <x:f>'属性成长'!D141-P22</x:f>
        <x:v>6</x:v>
      </x:c>
      <x:c r="AC22" s="3" t="str">
        <x:v>红线定节奏</x:v>
      </x:c>
      <x:c r="AD22" s="3" t="str">
        <x:v>决心+4、先攻+3</x:v>
      </x:c>
      <x:c r="AE22" s="3" t="str">
        <x:v>红线看得清</x:v>
      </x:c>
      <x:c r="AF22" s="3" t="str">
        <x:v>远攻+3、远防+2</x:v>
      </x:c>
    </x:row>
    <x:row r="23" ht="108" customHeight="1">
      <x:c r="A23" s="3" t="str">
        <x:v>罗一可</x:v>
      </x:c>
      <x:c r="B23" s="3" t="str">
        <x:v>xiaohani</x:v>
      </x:c>
      <x:c r="C23" s="51" t="str">
        <x:v>健步如飞</x:v>
      </x:c>
      <x:c r="D23" s="51" t="str">
        <x:v>团队协作</x:v>
      </x:c>
      <x:c r="E23" s="3" t="str">
        <x:v>健步如飞：每格移动疲劳成本-2；仍受实际技能最低成本约束；团队协作：攻击同阵营目标时近攻/远攻倍率×0.5，减少误伤；不是全队增伤</x:v>
      </x:c>
      <x:c r="F23" s="3" t="str">
        <x:v>暂无特质票，按V2定位补全</x:v>
      </x:c>
      <x:c r="G23" s="3" t="str">
        <x:v>无</x:v>
      </x:c>
      <x:c r="H23" s="3" t="str">
        <x:v>设计补全，暂无投票支持</x:v>
      </x:c>
      <x:c r="I23" s="22" t="n">
        <x:v>0</x:v>
      </x:c>
      <x:c r="J23" s="22" t="n">
        <x:v>0</x:v>
      </x:c>
      <x:c r="K23" s="22" t="n">
        <x:v>0</x:v>
      </x:c>
      <x:c r="L23" s="22" t="n">
        <x:v>0</x:v>
      </x:c>
      <x:c r="M23" s="22" t="n">
        <x:v>0</x:v>
      </x:c>
      <x:c r="N23" s="22" t="n">
        <x:v>0</x:v>
      </x:c>
      <x:c r="O23" s="22" t="n">
        <x:v>0</x:v>
      </x:c>
      <x:c r="P23" s="22" t="n">
        <x:v>0</x:v>
      </x:c>
      <x:c r="Q23" s="20" t="n">
        <x:v>0</x:v>
      </x:c>
      <x:c r="R23" s="22" t="n">
        <x:v>11</x:v>
      </x:c>
      <x:c r="S23" s="27" t="n">
        <x:f>MAX(0,MIN(10,R23-1))</x:f>
        <x:v>10</x:v>
      </x:c>
      <x:c r="T23" s="27" t="n">
        <x:f>Q23*S23</x:f>
        <x:v>0</x:v>
      </x:c>
      <x:c r="U23" s="27" t="n">
        <x:f>'属性成长'!D142-I23</x:f>
        <x:v>60</x:v>
      </x:c>
      <x:c r="V23" s="27" t="n">
        <x:f>'属性成长'!D143-J23</x:f>
        <x:v>101</x:v>
      </x:c>
      <x:c r="W23" s="27" t="n">
        <x:f>'属性成长'!D144-K23</x:f>
        <x:v>43</x:v>
      </x:c>
      <x:c r="X23" s="27" t="n">
        <x:f>'属性成长'!D145-L23</x:f>
        <x:v>119</x:v>
      </x:c>
      <x:c r="Y23" s="27" t="n">
        <x:f>'属性成长'!D146-M23</x:f>
        <x:v>60</x:v>
      </x:c>
      <x:c r="Z23" s="27" t="n">
        <x:f>'属性成长'!D147-N23</x:f>
        <x:v>33</x:v>
      </x:c>
      <x:c r="AA23" s="27" t="n">
        <x:f>'属性成长'!D148-O23</x:f>
        <x:v>5</x:v>
      </x:c>
      <x:c r="AB23" s="27" t="n">
        <x:f>'属性成长'!D149-P23</x:f>
        <x:v>4</x:v>
      </x:c>
      <x:c r="AC23" s="3" t="str">
        <x:v>小袋长路</x:v>
      </x:c>
      <x:c r="AD23" s="3" t="str">
        <x:v>疲劳上限+5、先攻+2</x:v>
      </x:c>
      <x:c r="AE23" s="3" t="str">
        <x:v>有主的小粮仓</x:v>
      </x:c>
      <x:c r="AF23" s="3" t="str">
        <x:v>决心+4、近防+2</x:v>
      </x:c>
    </x:row>
    <x:row r="24" ht="108" customHeight="1">
      <x:c r="A24" s="10" t="str">
        <x:v>可可</x:v>
      </x:c>
      <x:c r="B24" s="10" t="str">
        <x:v>keke</x:v>
      </x:c>
      <x:c r="C24" s="52" t="str">
        <x:v>肥胖</x:v>
      </x:c>
      <x:c r="D24" s="52" t="str">
        <x:v>巨大</x:v>
      </x:c>
      <x:c r="E24" s="10" t="str">
        <x:v>肥胖：生命+10、疲劳上限-10；巨大：近战伤害×1.10；近防-5、远防-5</x:v>
      </x:c>
      <x:c r="F24" s="10" t="str">
        <x:v>肥胖 1票；巨大 0票
1份含特质反馈 / 1份人物反馈</x:v>
      </x:c>
      <x:c r="G24" s="10" t="str">
        <x:v>笨拙 1票；肥胖 1票；忠诚 1票；乐观 1票；团队协作 1票；强健 1票</x:v>
      </x:c>
      <x:c r="H24" s="10" t="str">
        <x:v>作者指定组合（2026-09-29）；历史反馈只作对照，不据票数覆盖</x:v>
      </x:c>
      <x:c r="I24" s="21" t="n">
        <x:v>10</x:v>
      </x:c>
      <x:c r="J24" s="21" t="n">
        <x:v>-10</x:v>
      </x:c>
      <x:c r="K24" s="21" t="n">
        <x:v>0</x:v>
      </x:c>
      <x:c r="L24" s="21" t="n">
        <x:v>0</x:v>
      </x:c>
      <x:c r="M24" s="21" t="n">
        <x:v>0</x:v>
      </x:c>
      <x:c r="N24" s="21" t="n">
        <x:v>0</x:v>
      </x:c>
      <x:c r="O24" s="21" t="n">
        <x:v>-5</x:v>
      </x:c>
      <x:c r="P24" s="21" t="n">
        <x:v>-5</x:v>
      </x:c>
      <x:c r="Q24" s="20" t="n">
        <x:v>0</x:v>
      </x:c>
      <x:c r="R24" s="22" t="n">
        <x:v>11</x:v>
      </x:c>
      <x:c r="S24" s="27" t="n">
        <x:f>MAX(0,MIN(10,R24-1))</x:f>
        <x:v>10</x:v>
      </x:c>
      <x:c r="T24" s="27" t="n">
        <x:f>Q24*S24</x:f>
        <x:v>0</x:v>
      </x:c>
      <x:c r="U24" s="27" t="n">
        <x:f>'属性成长'!D150-I24</x:f>
        <x:v>47</x:v>
      </x:c>
      <x:c r="V24" s="27" t="n">
        <x:f>'属性成长'!D151-J24</x:f>
        <x:v>114</x:v>
      </x:c>
      <x:c r="W24" s="27" t="n">
        <x:f>'属性成长'!D152-K24</x:f>
        <x:v>52</x:v>
      </x:c>
      <x:c r="X24" s="27" t="n">
        <x:f>'属性成长'!D153-L24</x:f>
        <x:v>100</x:v>
      </x:c>
      <x:c r="Y24" s="27" t="n">
        <x:f>'属性成长'!D154-M24</x:f>
        <x:v>51</x:v>
      </x:c>
      <x:c r="Z24" s="27" t="n">
        <x:f>'属性成长'!D155-N24</x:f>
        <x:v>44</x:v>
      </x:c>
      <x:c r="AA24" s="27" t="n">
        <x:f>'属性成长'!D156-O24</x:f>
        <x:v>11</x:v>
      </x:c>
      <x:c r="AB24" s="27" t="n">
        <x:f>'属性成长'!D157-P24</x:f>
        <x:v>10</x:v>
      </x:c>
      <x:c r="AC24" s="3" t="str">
        <x:v>保可梦看准</x:v>
      </x:c>
      <x:c r="AD24" s="3" t="str">
        <x:v>决心+2、远攻+3</x:v>
      </x:c>
      <x:c r="AE24" s="3" t="str">
        <x:v>自己人先站稳</x:v>
      </x:c>
      <x:c r="AF24" s="3" t="str">
        <x:v>生命+3、近防+3</x:v>
      </x:c>
    </x:row>
    <x:row r="25" ht="108" customHeight="1">
      <x:c r="A25" s="3" t="str">
        <x:v>余想</x:v>
      </x:c>
      <x:c r="B25" s="3" t="str">
        <x:v>yuxiang</x:v>
      </x:c>
      <x:c r="C25" s="51" t="str">
        <x:v>坚定</x:v>
      </x:c>
      <x:c r="D25" s="51" t="str">
        <x:v>铁肺</x:v>
      </x:c>
      <x:c r="E25" s="3" t="str">
        <x:v>坚定：心情至少中立时，以自信士气开战；不永久增加八维；铁肺：每回合疲劳恢复+3</x:v>
      </x:c>
      <x:c r="F25" s="3" t="str">
        <x:v>暂无特质票，按V2定位补全</x:v>
      </x:c>
      <x:c r="G25" s="3" t="str">
        <x:v>无</x:v>
      </x:c>
      <x:c r="H25" s="3" t="str">
        <x:v>设计补全，暂无投票支持</x:v>
      </x:c>
      <x:c r="I25" s="22" t="n">
        <x:v>0</x:v>
      </x:c>
      <x:c r="J25" s="22" t="n">
        <x:v>0</x:v>
      </x:c>
      <x:c r="K25" s="22" t="n">
        <x:v>0</x:v>
      </x:c>
      <x:c r="L25" s="22" t="n">
        <x:v>0</x:v>
      </x:c>
      <x:c r="M25" s="22" t="n">
        <x:v>0</x:v>
      </x:c>
      <x:c r="N25" s="22" t="n">
        <x:v>0</x:v>
      </x:c>
      <x:c r="O25" s="22" t="n">
        <x:v>0</x:v>
      </x:c>
      <x:c r="P25" s="22" t="n">
        <x:v>0</x:v>
      </x:c>
      <x:c r="Q25" s="20" t="n">
        <x:v>0</x:v>
      </x:c>
      <x:c r="R25" s="22" t="n">
        <x:v>11</x:v>
      </x:c>
      <x:c r="S25" s="27" t="n">
        <x:f>MAX(0,MIN(10,R25-1))</x:f>
        <x:v>10</x:v>
      </x:c>
      <x:c r="T25" s="27" t="n">
        <x:f>Q25*S25</x:f>
        <x:v>0</x:v>
      </x:c>
      <x:c r="U25" s="27" t="n">
        <x:f>'属性成长'!D158-I25</x:f>
        <x:v>62</x:v>
      </x:c>
      <x:c r="V25" s="27" t="n">
        <x:f>'属性成长'!D159-J25</x:f>
        <x:v>108</x:v>
      </x:c>
      <x:c r="W25" s="27" t="n">
        <x:f>'属性成长'!D160-K25</x:f>
        <x:v>46</x:v>
      </x:c>
      <x:c r="X25" s="27" t="n">
        <x:f>'属性成长'!D161-L25</x:f>
        <x:v>94</x:v>
      </x:c>
      <x:c r="Y25" s="27" t="n">
        <x:f>'属性成长'!D162-M25</x:f>
        <x:v>59</x:v>
      </x:c>
      <x:c r="Z25" s="27" t="n">
        <x:f>'属性成长'!D163-N25</x:f>
        <x:v>31</x:v>
      </x:c>
      <x:c r="AA25" s="27" t="n">
        <x:f>'属性成长'!D164-O25</x:f>
        <x:v>5</x:v>
      </x:c>
      <x:c r="AB25" s="27" t="n">
        <x:f>'属性成长'!D165-P25</x:f>
        <x:v>2</x:v>
      </x:c>
      <x:c r="AC25" s="3" t="str">
        <x:v>五老守得稳</x:v>
      </x:c>
      <x:c r="AD25" s="3" t="str">
        <x:v>疲劳上限+5、近防+2</x:v>
      </x:c>
      <x:c r="AE25" s="3" t="str">
        <x:v>五老要替班</x:v>
      </x:c>
      <x:c r="AF25" s="3" t="str">
        <x:v>生命+3、决心+4</x:v>
      </x:c>
    </x:row>
    <x:row r="26" ht="108" customHeight="1">
      <x:c r="A26" s="10" t="str">
        <x:v>童猪</x:v>
      </x:c>
      <x:c r="B26" s="10" t="str">
        <x:v>tongzhu</x:v>
      </x:c>
      <x:c r="C26" s="52" t="str">
        <x:v>聪慧</x:v>
      </x:c>
      <x:c r="D26" s="52" t="str">
        <x:v>忠诚</x:v>
      </x:c>
      <x:c r="E26" s="10" t="str">
        <x:v>聪慧：经验获取×1.10；忠诚：较不容易因缺钱、缺粮离队；沿用原版忠诚事件判定，不编造固定概率</x:v>
      </x:c>
      <x:c r="F26" s="10" t="str">
        <x:v>聪慧 1票；忠诚 1票
1份含特质反馈 / 1份人物反馈</x:v>
      </x:c>
      <x:c r="G26" s="10" t="str">
        <x:v>哮喘 1票；聪慧 1票；鹰眼 1票；贪食 1票；忠诚 1票；团队协作 1票</x:v>
      </x:c>
      <x:c r="H26" s="10" t="str">
        <x:v>参考1份含特质反馈；按角色定位选取，非票数自动采纳</x:v>
      </x:c>
      <x:c r="I26" s="21" t="n">
        <x:v>0</x:v>
      </x:c>
      <x:c r="J26" s="21" t="n">
        <x:v>0</x:v>
      </x:c>
      <x:c r="K26" s="21" t="n">
        <x:v>0</x:v>
      </x:c>
      <x:c r="L26" s="21" t="n">
        <x:v>0</x:v>
      </x:c>
      <x:c r="M26" s="21" t="n">
        <x:v>0</x:v>
      </x:c>
      <x:c r="N26" s="21" t="n">
        <x:v>0</x:v>
      </x:c>
      <x:c r="O26" s="21" t="n">
        <x:v>0</x:v>
      </x:c>
      <x:c r="P26" s="21" t="n">
        <x:v>0</x:v>
      </x:c>
      <x:c r="Q26" s="20" t="n">
        <x:v>0</x:v>
      </x:c>
      <x:c r="R26" s="22" t="n">
        <x:v>11</x:v>
      </x:c>
      <x:c r="S26" s="27" t="n">
        <x:f>MAX(0,MIN(10,R26-1))</x:f>
        <x:v>10</x:v>
      </x:c>
      <x:c r="T26" s="27" t="n">
        <x:f>Q26*S26</x:f>
        <x:v>0</x:v>
      </x:c>
      <x:c r="U26" s="27" t="n">
        <x:f>'属性成长'!D166-I26</x:f>
        <x:v>60</x:v>
      </x:c>
      <x:c r="V26" s="27" t="n">
        <x:f>'属性成长'!D167-J26</x:f>
        <x:v>98</x:v>
      </x:c>
      <x:c r="W26" s="27" t="n">
        <x:f>'属性成长'!D168-K26</x:f>
        <x:v>54</x:v>
      </x:c>
      <x:c r="X26" s="27" t="n">
        <x:f>'属性成长'!D169-L26</x:f>
        <x:v>102</x:v>
      </x:c>
      <x:c r="Y26" s="27" t="n">
        <x:f>'属性成长'!D170-M26</x:f>
        <x:v>53</x:v>
      </x:c>
      <x:c r="Z26" s="27" t="n">
        <x:f>'属性成长'!D171-N26</x:f>
        <x:v>35</x:v>
      </x:c>
      <x:c r="AA26" s="27" t="n">
        <x:f>'属性成长'!D172-O26</x:f>
        <x:v>4</x:v>
      </x:c>
      <x:c r="AB26" s="27" t="n">
        <x:f>'属性成长'!D173-P26</x:f>
        <x:v>3</x:v>
      </x:c>
      <x:c r="AC26" s="3" t="str">
        <x:v>小熊讲规矩</x:v>
      </x:c>
      <x:c r="AD26" s="3" t="str">
        <x:v>生命+3、决心+4</x:v>
      </x:c>
      <x:c r="AE26" s="3" t="str">
        <x:v>小熊看得细</x:v>
      </x:c>
      <x:c r="AF26" s="3" t="str">
        <x:v>先攻+4、近防+2</x:v>
      </x:c>
    </x:row>
    <x:row r="27" ht="108" customHeight="1">
      <x:c r="A27" s="3" t="str">
        <x:v>美伢</x:v>
      </x:c>
      <x:c r="B27" s="3" t="str">
        <x:v>meiya</x:v>
      </x:c>
      <x:c r="C27" s="51" t="str">
        <x:v>无畏</x:v>
      </x:c>
      <x:c r="D27" s="51" t="str">
        <x:v>团队协作</x:v>
      </x:c>
      <x:c r="E27" s="3" t="str">
        <x:v>无畏：决心+10；团队协作：攻击同阵营目标时近攻/远攻倍率×0.5，减少误伤；不是全队增伤</x:v>
      </x:c>
      <x:c r="F27" s="3" t="str">
        <x:v>无畏 1票；团队协作 1票
1份含特质反馈 / 1份人物反馈</x:v>
      </x:c>
      <x:c r="G27" s="3" t="str">
        <x:v>坚定 1票；无畏 1票；团队协作 1票</x:v>
      </x:c>
      <x:c r="H27" s="3" t="str">
        <x:v>参考1份含特质反馈；按角色定位选取，非票数自动采纳</x:v>
      </x:c>
      <x:c r="I27" s="22" t="n">
        <x:v>0</x:v>
      </x:c>
      <x:c r="J27" s="22" t="n">
        <x:v>0</x:v>
      </x:c>
      <x:c r="K27" s="22" t="n">
        <x:v>10</x:v>
      </x:c>
      <x:c r="L27" s="22" t="n">
        <x:v>0</x:v>
      </x:c>
      <x:c r="M27" s="22" t="n">
        <x:v>0</x:v>
      </x:c>
      <x:c r="N27" s="22" t="n">
        <x:v>0</x:v>
      </x:c>
      <x:c r="O27" s="22" t="n">
        <x:v>0</x:v>
      </x:c>
      <x:c r="P27" s="22" t="n">
        <x:v>0</x:v>
      </x:c>
      <x:c r="Q27" s="20" t="n">
        <x:v>0</x:v>
      </x:c>
      <x:c r="R27" s="22" t="n">
        <x:v>11</x:v>
      </x:c>
      <x:c r="S27" s="27" t="n">
        <x:f>MAX(0,MIN(10,R27-1))</x:f>
        <x:v>10</x:v>
      </x:c>
      <x:c r="T27" s="27" t="n">
        <x:f>Q27*S27</x:f>
        <x:v>0</x:v>
      </x:c>
      <x:c r="U27" s="27" t="n">
        <x:f>'属性成长'!D174-I27</x:f>
        <x:v>62</x:v>
      </x:c>
      <x:c r="V27" s="27" t="n">
        <x:f>'属性成长'!D175-J27</x:f>
        <x:v>105</x:v>
      </x:c>
      <x:c r="W27" s="27" t="n">
        <x:f>'属性成长'!D176-K27</x:f>
        <x:v>33</x:v>
      </x:c>
      <x:c r="X27" s="27" t="n">
        <x:f>'属性成长'!D177-L27</x:f>
        <x:v>115</x:v>
      </x:c>
      <x:c r="Y27" s="27" t="n">
        <x:f>'属性成长'!D178-M27</x:f>
        <x:v>59</x:v>
      </x:c>
      <x:c r="Z27" s="27" t="n">
        <x:f>'属性成长'!D179-N27</x:f>
        <x:v>29</x:v>
      </x:c>
      <x:c r="AA27" s="27" t="n">
        <x:f>'属性成长'!D180-O27</x:f>
        <x:v>10</x:v>
      </x:c>
      <x:c r="AB27" s="27" t="n">
        <x:f>'属性成长'!D181-P27</x:f>
        <x:v>3</x:v>
      </x:c>
      <x:c r="AC27" s="3" t="str">
        <x:v>大王起拍</x:v>
      </x:c>
      <x:c r="AD27" s="3" t="str">
        <x:v>先攻+4、近攻+2</x:v>
      </x:c>
      <x:c r="AE27" s="3" t="str">
        <x:v>大王舞得久</x:v>
      </x:c>
      <x:c r="AF27" s="3" t="str">
        <x:v>疲劳上限+5、近防+2</x:v>
      </x:c>
    </x:row>
    <x:row r="28" ht="108" customHeight="1">
      <x:c r="A28" s="10" t="str">
        <x:v>玩蛇</x:v>
      </x:c>
      <x:c r="B28" s="10" t="str">
        <x:v>wanshe</x:v>
      </x:c>
      <x:c r="C28" s="52" t="str">
        <x:v>灵巧</x:v>
      </x:c>
      <x:c r="D28" s="52" t="str">
        <x:v>自负</x:v>
      </x:c>
      <x:c r="E28" s="10" t="str">
        <x:v>灵巧：近攻+5；自负：决心+5、近防-5、远防-5</x:v>
      </x:c>
      <x:c r="F28" s="10" t="str">
        <x:v>暂无特质票，按V2定位补全</x:v>
      </x:c>
      <x:c r="G28" s="10" t="str">
        <x:v>无</x:v>
      </x:c>
      <x:c r="H28" s="10" t="str">
        <x:v>设计补全，暂无投票支持</x:v>
      </x:c>
      <x:c r="I28" s="21" t="n">
        <x:v>0</x:v>
      </x:c>
      <x:c r="J28" s="21" t="n">
        <x:v>0</x:v>
      </x:c>
      <x:c r="K28" s="21" t="n">
        <x:v>5</x:v>
      </x:c>
      <x:c r="L28" s="21" t="n">
        <x:v>0</x:v>
      </x:c>
      <x:c r="M28" s="21" t="n">
        <x:v>5</x:v>
      </x:c>
      <x:c r="N28" s="21" t="n">
        <x:v>0</x:v>
      </x:c>
      <x:c r="O28" s="21" t="n">
        <x:v>-5</x:v>
      </x:c>
      <x:c r="P28" s="21" t="n">
        <x:v>-5</x:v>
      </x:c>
      <x:c r="Q28" s="20" t="n">
        <x:v>0</x:v>
      </x:c>
      <x:c r="R28" s="22" t="n">
        <x:v>11</x:v>
      </x:c>
      <x:c r="S28" s="27" t="n">
        <x:f>MAX(0,MIN(10,R28-1))</x:f>
        <x:v>10</x:v>
      </x:c>
      <x:c r="T28" s="27" t="n">
        <x:f>Q28*S28</x:f>
        <x:v>0</x:v>
      </x:c>
      <x:c r="U28" s="27" t="n">
        <x:f>'属性成长'!D182-I28</x:f>
        <x:v>61</x:v>
      </x:c>
      <x:c r="V28" s="27" t="n">
        <x:f>'属性成长'!D183-J28</x:f>
        <x:v>110</x:v>
      </x:c>
      <x:c r="W28" s="27" t="n">
        <x:f>'属性成长'!D184-K28</x:f>
        <x:v>41</x:v>
      </x:c>
      <x:c r="X28" s="27" t="n">
        <x:f>'属性成长'!D185-L28</x:f>
        <x:v>100</x:v>
      </x:c>
      <x:c r="Y28" s="27" t="n">
        <x:f>'属性成长'!D186-M28</x:f>
        <x:v>54</x:v>
      </x:c>
      <x:c r="Z28" s="27" t="n">
        <x:f>'属性成长'!D187-N28</x:f>
        <x:v>28</x:v>
      </x:c>
      <x:c r="AA28" s="27" t="n">
        <x:f>'属性成长'!D188-O28</x:f>
        <x:v>10</x:v>
      </x:c>
      <x:c r="AB28" s="27" t="n">
        <x:f>'属性成长'!D189-P28</x:f>
        <x:v>8</x:v>
      </x:c>
      <x:c r="AC28" s="3" t="str">
        <x:v>秦国一招</x:v>
      </x:c>
      <x:c r="AD28" s="3" t="str">
        <x:v>先攻+2、近攻+3</x:v>
      </x:c>
      <x:c r="AE28" s="3" t="str">
        <x:v>蛇形收势</x:v>
      </x:c>
      <x:c r="AF28" s="3" t="str">
        <x:v>疲劳上限+2、近防+3</x:v>
      </x:c>
    </x:row>
    <x:row r="29" ht="108" customHeight="1">
      <x:c r="A29" s="3" t="str">
        <x:v>涂涂</x:v>
      </x:c>
      <x:c r="B29" s="3" t="str">
        <x:v>tutu</x:v>
      </x:c>
      <x:c r="C29" s="51" t="str">
        <x:v>勇敢</x:v>
      </x:c>
      <x:c r="D29" s="51" t="str">
        <x:v>团队协作</x:v>
      </x:c>
      <x:c r="E29" s="3" t="str">
        <x:v>勇敢：决心+5；团队协作：攻击同阵营目标时近攻/远攻倍率×0.5，减少误伤；不是全队增伤</x:v>
      </x:c>
      <x:c r="F29" s="3" t="str">
        <x:v>暂无特质票，按V2定位补全</x:v>
      </x:c>
      <x:c r="G29" s="3" t="str">
        <x:v>无</x:v>
      </x:c>
      <x:c r="H29" s="3" t="str">
        <x:v>设计补全，暂无投票支持</x:v>
      </x:c>
      <x:c r="I29" s="22" t="n">
        <x:v>0</x:v>
      </x:c>
      <x:c r="J29" s="22" t="n">
        <x:v>0</x:v>
      </x:c>
      <x:c r="K29" s="22" t="n">
        <x:v>5</x:v>
      </x:c>
      <x:c r="L29" s="22" t="n">
        <x:v>0</x:v>
      </x:c>
      <x:c r="M29" s="22" t="n">
        <x:v>0</x:v>
      </x:c>
      <x:c r="N29" s="22" t="n">
        <x:v>0</x:v>
      </x:c>
      <x:c r="O29" s="22" t="n">
        <x:v>0</x:v>
      </x:c>
      <x:c r="P29" s="22" t="n">
        <x:v>0</x:v>
      </x:c>
      <x:c r="Q29" s="20" t="n">
        <x:v>0</x:v>
      </x:c>
      <x:c r="R29" s="22" t="n">
        <x:v>11</x:v>
      </x:c>
      <x:c r="S29" s="27" t="n">
        <x:f>MAX(0,MIN(10,R29-1))</x:f>
        <x:v>10</x:v>
      </x:c>
      <x:c r="T29" s="27" t="n">
        <x:f>Q29*S29</x:f>
        <x:v>0</x:v>
      </x:c>
      <x:c r="U29" s="27" t="n">
        <x:f>'属性成长'!D190-I29</x:f>
        <x:v>57</x:v>
      </x:c>
      <x:c r="V29" s="27" t="n">
        <x:f>'属性成长'!D191-J29</x:f>
        <x:v>104</x:v>
      </x:c>
      <x:c r="W29" s="27" t="n">
        <x:f>'属性成长'!D192-K29</x:f>
        <x:v>51</x:v>
      </x:c>
      <x:c r="X29" s="27" t="n">
        <x:f>'属性成长'!D193-L29</x:f>
        <x:v>100</x:v>
      </x:c>
      <x:c r="Y29" s="27" t="n">
        <x:f>'属性成长'!D194-M29</x:f>
        <x:v>51</x:v>
      </x:c>
      <x:c r="Z29" s="27" t="n">
        <x:f>'属性成长'!D195-N29</x:f>
        <x:v>36</x:v>
      </x:c>
      <x:c r="AA29" s="27" t="n">
        <x:f>'属性成长'!D196-O29</x:f>
        <x:v>4</x:v>
      </x:c>
      <x:c r="AB29" s="27" t="n">
        <x:f>'属性成长'!D197-P29</x:f>
        <x:v>3</x:v>
      </x:c>
      <x:c r="AC29" s="3" t="str">
        <x:v>这一晚我决定</x:v>
      </x:c>
      <x:c r="AD29" s="3" t="str">
        <x:v>决心+5</x:v>
      </x:c>
      <x:c r="AE29" s="3" t="str">
        <x:v>回头路有余力</x:v>
      </x:c>
      <x:c r="AF29" s="3" t="str">
        <x:v>疲劳上限+5、先攻+2</x:v>
      </x:c>
    </x:row>
    <x:row r="30" ht="108" customHeight="1">
      <x:c r="A30" s="10" t="str">
        <x:v>奶盖</x:v>
      </x:c>
      <x:c r="B30" s="10" t="str">
        <x:v>naigai</x:v>
      </x:c>
      <x:c r="C30" s="52" t="str">
        <x:v>自负</x:v>
      </x:c>
      <x:c r="D30" s="52" t="str">
        <x:v>夜猫子</x:v>
      </x:c>
      <x:c r="E30" s="10" t="str">
        <x:v>自负：决心+5、近防-5、远防-5；夜猫子：夜间视野+1</x:v>
      </x:c>
      <x:c r="F30" s="10" t="str">
        <x:v>自负 1票；夜猫子 1票
2份含特质反馈 / 2份人物反馈</x:v>
      </x:c>
      <x:c r="G30" s="10" t="str">
        <x:v>体弱多病 1票；聪慧 1票；自负 1票；夜猫子 1票；迷信 1票</x:v>
      </x:c>
      <x:c r="H30" s="10" t="str">
        <x:v>参考2份含特质反馈；按角色定位选取，非票数自动采纳</x:v>
      </x:c>
      <x:c r="I30" s="21" t="n">
        <x:v>0</x:v>
      </x:c>
      <x:c r="J30" s="21" t="n">
        <x:v>0</x:v>
      </x:c>
      <x:c r="K30" s="21" t="n">
        <x:v>5</x:v>
      </x:c>
      <x:c r="L30" s="21" t="n">
        <x:v>0</x:v>
      </x:c>
      <x:c r="M30" s="21" t="n">
        <x:v>0</x:v>
      </x:c>
      <x:c r="N30" s="21" t="n">
        <x:v>0</x:v>
      </x:c>
      <x:c r="O30" s="21" t="n">
        <x:v>-5</x:v>
      </x:c>
      <x:c r="P30" s="21" t="n">
        <x:v>-5</x:v>
      </x:c>
      <x:c r="Q30" s="20" t="n">
        <x:v>0</x:v>
      </x:c>
      <x:c r="R30" s="22" t="n">
        <x:v>11</x:v>
      </x:c>
      <x:c r="S30" s="27" t="n">
        <x:f>MAX(0,MIN(10,R30-1))</x:f>
        <x:v>10</x:v>
      </x:c>
      <x:c r="T30" s="27" t="n">
        <x:f>Q30*S30</x:f>
        <x:v>0</x:v>
      </x:c>
      <x:c r="U30" s="27" t="n">
        <x:f>'属性成长'!D198-I30</x:f>
        <x:v>61</x:v>
      </x:c>
      <x:c r="V30" s="27" t="n">
        <x:f>'属性成长'!D199-J30</x:f>
        <x:v>102</x:v>
      </x:c>
      <x:c r="W30" s="27" t="n">
        <x:f>'属性成长'!D200-K30</x:f>
        <x:v>33</x:v>
      </x:c>
      <x:c r="X30" s="27" t="n">
        <x:f>'属性成长'!D201-L30</x:f>
        <x:v>104</x:v>
      </x:c>
      <x:c r="Y30" s="27" t="n">
        <x:f>'属性成长'!D202-M30</x:f>
        <x:v>51</x:v>
      </x:c>
      <x:c r="Z30" s="27" t="n">
        <x:f>'属性成长'!D203-N30</x:f>
        <x:v>49</x:v>
      </x:c>
      <x:c r="AA30" s="27" t="n">
        <x:f>'属性成长'!D204-O30</x:f>
        <x:v>11</x:v>
      </x:c>
      <x:c r="AB30" s="27" t="n">
        <x:f>'属性成长'!D205-P30</x:f>
        <x:v>8</x:v>
      </x:c>
      <x:c r="AC30" s="3" t="str">
        <x:v>吹完也认账</x:v>
      </x:c>
      <x:c r="AD30" s="3" t="str">
        <x:v>决心+5</x:v>
      </x:c>
      <x:c r="AE30" s="3" t="str">
        <x:v>奶盖举得住</x:v>
      </x:c>
      <x:c r="AF30" s="3" t="str">
        <x:v>疲劳上限+3、近防+3</x:v>
      </x:c>
    </x:row>
    <x:row r="31" ht="108" customHeight="1">
      <x:c r="A31" s="3" t="str">
        <x:v>小杰</x:v>
      </x:c>
      <x:c r="B31" s="3" t="str">
        <x:v>xiaojie</x:v>
      </x:c>
      <x:c r="C31" s="51" t="str">
        <x:v>强健</x:v>
      </x:c>
      <x:c r="D31" s="51" t="str">
        <x:v>悲观</x:v>
      </x:c>
      <x:c r="E31" s="3" t="str">
        <x:v>强健：生命+10；悲观：负向士气检查决心-5；好心情消退更快</x:v>
      </x:c>
      <x:c r="F31" s="3" t="str">
        <x:v>强健 1票；悲观 1票
1份含特质反馈 / 2份人物反馈</x:v>
      </x:c>
      <x:c r="G31" s="3" t="str">
        <x:v>悲观 1票；强健 1票</x:v>
      </x:c>
      <x:c r="H31" s="3" t="str">
        <x:v>参考1份含特质反馈；按角色定位选取，非票数自动采纳</x:v>
      </x:c>
      <x:c r="I31" s="22" t="n">
        <x:v>10</x:v>
      </x:c>
      <x:c r="J31" s="22" t="n">
        <x:v>0</x:v>
      </x:c>
      <x:c r="K31" s="22" t="n">
        <x:v>0</x:v>
      </x:c>
      <x:c r="L31" s="22" t="n">
        <x:v>0</x:v>
      </x:c>
      <x:c r="M31" s="22" t="n">
        <x:v>0</x:v>
      </x:c>
      <x:c r="N31" s="22" t="n">
        <x:v>0</x:v>
      </x:c>
      <x:c r="O31" s="22" t="n">
        <x:v>0</x:v>
      </x:c>
      <x:c r="P31" s="22" t="n">
        <x:v>0</x:v>
      </x:c>
      <x:c r="Q31" s="20" t="n">
        <x:v>0</x:v>
      </x:c>
      <x:c r="R31" s="22" t="n">
        <x:v>11</x:v>
      </x:c>
      <x:c r="S31" s="27" t="n">
        <x:f>MAX(0,MIN(10,R31-1))</x:f>
        <x:v>10</x:v>
      </x:c>
      <x:c r="T31" s="27" t="n">
        <x:f>Q31*S31</x:f>
        <x:v>0</x:v>
      </x:c>
      <x:c r="U31" s="27" t="n">
        <x:f>'属性成长'!D206-I31</x:f>
        <x:v>70</x:v>
      </x:c>
      <x:c r="V31" s="27" t="n">
        <x:f>'属性成长'!D207-J31</x:f>
        <x:v>88</x:v>
      </x:c>
      <x:c r="W31" s="27" t="n">
        <x:f>'属性成长'!D208-K31</x:f>
        <x:v>44</x:v>
      </x:c>
      <x:c r="X31" s="27" t="n">
        <x:f>'属性成长'!D209-L31</x:f>
        <x:v>96</x:v>
      </x:c>
      <x:c r="Y31" s="27" t="n">
        <x:f>'属性成长'!D210-M31</x:f>
        <x:v>60</x:v>
      </x:c>
      <x:c r="Z31" s="27" t="n">
        <x:f>'属性成长'!D211-N31</x:f>
        <x:v>32</x:v>
      </x:c>
      <x:c r="AA31" s="27" t="n">
        <x:f>'属性成长'!D212-O31</x:f>
        <x:v>7</x:v>
      </x:c>
      <x:c r="AB31" s="27" t="n">
        <x:f>'属性成长'!D213-P31</x:f>
        <x:v>2</x:v>
      </x:c>
      <x:c r="AC31" s="3" t="str">
        <x:v>钥匙有人接</x:v>
      </x:c>
      <x:c r="AD31" s="3" t="str">
        <x:v>决心+3、先攻+3</x:v>
      </x:c>
      <x:c r="AE31" s="3" t="str">
        <x:v>锁得住也用得好</x:v>
      </x:c>
      <x:c r="AF31" s="3" t="str">
        <x:v>疲劳上限+3、近攻+3</x:v>
      </x:c>
    </x:row>
    <x:row r="32" ht="108" customHeight="1">
      <x:c r="A32" s="10" t="str">
        <x:v>bula</x:v>
      </x:c>
      <x:c r="B32" s="10" t="str">
        <x:v>bula</x:v>
      </x:c>
      <x:c r="C32" s="52" t="str">
        <x:v>团队协作</x:v>
      </x:c>
      <x:c r="D32" s="52" t="str">
        <x:v>幸运</x:v>
      </x:c>
      <x:c r="E32" s="10" t="str">
        <x:v>团队协作：攻击同阵营目标时近攻/远攻倍率×0.5，减少误伤；不是全队增伤；幸运：10%机会要求攻击者连续通过两次命中判定；不是固定10%闪避</x:v>
      </x:c>
      <x:c r="F32" s="10" t="str">
        <x:v>暂无特质票，按V2定位补全</x:v>
      </x:c>
      <x:c r="G32" s="10" t="str">
        <x:v>无</x:v>
      </x:c>
      <x:c r="H32" s="10" t="str">
        <x:v>设计补全，暂无投票支持</x:v>
      </x:c>
      <x:c r="I32" s="21" t="n">
        <x:v>0</x:v>
      </x:c>
      <x:c r="J32" s="21" t="n">
        <x:v>0</x:v>
      </x:c>
      <x:c r="K32" s="21" t="n">
        <x:v>0</x:v>
      </x:c>
      <x:c r="L32" s="21" t="n">
        <x:v>0</x:v>
      </x:c>
      <x:c r="M32" s="21" t="n">
        <x:v>0</x:v>
      </x:c>
      <x:c r="N32" s="21" t="n">
        <x:v>0</x:v>
      </x:c>
      <x:c r="O32" s="21" t="n">
        <x:v>0</x:v>
      </x:c>
      <x:c r="P32" s="21" t="n">
        <x:v>0</x:v>
      </x:c>
      <x:c r="Q32" s="20" t="n">
        <x:v>0</x:v>
      </x:c>
      <x:c r="R32" s="22" t="n">
        <x:v>11</x:v>
      </x:c>
      <x:c r="S32" s="27" t="n">
        <x:f>MAX(0,MIN(10,R32-1))</x:f>
        <x:v>10</x:v>
      </x:c>
      <x:c r="T32" s="27" t="n">
        <x:f>Q32*S32</x:f>
        <x:v>0</x:v>
      </x:c>
      <x:c r="U32" s="27" t="n">
        <x:f>'属性成长'!D214-I32</x:f>
        <x:v>57</x:v>
      </x:c>
      <x:c r="V32" s="27" t="n">
        <x:f>'属性成长'!D215-J32</x:f>
        <x:v>103</x:v>
      </x:c>
      <x:c r="W32" s="27" t="n">
        <x:f>'属性成长'!D216-K32</x:f>
        <x:v>45</x:v>
      </x:c>
      <x:c r="X32" s="27" t="n">
        <x:f>'属性成长'!D217-L32</x:f>
        <x:v>102</x:v>
      </x:c>
      <x:c r="Y32" s="27" t="n">
        <x:f>'属性成长'!D218-M32</x:f>
        <x:v>48</x:v>
      </x:c>
      <x:c r="Z32" s="27" t="n">
        <x:f>'属性成长'!D219-N32</x:f>
        <x:v>53</x:v>
      </x:c>
      <x:c r="AA32" s="27" t="n">
        <x:f>'属性成长'!D220-O32</x:f>
        <x:v>3</x:v>
      </x:c>
      <x:c r="AB32" s="27" t="n">
        <x:f>'属性成长'!D221-P32</x:f>
        <x:v>5</x:v>
      </x:c>
      <x:c r="AC32" s="3" t="str">
        <x:v>钱袋问对人</x:v>
      </x:c>
      <x:c r="AD32" s="3" t="str">
        <x:v>决心+4、近防+2</x:v>
      </x:c>
      <x:c r="AE32" s="3" t="str">
        <x:v>合用的那一件</x:v>
      </x:c>
      <x:c r="AF32" s="3" t="str">
        <x:v>先攻+3、远防+3</x:v>
      </x:c>
    </x:row>
    <x:row r="33" ht="108" customHeight="1">
      <x:c r="A33" s="3" t="str">
        <x:v>苏袜</x:v>
      </x:c>
      <x:c r="B33" s="3" t="str">
        <x:v>suwa</x:v>
      </x:c>
      <x:c r="C33" s="51" t="str">
        <x:v>敏捷</x:v>
      </x:c>
      <x:c r="D33" s="51" t="str">
        <x:v>健步如飞</x:v>
      </x:c>
      <x:c r="E33" s="3" t="str">
        <x:v>敏捷：远防+5（Swift；与Quick先攻+10区分）；健步如飞：每格移动疲劳成本-2；仍受实际技能最低成本约束</x:v>
      </x:c>
      <x:c r="F33" s="3" t="str">
        <x:v>敏捷 1票；健步如飞 1票
1份含特质反馈 / 1份人物反馈</x:v>
      </x:c>
      <x:c r="G33" s="3" t="str">
        <x:v>健步如飞 1票；聪慧 1票；幸运 1票；步伐稳健 1票；敏捷 1票；矮小 1票</x:v>
      </x:c>
      <x:c r="H33" s="3" t="str">
        <x:v>参考1份含特质反馈；按角色定位选取，非票数自动采纳</x:v>
      </x:c>
      <x:c r="I33" s="22" t="n">
        <x:v>0</x:v>
      </x:c>
      <x:c r="J33" s="22" t="n">
        <x:v>0</x:v>
      </x:c>
      <x:c r="K33" s="22" t="n">
        <x:v>0</x:v>
      </x:c>
      <x:c r="L33" s="22" t="n">
        <x:v>0</x:v>
      </x:c>
      <x:c r="M33" s="22" t="n">
        <x:v>0</x:v>
      </x:c>
      <x:c r="N33" s="22" t="n">
        <x:v>0</x:v>
      </x:c>
      <x:c r="O33" s="22" t="n">
        <x:v>0</x:v>
      </x:c>
      <x:c r="P33" s="22" t="n">
        <x:v>5</x:v>
      </x:c>
      <x:c r="Q33" s="20" t="n">
        <x:v>0</x:v>
      </x:c>
      <x:c r="R33" s="22" t="n">
        <x:v>11</x:v>
      </x:c>
      <x:c r="S33" s="27" t="n">
        <x:f>MAX(0,MIN(10,R33-1))</x:f>
        <x:v>10</x:v>
      </x:c>
      <x:c r="T33" s="27" t="n">
        <x:f>Q33*S33</x:f>
        <x:v>0</x:v>
      </x:c>
      <x:c r="U33" s="27" t="n">
        <x:f>'属性成长'!D222-I33</x:f>
        <x:v>60</x:v>
      </x:c>
      <x:c r="V33" s="27" t="n">
        <x:f>'属性成长'!D223-J33</x:f>
        <x:v>102</x:v>
      </x:c>
      <x:c r="W33" s="27" t="n">
        <x:f>'属性成长'!D224-K33</x:f>
        <x:v>41</x:v>
      </x:c>
      <x:c r="X33" s="27" t="n">
        <x:f>'属性成长'!D225-L33</x:f>
        <x:v>123</x:v>
      </x:c>
      <x:c r="Y33" s="27" t="n">
        <x:f>'属性成长'!D226-M33</x:f>
        <x:v>56</x:v>
      </x:c>
      <x:c r="Z33" s="27" t="n">
        <x:f>'属性成长'!D227-N33</x:f>
        <x:v>38</x:v>
      </x:c>
      <x:c r="AA33" s="27" t="n">
        <x:f>'属性成长'!D228-O33</x:f>
        <x:v>5</x:v>
      </x:c>
      <x:c r="AB33" s="27" t="n">
        <x:f>'属性成长'!D229-P33</x:f>
        <x:v>0</x:v>
      </x:c>
      <x:c r="AC33" s="3" t="str">
        <x:v>快半步会急刹</x:v>
      </x:c>
      <x:c r="AD33" s="3" t="str">
        <x:v>先攻+6</x:v>
      </x:c>
      <x:c r="AE33" s="3" t="str">
        <x:v>快路能同行</x:v>
      </x:c>
      <x:c r="AF33" s="3" t="str">
        <x:v>疲劳上限+5、决心+2</x:v>
      </x:c>
    </x:row>
    <x:row r="34" ht="108" customHeight="1">
      <x:c r="A34" s="10" t="str">
        <x:v>千涵</x:v>
      </x:c>
      <x:c r="B34" s="10" t="str">
        <x:v>qianhan</x:v>
      </x:c>
      <x:c r="C34" s="52" t="str">
        <x:v>坚定</x:v>
      </x:c>
      <x:c r="D34" s="52" t="str">
        <x:v>健步如飞</x:v>
      </x:c>
      <x:c r="E34" s="10" t="str">
        <x:v>坚定：心情至少中立时，以自信士气开战；不永久增加八维；健步如飞：每格移动疲劳成本-2；仍受实际技能最低成本约束</x:v>
      </x:c>
      <x:c r="F34" s="10" t="str">
        <x:v>暂无特质票，按V2定位补全</x:v>
      </x:c>
      <x:c r="G34" s="10" t="str">
        <x:v>无</x:v>
      </x:c>
      <x:c r="H34" s="10" t="str">
        <x:v>设计补全，暂无投票支持</x:v>
      </x:c>
      <x:c r="I34" s="21" t="n">
        <x:v>0</x:v>
      </x:c>
      <x:c r="J34" s="21" t="n">
        <x:v>0</x:v>
      </x:c>
      <x:c r="K34" s="21" t="n">
        <x:v>0</x:v>
      </x:c>
      <x:c r="L34" s="21" t="n">
        <x:v>0</x:v>
      </x:c>
      <x:c r="M34" s="21" t="n">
        <x:v>0</x:v>
      </x:c>
      <x:c r="N34" s="21" t="n">
        <x:v>0</x:v>
      </x:c>
      <x:c r="O34" s="21" t="n">
        <x:v>0</x:v>
      </x:c>
      <x:c r="P34" s="21" t="n">
        <x:v>0</x:v>
      </x:c>
      <x:c r="Q34" s="20" t="n">
        <x:v>0</x:v>
      </x:c>
      <x:c r="R34" s="22" t="n">
        <x:v>11</x:v>
      </x:c>
      <x:c r="S34" s="27" t="n">
        <x:f>MAX(0,MIN(10,R34-1))</x:f>
        <x:v>10</x:v>
      </x:c>
      <x:c r="T34" s="27" t="n">
        <x:f>Q34*S34</x:f>
        <x:v>0</x:v>
      </x:c>
      <x:c r="U34" s="27" t="n">
        <x:f>'属性成长'!D230-I34</x:f>
        <x:v>69</x:v>
      </x:c>
      <x:c r="V34" s="27" t="n">
        <x:f>'属性成长'!D231-J34</x:f>
        <x:v>108</x:v>
      </x:c>
      <x:c r="W34" s="27" t="n">
        <x:f>'属性成长'!D232-K34</x:f>
        <x:v>48</x:v>
      </x:c>
      <x:c r="X34" s="27" t="n">
        <x:f>'属性成长'!D233-L34</x:f>
        <x:v>101</x:v>
      </x:c>
      <x:c r="Y34" s="27" t="n">
        <x:f>'属性成长'!D234-M34</x:f>
        <x:v>59</x:v>
      </x:c>
      <x:c r="Z34" s="27" t="n">
        <x:f>'属性成长'!D235-N34</x:f>
        <x:v>29</x:v>
      </x:c>
      <x:c r="AA34" s="27" t="n">
        <x:f>'属性成长'!D236-O34</x:f>
        <x:v>6</x:v>
      </x:c>
      <x:c r="AB34" s="27" t="n">
        <x:f>'属性成长'!D237-P34</x:f>
        <x:v>3</x:v>
      </x:c>
      <x:c r="AC34" s="3" t="str">
        <x:v>003起跑</x:v>
      </x:c>
      <x:c r="AD34" s="3" t="str">
        <x:v>先攻+3、近攻+3</x:v>
      </x:c>
      <x:c r="AE34" s="3" t="str">
        <x:v>003分段呼吸</x:v>
      </x:c>
      <x:c r="AF34" s="3" t="str">
        <x:v>疲劳上限+6</x:v>
      </x:c>
    </x:row>
    <x:row r="35" ht="108" customHeight="1">
      <x:c r="A35" s="3" t="str">
        <x:v>王大芷</x:v>
      </x:c>
      <x:c r="B35" s="3" t="str">
        <x:v>wangdazhi</x:v>
      </x:c>
      <x:c r="C35" s="51" t="str">
        <x:v>步伐稳健</x:v>
      </x:c>
      <x:c r="D35" s="51" t="str">
        <x:v>忠诚</x:v>
      </x:c>
      <x:c r="E35" s="3" t="str">
        <x:v>步伐稳健：近防+5；忠诚：较不容易因缺钱、缺粮离队；沿用原版忠诚事件判定，不编造固定概率</x:v>
      </x:c>
      <x:c r="F35" s="3" t="str">
        <x:v>暂无特质票，按V2定位补全</x:v>
      </x:c>
      <x:c r="G35" s="3" t="str">
        <x:v>无</x:v>
      </x:c>
      <x:c r="H35" s="3" t="str">
        <x:v>设计补全，暂无投票支持</x:v>
      </x:c>
      <x:c r="I35" s="22" t="n">
        <x:v>0</x:v>
      </x:c>
      <x:c r="J35" s="22" t="n">
        <x:v>0</x:v>
      </x:c>
      <x:c r="K35" s="22" t="n">
        <x:v>0</x:v>
      </x:c>
      <x:c r="L35" s="22" t="n">
        <x:v>0</x:v>
      </x:c>
      <x:c r="M35" s="22" t="n">
        <x:v>0</x:v>
      </x:c>
      <x:c r="N35" s="22" t="n">
        <x:v>0</x:v>
      </x:c>
      <x:c r="O35" s="22" t="n">
        <x:v>5</x:v>
      </x:c>
      <x:c r="P35" s="22" t="n">
        <x:v>0</x:v>
      </x:c>
      <x:c r="Q35" s="20" t="n">
        <x:v>0</x:v>
      </x:c>
      <x:c r="R35" s="22" t="n">
        <x:v>11</x:v>
      </x:c>
      <x:c r="S35" s="27" t="n">
        <x:f>MAX(0,MIN(10,R35-1))</x:f>
        <x:v>10</x:v>
      </x:c>
      <x:c r="T35" s="27" t="n">
        <x:f>Q35*S35</x:f>
        <x:v>0</x:v>
      </x:c>
      <x:c r="U35" s="27" t="n">
        <x:f>'属性成长'!D238-I35</x:f>
        <x:v>63</x:v>
      </x:c>
      <x:c r="V35" s="27" t="n">
        <x:f>'属性成长'!D239-J35</x:f>
        <x:v>108</x:v>
      </x:c>
      <x:c r="W35" s="27" t="n">
        <x:f>'属性成长'!D240-K35</x:f>
        <x:v>48</x:v>
      </x:c>
      <x:c r="X35" s="27" t="n">
        <x:f>'属性成长'!D241-L35</x:f>
        <x:v>94</x:v>
      </x:c>
      <x:c r="Y35" s="27" t="n">
        <x:f>'属性成长'!D242-M35</x:f>
        <x:v>55</x:v>
      </x:c>
      <x:c r="Z35" s="27" t="n">
        <x:f>'属性成长'!D243-N35</x:f>
        <x:v>30</x:v>
      </x:c>
      <x:c r="AA35" s="27" t="n">
        <x:f>'属性成长'!D244-O35</x:f>
        <x:v>3</x:v>
      </x:c>
      <x:c r="AB35" s="27" t="n">
        <x:f>'属性成长'!D245-P35</x:f>
        <x:v>3</x:v>
      </x:c>
      <x:c r="AC35" s="3" t="str">
        <x:v>芷芷也登场</x:v>
      </x:c>
      <x:c r="AD35" s="3" t="str">
        <x:v>决心+4、先攻+3</x:v>
      </x:c>
      <x:c r="AE35" s="3" t="str">
        <x:v>站稳自己选的场</x:v>
      </x:c>
      <x:c r="AF35" s="3" t="str">
        <x:v>疲劳上限+3、近防+3</x:v>
      </x:c>
    </x:row>
    <x:row r="36" ht="108" customHeight="1">
      <x:c r="A36" s="10" t="str">
        <x:v>瑶瑶牙</x:v>
      </x:c>
      <x:c r="B36" s="10" t="str">
        <x:v>yaoyaoya</x:v>
      </x:c>
      <x:c r="C36" s="52" t="str">
        <x:v>强壮</x:v>
      </x:c>
      <x:c r="D36" s="52" t="str">
        <x:v>蛮力</x:v>
      </x:c>
      <x:c r="E36" s="10" t="str">
        <x:v>强壮：疲劳上限+10；蛮力：近攻-5；近战命中头部的伤害倍率额外+0.15</x:v>
      </x:c>
      <x:c r="F36" s="10" t="str">
        <x:v>暂无特质票，按V2定位补全</x:v>
      </x:c>
      <x:c r="G36" s="10" t="str">
        <x:v>无</x:v>
      </x:c>
      <x:c r="H36" s="10" t="str">
        <x:v>设计补全，暂无投票支持</x:v>
      </x:c>
      <x:c r="I36" s="21" t="n">
        <x:v>0</x:v>
      </x:c>
      <x:c r="J36" s="21" t="n">
        <x:v>10</x:v>
      </x:c>
      <x:c r="K36" s="21" t="n">
        <x:v>0</x:v>
      </x:c>
      <x:c r="L36" s="21" t="n">
        <x:v>0</x:v>
      </x:c>
      <x:c r="M36" s="21" t="n">
        <x:v>-5</x:v>
      </x:c>
      <x:c r="N36" s="21" t="n">
        <x:v>0</x:v>
      </x:c>
      <x:c r="O36" s="21" t="n">
        <x:v>0</x:v>
      </x:c>
      <x:c r="P36" s="21" t="n">
        <x:v>0</x:v>
      </x:c>
      <x:c r="Q36" s="20" t="n">
        <x:v>0</x:v>
      </x:c>
      <x:c r="R36" s="22" t="n">
        <x:v>11</x:v>
      </x:c>
      <x:c r="S36" s="27" t="n">
        <x:f>MAX(0,MIN(10,R36-1))</x:f>
        <x:v>10</x:v>
      </x:c>
      <x:c r="T36" s="27" t="n">
        <x:f>Q36*S36</x:f>
        <x:v>0</x:v>
      </x:c>
      <x:c r="U36" s="27" t="n">
        <x:f>'属性成长'!D246-I36</x:f>
        <x:v>64</x:v>
      </x:c>
      <x:c r="V36" s="27" t="n">
        <x:f>'属性成长'!D247-J36</x:f>
        <x:v>103</x:v>
      </x:c>
      <x:c r="W36" s="27" t="n">
        <x:f>'属性成长'!D248-K36</x:f>
        <x:v>49</x:v>
      </x:c>
      <x:c r="X36" s="27" t="n">
        <x:f>'属性成长'!D249-L36</x:f>
        <x:v>76</x:v>
      </x:c>
      <x:c r="Y36" s="27" t="n">
        <x:f>'属性成长'!D250-M36</x:f>
        <x:v>65</x:v>
      </x:c>
      <x:c r="Z36" s="27" t="n">
        <x:f>'属性成长'!D251-N36</x:f>
        <x:v>28</x:v>
      </x:c>
      <x:c r="AA36" s="27" t="n">
        <x:f>'属性成长'!D252-O36</x:f>
        <x:v>5</x:v>
      </x:c>
      <x:c r="AB36" s="27" t="n">
        <x:f>'属性成长'!D253-P36</x:f>
        <x:v>0</x:v>
      </x:c>
      <x:c r="AC36" s="3" t="str">
        <x:v>奶团吕布一击</x:v>
      </x:c>
      <x:c r="AD36" s="3" t="str">
        <x:v>近攻+4</x:v>
      </x:c>
      <x:c r="AE36" s="3" t="str">
        <x:v>吕布留后力</x:v>
      </x:c>
      <x:c r="AF36" s="3" t="str">
        <x:v>疲劳上限+5、近防+2</x:v>
      </x:c>
    </x:row>
    <x:row r="37" ht="108" customHeight="1">
      <x:c r="A37" s="3" t="str">
        <x:v>羊咩咩</x:v>
      </x:c>
      <x:c r="B37" s="3" t="str">
        <x:v>yangmiemie</x:v>
      </x:c>
      <x:c r="C37" s="51" t="str">
        <x:v>团队协作</x:v>
      </x:c>
      <x:c r="D37" s="51" t="str">
        <x:v>幸存者</x:v>
      </x:c>
      <x:c r="E37" s="3" t="str">
        <x:v>团队协作：攻击同阵营目标时近攻/远攻倍率×0.5，减少误伤；不是全队增伤；幸存者：可存活的倒地判定倍率×2.72；斩首等必死情况不因此复活</x:v>
      </x:c>
      <x:c r="F37" s="3" t="str">
        <x:v>暂无特质票，按V2定位补全</x:v>
      </x:c>
      <x:c r="G37" s="3" t="str">
        <x:v>无</x:v>
      </x:c>
      <x:c r="H37" s="3" t="str">
        <x:v>设计补全，暂无投票支持</x:v>
      </x:c>
      <x:c r="I37" s="22" t="n">
        <x:v>0</x:v>
      </x:c>
      <x:c r="J37" s="22" t="n">
        <x:v>0</x:v>
      </x:c>
      <x:c r="K37" s="22" t="n">
        <x:v>0</x:v>
      </x:c>
      <x:c r="L37" s="22" t="n">
        <x:v>0</x:v>
      </x:c>
      <x:c r="M37" s="22" t="n">
        <x:v>0</x:v>
      </x:c>
      <x:c r="N37" s="22" t="n">
        <x:v>0</x:v>
      </x:c>
      <x:c r="O37" s="22" t="n">
        <x:v>0</x:v>
      </x:c>
      <x:c r="P37" s="22" t="n">
        <x:v>0</x:v>
      </x:c>
      <x:c r="Q37" s="20" t="n">
        <x:v>0</x:v>
      </x:c>
      <x:c r="R37" s="22" t="n">
        <x:v>11</x:v>
      </x:c>
      <x:c r="S37" s="27" t="n">
        <x:f>MAX(0,MIN(10,R37-1))</x:f>
        <x:v>10</x:v>
      </x:c>
      <x:c r="T37" s="27" t="n">
        <x:f>Q37*S37</x:f>
        <x:v>0</x:v>
      </x:c>
      <x:c r="U37" s="27" t="n">
        <x:f>'属性成长'!D254-I37</x:f>
        <x:v>62</x:v>
      </x:c>
      <x:c r="V37" s="27" t="n">
        <x:f>'属性成长'!D255-J37</x:f>
        <x:v>105</x:v>
      </x:c>
      <x:c r="W37" s="27" t="n">
        <x:f>'属性成长'!D256-K37</x:f>
        <x:v>45</x:v>
      </x:c>
      <x:c r="X37" s="27" t="n">
        <x:f>'属性成长'!D257-L37</x:f>
        <x:v>101</x:v>
      </x:c>
      <x:c r="Y37" s="27" t="n">
        <x:f>'属性成长'!D258-M37</x:f>
        <x:v>60</x:v>
      </x:c>
      <x:c r="Z37" s="27" t="n">
        <x:f>'属性成长'!D259-N37</x:f>
        <x:v>35</x:v>
      </x:c>
      <x:c r="AA37" s="27" t="n">
        <x:f>'属性成长'!D260-O37</x:f>
        <x:v>5</x:v>
      </x:c>
      <x:c r="AB37" s="27" t="n">
        <x:f>'属性成长'!D261-P37</x:f>
        <x:v>3</x:v>
      </x:c>
      <x:c r="AC37" s="3" t="str">
        <x:v>弯前听铃</x:v>
      </x:c>
      <x:c r="AD37" s="3" t="str">
        <x:v>先攻+4、远防+2</x:v>
      </x:c>
      <x:c r="AE37" s="3" t="str">
        <x:v>弯后还有力</x:v>
      </x:c>
      <x:c r="AF37" s="3" t="str">
        <x:v>生命+3、疲劳上限+5</x:v>
      </x:c>
    </x:row>
    <x:row r="38" ht="108" customHeight="1">
      <x:c r="A38" s="10" t="str">
        <x:v>宋暖阳</x:v>
      </x:c>
      <x:c r="B38" s="10" t="str">
        <x:v>songnuanyang</x:v>
      </x:c>
      <x:c r="C38" s="52" t="str">
        <x:v>快速</x:v>
      </x:c>
      <x:c r="D38" s="52" t="str">
        <x:v>体弱多病</x:v>
      </x:c>
      <x:c r="E38" s="10" t="str">
        <x:v>快速：先攻+10；体弱多病：中毒效果多持续1回合</x:v>
      </x:c>
      <x:c r="F38" s="10" t="str">
        <x:v>聪慧 1票；坚定 1票
1份含特质反馈 / 1份人物反馈</x:v>
      </x:c>
      <x:c r="G38" s="10" t="str">
        <x:v>聪慧 1票；坚定 1票</x:v>
      </x:c>
      <x:c r="H38" s="10" t="str">
        <x:v>作者指定快速+体弱多病；先攻108已含快速+10；原版成长11级先攻均值141，剧情另计。</x:v>
      </x:c>
      <x:c r="I38" s="21" t="n">
        <x:v>0</x:v>
      </x:c>
      <x:c r="J38" s="21" t="n">
        <x:v>0</x:v>
      </x:c>
      <x:c r="K38" s="21" t="n">
        <x:v>0</x:v>
      </x:c>
      <x:c r="L38" s="21" t="n">
        <x:v>10</x:v>
      </x:c>
      <x:c r="M38" s="21" t="n">
        <x:v>0</x:v>
      </x:c>
      <x:c r="N38" s="21" t="n">
        <x:v>0</x:v>
      </x:c>
      <x:c r="O38" s="21" t="n">
        <x:v>0</x:v>
      </x:c>
      <x:c r="P38" s="21" t="n">
        <x:v>0</x:v>
      </x:c>
      <x:c r="Q38" s="20" t="n">
        <x:v>0</x:v>
      </x:c>
      <x:c r="R38" s="22" t="n">
        <x:v>11</x:v>
      </x:c>
      <x:c r="S38" s="27" t="n">
        <x:f>MAX(0,MIN(10,R38-1))</x:f>
        <x:v>10</x:v>
      </x:c>
      <x:c r="T38" s="27" t="n">
        <x:f>Q38*S38</x:f>
        <x:v>0</x:v>
      </x:c>
      <x:c r="U38" s="27" t="n">
        <x:f>'属性成长'!D262-I38</x:f>
        <x:v>63</x:v>
      </x:c>
      <x:c r="V38" s="27" t="n">
        <x:f>'属性成长'!D263-J38</x:f>
        <x:v>104</x:v>
      </x:c>
      <x:c r="W38" s="27" t="n">
        <x:f>'属性成长'!D264-K38</x:f>
        <x:v>50</x:v>
      </x:c>
      <x:c r="X38" s="27" t="n">
        <x:f>'属性成长'!D265-L38</x:f>
        <x:v>98</x:v>
      </x:c>
      <x:c r="Y38" s="27" t="n">
        <x:f>'属性成长'!D266-M38</x:f>
        <x:v>55</x:v>
      </x:c>
      <x:c r="Z38" s="27" t="n">
        <x:f>'属性成长'!D267-N38</x:f>
        <x:v>36</x:v>
      </x:c>
      <x:c r="AA38" s="27" t="n">
        <x:f>'属性成长'!D268-O38</x:f>
        <x:v>6</x:v>
      </x:c>
      <x:c r="AB38" s="27" t="n">
        <x:f>'属性成长'!D269-P38</x:f>
        <x:v>5</x:v>
      </x:c>
      <x:c r="AC38" s="3" t="str">
        <x:v>鹌鹑敢开口</x:v>
      </x:c>
      <x:c r="AD38" s="3" t="str">
        <x:v>生命+3、决心+4</x:v>
      </x:c>
      <x:c r="AE38" s="3" t="str">
        <x:v>鹌鹑看得细</x:v>
      </x:c>
      <x:c r="AF38" s="3" t="str">
        <x:v>先攻+3、远防+3</x:v>
      </x:c>
    </x:row>
    <x:row r="39" ht="108" customHeight="1">
      <x:c r="A39" s="3" t="str">
        <x:v>溺水小龟</x:v>
      </x:c>
      <x:c r="B39" s="3" t="str">
        <x:v>xiaogui</x:v>
      </x:c>
      <x:c r="C39" s="51" t="str">
        <x:v>肥胖</x:v>
      </x:c>
      <x:c r="D39" s="51" t="str">
        <x:v>忠诚</x:v>
      </x:c>
      <x:c r="E39" s="3" t="str">
        <x:v>肥胖：生命+10、疲劳上限-10；忠诚：较不容易因缺钱、缺粮离队；沿用原版忠诚事件判定，不编造固定概率</x:v>
      </x:c>
      <x:c r="F39" s="3" t="str">
        <x:v>肥胖 5票；忠诚 5票
5份含特质反馈 / 6份人物反馈</x:v>
      </x:c>
      <x:c r="G39" s="3" t="str">
        <x:v>肥胖 5票；忠诚 5票；体弱多病 2票</x:v>
      </x:c>
      <x:c r="H39" s="3" t="str">
        <x:v>参考5份含特质反馈；按角色定位选取，非票数自动采纳；壳上旧纹如深水暗光，脚步慢却总留意身后。</x:v>
      </x:c>
      <x:c r="I39" s="22" t="n">
        <x:v>10</x:v>
      </x:c>
      <x:c r="J39" s="22" t="n">
        <x:v>-10</x:v>
      </x:c>
      <x:c r="K39" s="22" t="n">
        <x:v>0</x:v>
      </x:c>
      <x:c r="L39" s="22" t="n">
        <x:v>0</x:v>
      </x:c>
      <x:c r="M39" s="22" t="n">
        <x:v>0</x:v>
      </x:c>
      <x:c r="N39" s="22" t="n">
        <x:v>0</x:v>
      </x:c>
      <x:c r="O39" s="22" t="n">
        <x:v>0</x:v>
      </x:c>
      <x:c r="P39" s="22" t="n">
        <x:v>0</x:v>
      </x:c>
      <x:c r="Q39" s="20" t="n">
        <x:v>0</x:v>
      </x:c>
      <x:c r="R39" s="22" t="n">
        <x:v>11</x:v>
      </x:c>
      <x:c r="S39" s="27" t="n">
        <x:f>MAX(0,MIN(10,R39-1))</x:f>
        <x:v>10</x:v>
      </x:c>
      <x:c r="T39" s="27" t="n">
        <x:f>Q39*S39</x:f>
        <x:v>0</x:v>
      </x:c>
      <x:c r="U39" s="27" t="n">
        <x:f>'属性成长'!D270-I39</x:f>
        <x:v>44</x:v>
      </x:c>
      <x:c r="V39" s="27" t="n">
        <x:f>'属性成长'!D271-J39</x:f>
        <x:v>118</x:v>
      </x:c>
      <x:c r="W39" s="27" t="n">
        <x:f>'属性成长'!D272-K39</x:f>
        <x:v>45</x:v>
      </x:c>
      <x:c r="X39" s="27" t="n">
        <x:f>'属性成长'!D273-L39</x:f>
        <x:v>88</x:v>
      </x:c>
      <x:c r="Y39" s="27" t="n">
        <x:f>'属性成长'!D274-M39</x:f>
        <x:v>49</x:v>
      </x:c>
      <x:c r="Z39" s="27" t="n">
        <x:f>'属性成长'!D275-N39</x:f>
        <x:v>38</x:v>
      </x:c>
      <x:c r="AA39" s="27" t="n">
        <x:f>'属性成长'!D276-O39</x:f>
        <x:v>3</x:v>
      </x:c>
      <x:c r="AB39" s="27" t="n">
        <x:f>'属性成长'!D277-P39</x:f>
        <x:v>5</x:v>
      </x:c>
      <x:c r="AC39" s="3" t="str">
        <x:v>给飞爹看自己的路</x:v>
      </x:c>
      <x:c r="AD39" s="3" t="str">
        <x:v>先攻+5、远攻+2</x:v>
      </x:c>
      <x:c r="AE39" s="3" t="str">
        <x:v>壳后也能站稳</x:v>
      </x:c>
      <x:c r="AF39" s="3" t="str">
        <x:v>近防+2、远防+3</x:v>
      </x:c>
    </x:row>
    <x:row r="40" ht="108" customHeight="1">
      <x:c r="A40" s="10" t="str">
        <x:v>希文</x:v>
      </x:c>
      <x:c r="B40" s="10" t="str">
        <x:v>xiwen</x:v>
      </x:c>
      <x:c r="C40" s="52" t="str">
        <x:v>聪慧</x:v>
      </x:c>
      <x:c r="D40" s="52" t="str">
        <x:v>健步如飞</x:v>
      </x:c>
      <x:c r="E40" s="10" t="str">
        <x:v>聪慧：经验获取×1.10；健步如飞：每格移动疲劳成本-2；仍受实际技能最低成本约束</x:v>
      </x:c>
      <x:c r="F40" s="10" t="str">
        <x:v>暂无特质票，按V2定位补全</x:v>
      </x:c>
      <x:c r="G40" s="10" t="str">
        <x:v>无</x:v>
      </x:c>
      <x:c r="H40" s="10" t="str">
        <x:v>设计补全，暂无投票支持</x:v>
      </x:c>
      <x:c r="I40" s="21" t="n">
        <x:v>0</x:v>
      </x:c>
      <x:c r="J40" s="21" t="n">
        <x:v>0</x:v>
      </x:c>
      <x:c r="K40" s="21" t="n">
        <x:v>0</x:v>
      </x:c>
      <x:c r="L40" s="21" t="n">
        <x:v>0</x:v>
      </x:c>
      <x:c r="M40" s="21" t="n">
        <x:v>0</x:v>
      </x:c>
      <x:c r="N40" s="21" t="n">
        <x:v>0</x:v>
      </x:c>
      <x:c r="O40" s="21" t="n">
        <x:v>0</x:v>
      </x:c>
      <x:c r="P40" s="21" t="n">
        <x:v>0</x:v>
      </x:c>
      <x:c r="Q40" s="20" t="n">
        <x:v>0</x:v>
      </x:c>
      <x:c r="R40" s="22" t="n">
        <x:v>11</x:v>
      </x:c>
      <x:c r="S40" s="27" t="n">
        <x:f>MAX(0,MIN(10,R40-1))</x:f>
        <x:v>10</x:v>
      </x:c>
      <x:c r="T40" s="27" t="n">
        <x:f>Q40*S40</x:f>
        <x:v>0</x:v>
      </x:c>
      <x:c r="U40" s="27" t="n">
        <x:f>'属性成长'!D278-I40</x:f>
        <x:v>52</x:v>
      </x:c>
      <x:c r="V40" s="27" t="n">
        <x:f>'属性成长'!D279-J40</x:f>
        <x:v>97</x:v>
      </x:c>
      <x:c r="W40" s="27" t="n">
        <x:f>'属性成长'!D280-K40</x:f>
        <x:v>21</x:v>
      </x:c>
      <x:c r="X40" s="27" t="n">
        <x:f>'属性成长'!D281-L40</x:f>
        <x:v>111</x:v>
      </x:c>
      <x:c r="Y40" s="27" t="n">
        <x:f>'属性成长'!D282-M40</x:f>
        <x:v>51</x:v>
      </x:c>
      <x:c r="Z40" s="27" t="n">
        <x:f>'属性成长'!D283-N40</x:f>
        <x:v>36</x:v>
      </x:c>
      <x:c r="AA40" s="27" t="n">
        <x:f>'属性成长'!D284-O40</x:f>
        <x:v>4</x:v>
      </x:c>
      <x:c r="AB40" s="27" t="n">
        <x:f>'属性成长'!D285-P40</x:f>
        <x:v>3</x:v>
      </x:c>
      <x:c r="AC40" s="3" t="str">
        <x:v>看清再开口</x:v>
      </x:c>
      <x:c r="AD40" s="3" t="str">
        <x:v>决心+3、近防+1</x:v>
      </x:c>
      <x:c r="AE40" s="3" t="str">
        <x:v>亲自走一程</x:v>
      </x:c>
      <x:c r="AF40" s="3" t="str">
        <x:v>疲劳上限+2、先攻+3</x:v>
      </x:c>
    </x:row>
  </x:sheetData>
  <x:pageMargins left="0.7" right="0.7" top="0.75" bottom="0.75" header="0.3" footer="0.3"/>
  <x:drawing xmlns:r="http://schemas.openxmlformats.org/officeDocument/2006/relationships" r:id="R19c0b5bdb5b34c47"/>
  <x:tableParts count="1">
    <x:tablePart xmlns:r="http://schemas.openxmlformats.org/officeDocument/2006/relationships" r:id="R8508f5b4737a4534"/>
  </x:tableParts>
</x:worksheet>
</file>