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vas" sheetId="1" r:id="rId4"/>
    <sheet state="visible" name="Métricas" sheetId="2" r:id="rId5"/>
  </sheets>
  <definedNames/>
  <calcPr/>
  <extLst>
    <ext uri="GoogleSheetsCustomDataVersion2">
      <go:sheetsCustomData xmlns:go="http://customooxmlschemas.google.com/" r:id="rId6" roundtripDataChecksum="1CUhnvQlD6dTbLdtBhqPVAtgWBiCN0BjwsBtl8XSU2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======
ID#AAABrM3tdis
Laís Isabella Santos Sousa    (2025-09-18 01:23:45)
Conforme UML tiver pronto, e desenvolvimento for rolando, voltar aqui pra ver se caso precisa atualizar</t>
      </text>
    </comment>
  </commentList>
  <extLst>
    <ext uri="GoogleSheetsCustomDataVersion2">
      <go:sheetsCustomData xmlns:go="http://customooxmlschemas.google.com/" r:id="rId1" roundtripDataSignature="AMtx7mghWwqiVHwq1u63Yfz7+iHgH+SIQA=="/>
    </ext>
  </extLst>
</comments>
</file>

<file path=xl/sharedStrings.xml><?xml version="1.0" encoding="utf-8"?>
<sst xmlns="http://schemas.openxmlformats.org/spreadsheetml/2006/main" count="192" uniqueCount="98">
  <si>
    <t>Estimativa LOC</t>
  </si>
  <si>
    <t>Medindo PF</t>
  </si>
  <si>
    <t>LOC</t>
  </si>
  <si>
    <t>Erros</t>
  </si>
  <si>
    <t>Autenticação de Usuário</t>
  </si>
  <si>
    <t>Fator de Ponteração</t>
  </si>
  <si>
    <t>Casos de uso dentro de cada função</t>
  </si>
  <si>
    <t>Funções</t>
  </si>
  <si>
    <t>Otimista (a)</t>
  </si>
  <si>
    <t>Mais Provável (b)</t>
  </si>
  <si>
    <t>Pessimista (c)</t>
  </si>
  <si>
    <t>Esperado</t>
  </si>
  <si>
    <t>Parâmetro</t>
  </si>
  <si>
    <t>Contagem</t>
  </si>
  <si>
    <t>Simples</t>
  </si>
  <si>
    <t>Médio</t>
  </si>
  <si>
    <t>Complexo</t>
  </si>
  <si>
    <t>Autenticação de Usuário → CE01 Iniciar o sistema, CE03 Autenticar coordenador, CE10 Autenticar aluno, CE02 Registrar Coordenador, CE09 Registrar aluno</t>
  </si>
  <si>
    <t>nro de entradas do usuário</t>
  </si>
  <si>
    <t>x</t>
  </si>
  <si>
    <t>Registro de Atividades Complementares</t>
  </si>
  <si>
    <t>nro de saídas do usuário</t>
  </si>
  <si>
    <t>Registro de Atividades Complementares → CE11 Adicionar atividade, CE13 Anexar documento comprobatório</t>
  </si>
  <si>
    <t>Avaliação de Atividades</t>
  </si>
  <si>
    <t>nro de consultas do usuário</t>
  </si>
  <si>
    <t>Controle de Atividades</t>
  </si>
  <si>
    <t>nro de arquivos</t>
  </si>
  <si>
    <t>Avaliação de Atividades → CE07 Aceitar atividade, CE05 Negar atividade, CE06 Negar parcialmente atividade, CE17 Notificar por email</t>
  </si>
  <si>
    <t>Cálculo e Controle de Horas Complementares</t>
  </si>
  <si>
    <t>nro de interfaces externas</t>
  </si>
  <si>
    <t>LOC Estimado</t>
  </si>
  <si>
    <t>Contagem Total</t>
  </si>
  <si>
    <t>Controle de Atividades → CE04 Buscar atividades, CE15 Exibir limites de horas, CE08 Configurar limite de hora, CE14 Visualizar histórico de atividades, , CE12 Excluir atividade</t>
  </si>
  <si>
    <t>Produtividade Média</t>
  </si>
  <si>
    <t xml:space="preserve">Esforço </t>
  </si>
  <si>
    <t>Cálculo e Controle de Horas Complementares → CE07 Aceitar atividade, CE08 Configurar limite de hora, CE15 Exibir limites de horas, CE16 Gerar relatório do usuário</t>
  </si>
  <si>
    <t>Estimativa PF</t>
  </si>
  <si>
    <t>PF</t>
  </si>
  <si>
    <t>Contagem total</t>
  </si>
  <si>
    <t>PF Estimado</t>
  </si>
  <si>
    <t>Modelos Empíricos</t>
  </si>
  <si>
    <t>Modelo Estático de Variável Simples</t>
  </si>
  <si>
    <t>Esforço (E)</t>
  </si>
  <si>
    <t>10,32 pessoas-mês</t>
  </si>
  <si>
    <t>Duração (D)</t>
  </si>
  <si>
    <t>5,36 meses</t>
  </si>
  <si>
    <t>Tamanho da Equipe (S)</t>
  </si>
  <si>
    <t>0,64 pessoas</t>
  </si>
  <si>
    <t>Documentação (DOC)</t>
  </si>
  <si>
    <t>107 páginas de documentação</t>
  </si>
  <si>
    <t>COCOMO básico</t>
  </si>
  <si>
    <t>5,4 pessoas-mês</t>
  </si>
  <si>
    <t>Tempo (T)</t>
  </si>
  <si>
    <t>4,5 meses</t>
  </si>
  <si>
    <t>Número recomendado de pessoas</t>
  </si>
  <si>
    <t>1 a 2 pessoas</t>
  </si>
  <si>
    <t>Contagem de Pontos de Função não ajustados</t>
  </si>
  <si>
    <t>Métrica Orientada à Função</t>
  </si>
  <si>
    <t>Métricas Orientadas a Objetos</t>
  </si>
  <si>
    <t>Métricas de Qualidade</t>
  </si>
  <si>
    <t>Número de scripts de cenário (casos de uso)</t>
  </si>
  <si>
    <t>Métrica</t>
  </si>
  <si>
    <t>Fórmula / base</t>
  </si>
  <si>
    <t>Valor</t>
  </si>
  <si>
    <t>ΣFi</t>
  </si>
  <si>
    <t>Número de classes-chave</t>
  </si>
  <si>
    <t>Total de defeitos</t>
  </si>
  <si>
    <t>Contagem direta</t>
  </si>
  <si>
    <t>contagem total</t>
  </si>
  <si>
    <t>Número de classes de apoio</t>
  </si>
  <si>
    <t>Defeitos/página</t>
  </si>
  <si>
    <t>15 ÷ 6</t>
  </si>
  <si>
    <t>267 × ( 0,65 + 0,01 × 26 )</t>
  </si>
  <si>
    <t>Nº médio de classes de apoio por classe-chave</t>
  </si>
  <si>
    <t>Defeitos/requisito</t>
  </si>
  <si>
    <t>15 ÷ 19</t>
  </si>
  <si>
    <t>Número de subsistemas</t>
  </si>
  <si>
    <t>Distribuição por tipo</t>
  </si>
  <si>
    <t>(O) 5, ( I ) 3, ( IE ) 5, (A) 1, ( M ) 1</t>
  </si>
  <si>
    <t>-</t>
  </si>
  <si>
    <t>PF (ajustado)</t>
  </si>
  <si>
    <t>DRE (requisitos)</t>
  </si>
  <si>
    <t>E ÷ (E+D) = 15 ÷ (15+0)</t>
  </si>
  <si>
    <t>Tempo médio p/ mudança</t>
  </si>
  <si>
    <t>2 dias</t>
  </si>
  <si>
    <t>Métricas Derivadas</t>
  </si>
  <si>
    <t>Métricas WebApp</t>
  </si>
  <si>
    <t>Resultado</t>
  </si>
  <si>
    <t>Páginas Web estáticas</t>
  </si>
  <si>
    <t>PRODUTIVIDADE</t>
  </si>
  <si>
    <t>Páginas Web dinâmicas</t>
  </si>
  <si>
    <t>QUALIDADE</t>
  </si>
  <si>
    <t>Objetos de dados persistentes</t>
  </si>
  <si>
    <t>DOCUMENTAÇÃO</t>
  </si>
  <si>
    <t>Interfaces de sistemas externos</t>
  </si>
  <si>
    <t>Funções executáveis</t>
  </si>
  <si>
    <t>Objetos de conteúdo estático</t>
  </si>
  <si>
    <t>Objetos de conteúdo dinâmico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</si>
</sst>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sz val="9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center"/>
    </xf>
    <xf borderId="0" fillId="4" fontId="4" numFmtId="0" xfId="0" applyAlignment="1" applyFill="1" applyFont="1">
      <alignment horizontal="center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0" fontId="1" numFmtId="3" xfId="0" applyFont="1" applyNumberFormat="1"/>
    <xf borderId="0" fillId="6" fontId="4" numFmtId="0" xfId="0" applyAlignment="1" applyFill="1" applyFont="1">
      <alignment readingOrder="0"/>
    </xf>
    <xf borderId="0" fillId="6" fontId="4" numFmtId="0" xfId="0" applyAlignment="1" applyFont="1">
      <alignment horizontal="center" readingOrder="0"/>
    </xf>
    <xf borderId="0" fillId="6" fontId="4" numFmtId="1" xfId="0" applyAlignment="1" applyFont="1" applyNumberFormat="1">
      <alignment horizontal="center"/>
    </xf>
    <xf borderId="0" fillId="6" fontId="4" numFmtId="0" xfId="0" applyFont="1"/>
    <xf borderId="0" fillId="6" fontId="4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2" fontId="1" numFmtId="1" xfId="0" applyFont="1" applyNumberFormat="1"/>
    <xf borderId="0" fillId="7" fontId="4" numFmtId="0" xfId="0" applyAlignment="1" applyFill="1" applyFont="1">
      <alignment horizontal="center" readingOrder="0"/>
    </xf>
    <xf borderId="0" fillId="7" fontId="4" numFmtId="0" xfId="0" applyAlignment="1" applyFont="1">
      <alignment horizontal="center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5" fontId="4" numFmtId="0" xfId="0" applyAlignment="1" applyFont="1">
      <alignment horizontal="center"/>
    </xf>
    <xf borderId="0" fillId="9" fontId="5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3" numFmtId="0" xfId="0" applyAlignment="1" applyFont="1">
      <alignment horizontal="center" readingOrder="0"/>
    </xf>
    <xf borderId="0" fillId="8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1" fontId="6" numFmtId="0" xfId="0" applyAlignment="1" applyFill="1" applyFont="1">
      <alignment horizontal="center" readingOrder="0"/>
    </xf>
    <xf borderId="0" fillId="12" fontId="6" numFmtId="0" xfId="0" applyAlignment="1" applyFill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12" fontId="1" numFmtId="0" xfId="0" applyFont="1"/>
    <xf borderId="0" fillId="2" fontId="7" numFmtId="0" xfId="0" applyAlignment="1" applyFont="1">
      <alignment horizontal="center" readingOrder="0"/>
    </xf>
    <xf borderId="0" fillId="12" fontId="7" numFmtId="0" xfId="0" applyAlignment="1" applyFont="1">
      <alignment horizontal="center" readingOrder="0"/>
    </xf>
    <xf borderId="0" fillId="13" fontId="8" numFmtId="0" xfId="0" applyAlignment="1" applyFill="1" applyFont="1">
      <alignment horizontal="left" readingOrder="0"/>
    </xf>
    <xf borderId="0" fillId="14" fontId="1" numFmtId="0" xfId="0" applyAlignment="1" applyFill="1" applyFont="1">
      <alignment readingOrder="0"/>
    </xf>
    <xf borderId="0" fillId="14" fontId="1" numFmtId="0" xfId="0" applyAlignment="1" applyFont="1">
      <alignment horizontal="right" readingOrder="0"/>
    </xf>
    <xf borderId="0" fillId="13" fontId="1" numFmtId="0" xfId="0" applyAlignment="1" applyFont="1">
      <alignment horizontal="left" readingOrder="0"/>
    </xf>
    <xf borderId="0" fillId="14" fontId="1" numFmtId="164" xfId="0" applyAlignment="1" applyFont="1" applyNumberFormat="1">
      <alignment horizontal="right" readingOrder="0"/>
    </xf>
    <xf borderId="0" fillId="14" fontId="1" numFmtId="0" xfId="0" applyAlignment="1" applyFont="1">
      <alignment readingOrder="0" shrinkToFit="0" wrapText="1"/>
    </xf>
    <xf borderId="0" fillId="14" fontId="1" numFmtId="9" xfId="0" applyAlignment="1" applyFont="1" applyNumberFormat="1">
      <alignment horizontal="right" readingOrder="0"/>
    </xf>
    <xf borderId="0" fillId="10" fontId="6" numFmtId="0" xfId="0" applyAlignment="1" applyFont="1">
      <alignment horizontal="center" readingOrder="0"/>
    </xf>
    <xf borderId="0" fillId="15" fontId="1" numFmtId="0" xfId="0" applyFill="1" applyFont="1"/>
    <xf borderId="0" fillId="15" fontId="7" numFmtId="0" xfId="0" applyAlignment="1" applyFont="1">
      <alignment readingOrder="0"/>
    </xf>
    <xf borderId="0" fillId="15" fontId="9" numFmtId="0" xfId="0" applyAlignment="1" applyFont="1">
      <alignment readingOrder="0" vertical="center"/>
    </xf>
    <xf borderId="0" fillId="15" fontId="1" numFmtId="0" xfId="0" applyAlignment="1" applyFont="1">
      <alignment horizontal="right" readingOrder="0"/>
    </xf>
    <xf borderId="0" fillId="15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2</xdr:row>
      <xdr:rowOff>19050</xdr:rowOff>
    </xdr:from>
    <xdr:ext cx="2162175" cy="466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14</xdr:row>
      <xdr:rowOff>85725</xdr:rowOff>
    </xdr:from>
    <xdr:ext cx="2114550" cy="7810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7.25"/>
    <col customWidth="1" min="2" max="2" width="12.63"/>
    <col customWidth="1" min="3" max="3" width="14.0"/>
    <col customWidth="1" min="4" max="6" width="12.63"/>
    <col customWidth="1" min="8" max="8" width="37.25"/>
    <col customWidth="1" min="9" max="9" width="14.25"/>
    <col customWidth="1" min="10" max="10" width="1.88"/>
    <col customWidth="1" min="11" max="11" width="14.75"/>
    <col customWidth="1" min="12" max="12" width="13.75"/>
    <col customWidth="1" min="13" max="13" width="14.0"/>
    <col customWidth="1" min="14" max="14" width="9.0"/>
    <col customWidth="1" min="16" max="16" width="27.88"/>
    <col customWidth="1" min="17" max="17" width="15.38"/>
    <col customWidth="1" min="18" max="18" width="15.88"/>
    <col customWidth="1" min="19" max="19" width="26.63"/>
  </cols>
  <sheetData>
    <row r="1" ht="15.75" customHeight="1">
      <c r="J1" s="1"/>
    </row>
    <row r="2" ht="15.75" customHeight="1">
      <c r="A2" s="2" t="s">
        <v>0</v>
      </c>
      <c r="H2" s="2" t="s">
        <v>1</v>
      </c>
      <c r="O2" s="1"/>
      <c r="P2" s="1"/>
      <c r="Q2" s="1"/>
      <c r="R2" s="1"/>
      <c r="S2" s="1"/>
    </row>
    <row r="3" ht="15.75" customHeight="1">
      <c r="A3" s="3"/>
      <c r="B3" s="4" t="s">
        <v>2</v>
      </c>
      <c r="F3" s="5" t="s">
        <v>3</v>
      </c>
      <c r="H3" s="6" t="s">
        <v>4</v>
      </c>
      <c r="I3" s="7"/>
      <c r="J3" s="7"/>
      <c r="K3" s="7" t="s">
        <v>5</v>
      </c>
      <c r="N3" s="8"/>
      <c r="O3" s="1"/>
      <c r="P3" s="1"/>
      <c r="Q3" s="9" t="s">
        <v>6</v>
      </c>
      <c r="S3" s="1"/>
    </row>
    <row r="4" ht="15.75" customHeight="1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H4" s="7" t="s">
        <v>12</v>
      </c>
      <c r="I4" s="7" t="s">
        <v>13</v>
      </c>
      <c r="J4" s="7"/>
      <c r="K4" s="7" t="s">
        <v>14</v>
      </c>
      <c r="L4" s="7" t="s">
        <v>15</v>
      </c>
      <c r="M4" s="7" t="s">
        <v>16</v>
      </c>
      <c r="N4" s="8"/>
      <c r="O4" s="11"/>
      <c r="P4" s="1"/>
      <c r="Q4" s="5" t="s">
        <v>17</v>
      </c>
    </row>
    <row r="5" ht="15.75" customHeight="1">
      <c r="A5" s="12" t="s">
        <v>4</v>
      </c>
      <c r="B5" s="13">
        <v>280.0</v>
      </c>
      <c r="C5" s="13">
        <v>400.0</v>
      </c>
      <c r="D5" s="13">
        <v>580.0</v>
      </c>
      <c r="E5" s="14">
        <f t="shared" ref="E5:E9" si="1">ROUND((B5+4*C5+D5)/6,0)</f>
        <v>410</v>
      </c>
      <c r="H5" s="15" t="s">
        <v>18</v>
      </c>
      <c r="I5" s="13">
        <v>7.0</v>
      </c>
      <c r="J5" s="16" t="s">
        <v>19</v>
      </c>
      <c r="K5" s="16">
        <v>3.0</v>
      </c>
      <c r="L5" s="16">
        <v>4.0</v>
      </c>
      <c r="M5" s="16">
        <v>6.0</v>
      </c>
      <c r="N5" s="16">
        <f t="shared" ref="N5:N9" si="2">PRODUCT(I5,L5)</f>
        <v>28</v>
      </c>
    </row>
    <row r="6" ht="15.75" customHeight="1">
      <c r="A6" s="12" t="s">
        <v>20</v>
      </c>
      <c r="B6" s="13">
        <v>200.0</v>
      </c>
      <c r="C6" s="13">
        <v>380.0</v>
      </c>
      <c r="D6" s="13">
        <v>450.0</v>
      </c>
      <c r="E6" s="14">
        <f t="shared" si="1"/>
        <v>362</v>
      </c>
      <c r="H6" s="15" t="s">
        <v>21</v>
      </c>
      <c r="I6" s="13">
        <v>3.0</v>
      </c>
      <c r="J6" s="16" t="s">
        <v>19</v>
      </c>
      <c r="K6" s="16">
        <v>4.0</v>
      </c>
      <c r="L6" s="16">
        <v>5.0</v>
      </c>
      <c r="M6" s="16">
        <v>7.0</v>
      </c>
      <c r="N6" s="16">
        <f t="shared" si="2"/>
        <v>15</v>
      </c>
      <c r="Q6" s="5" t="s">
        <v>22</v>
      </c>
    </row>
    <row r="7" ht="15.75" customHeight="1">
      <c r="A7" s="12" t="s">
        <v>23</v>
      </c>
      <c r="B7" s="13">
        <v>410.0</v>
      </c>
      <c r="C7" s="13">
        <v>480.0</v>
      </c>
      <c r="D7" s="13">
        <v>530.0</v>
      </c>
      <c r="E7" s="14">
        <f t="shared" si="1"/>
        <v>477</v>
      </c>
      <c r="H7" s="15" t="s">
        <v>24</v>
      </c>
      <c r="I7" s="16">
        <v>0.0</v>
      </c>
      <c r="J7" s="16" t="s">
        <v>19</v>
      </c>
      <c r="K7" s="16">
        <v>3.0</v>
      </c>
      <c r="L7" s="16">
        <v>4.0</v>
      </c>
      <c r="M7" s="16">
        <v>6.0</v>
      </c>
      <c r="N7" s="16">
        <f t="shared" si="2"/>
        <v>0</v>
      </c>
    </row>
    <row r="8" ht="15.75" customHeight="1">
      <c r="A8" s="12" t="s">
        <v>25</v>
      </c>
      <c r="B8" s="13">
        <v>400.0</v>
      </c>
      <c r="C8" s="13">
        <v>530.0</v>
      </c>
      <c r="D8" s="13">
        <v>700.0</v>
      </c>
      <c r="E8" s="14">
        <f t="shared" si="1"/>
        <v>537</v>
      </c>
      <c r="H8" s="15" t="s">
        <v>26</v>
      </c>
      <c r="I8" s="13">
        <v>2.0</v>
      </c>
      <c r="J8" s="16" t="s">
        <v>19</v>
      </c>
      <c r="K8" s="16">
        <v>7.0</v>
      </c>
      <c r="L8" s="16">
        <v>10.0</v>
      </c>
      <c r="M8" s="16">
        <v>15.0</v>
      </c>
      <c r="N8" s="16">
        <f t="shared" si="2"/>
        <v>20</v>
      </c>
      <c r="Q8" s="5" t="s">
        <v>27</v>
      </c>
    </row>
    <row r="9" ht="15.75" customHeight="1">
      <c r="A9" s="12" t="s">
        <v>28</v>
      </c>
      <c r="B9" s="13">
        <v>300.0</v>
      </c>
      <c r="C9" s="13">
        <v>370.0</v>
      </c>
      <c r="D9" s="13">
        <v>430.0</v>
      </c>
      <c r="E9" s="14">
        <f t="shared" si="1"/>
        <v>368</v>
      </c>
      <c r="H9" s="15" t="s">
        <v>29</v>
      </c>
      <c r="I9" s="13">
        <v>0.0</v>
      </c>
      <c r="J9" s="16" t="s">
        <v>19</v>
      </c>
      <c r="K9" s="16">
        <v>5.0</v>
      </c>
      <c r="L9" s="16">
        <v>7.0</v>
      </c>
      <c r="M9" s="16">
        <v>10.0</v>
      </c>
      <c r="N9" s="16">
        <f t="shared" si="2"/>
        <v>0</v>
      </c>
    </row>
    <row r="10" ht="15.75" customHeight="1">
      <c r="D10" s="17" t="s">
        <v>30</v>
      </c>
      <c r="E10" s="18">
        <f>SUM(E5:E9)</f>
        <v>2154</v>
      </c>
      <c r="H10" s="15"/>
      <c r="I10" s="15"/>
      <c r="J10" s="16"/>
      <c r="K10" s="15"/>
      <c r="L10" s="15"/>
      <c r="M10" s="19" t="s">
        <v>31</v>
      </c>
      <c r="N10" s="20">
        <f>SUM(N5:N9)</f>
        <v>63</v>
      </c>
      <c r="Q10" s="5" t="s">
        <v>32</v>
      </c>
    </row>
    <row r="11" ht="15.75" customHeight="1">
      <c r="A11" s="21" t="s">
        <v>33</v>
      </c>
      <c r="B11" s="22">
        <f>E10/8</f>
        <v>269.25</v>
      </c>
    </row>
    <row r="12" ht="15.75" customHeight="1">
      <c r="A12" s="21" t="s">
        <v>34</v>
      </c>
      <c r="B12" s="22">
        <f>E10/B11</f>
        <v>8</v>
      </c>
      <c r="H12" s="6" t="s">
        <v>20</v>
      </c>
      <c r="I12" s="7"/>
      <c r="J12" s="7"/>
      <c r="K12" s="7" t="s">
        <v>5</v>
      </c>
      <c r="N12" s="8"/>
      <c r="P12" s="1"/>
      <c r="Q12" s="5" t="s">
        <v>35</v>
      </c>
    </row>
    <row r="13" ht="15.75" customHeight="1">
      <c r="H13" s="7" t="s">
        <v>12</v>
      </c>
      <c r="I13" s="7" t="s">
        <v>13</v>
      </c>
      <c r="J13" s="7"/>
      <c r="K13" s="7" t="s">
        <v>14</v>
      </c>
      <c r="L13" s="7" t="s">
        <v>15</v>
      </c>
      <c r="M13" s="7" t="s">
        <v>16</v>
      </c>
      <c r="N13" s="8"/>
      <c r="P13" s="1"/>
      <c r="Q13" s="1"/>
      <c r="R13" s="1"/>
      <c r="S13" s="1"/>
    </row>
    <row r="14" ht="15.75" customHeight="1">
      <c r="H14" s="15" t="s">
        <v>18</v>
      </c>
      <c r="I14" s="13">
        <v>5.0</v>
      </c>
      <c r="J14" s="16" t="s">
        <v>19</v>
      </c>
      <c r="K14" s="16">
        <v>3.0</v>
      </c>
      <c r="L14" s="16">
        <v>4.0</v>
      </c>
      <c r="M14" s="16">
        <v>6.0</v>
      </c>
      <c r="N14" s="13">
        <f t="shared" ref="N14:N18" si="3">PRODUCT(I14,K14)</f>
        <v>15</v>
      </c>
      <c r="P14" s="11"/>
      <c r="Q14" s="1"/>
      <c r="R14" s="1"/>
      <c r="S14" s="1"/>
    </row>
    <row r="15" ht="15.75" customHeight="1">
      <c r="A15" s="2" t="s">
        <v>36</v>
      </c>
      <c r="H15" s="15" t="s">
        <v>21</v>
      </c>
      <c r="I15" s="13">
        <v>1.0</v>
      </c>
      <c r="J15" s="16" t="s">
        <v>19</v>
      </c>
      <c r="K15" s="16">
        <v>4.0</v>
      </c>
      <c r="L15" s="16">
        <v>5.0</v>
      </c>
      <c r="M15" s="16">
        <v>7.0</v>
      </c>
      <c r="N15" s="13">
        <f t="shared" si="3"/>
        <v>4</v>
      </c>
    </row>
    <row r="16" ht="15.75" customHeight="1">
      <c r="A16" s="3"/>
      <c r="B16" s="4" t="s">
        <v>37</v>
      </c>
      <c r="H16" s="15" t="s">
        <v>24</v>
      </c>
      <c r="I16" s="13">
        <v>0.0</v>
      </c>
      <c r="J16" s="16" t="s">
        <v>19</v>
      </c>
      <c r="K16" s="16">
        <v>3.0</v>
      </c>
      <c r="L16" s="16">
        <v>4.0</v>
      </c>
      <c r="M16" s="16">
        <v>6.0</v>
      </c>
      <c r="N16" s="13">
        <f t="shared" si="3"/>
        <v>0</v>
      </c>
    </row>
    <row r="17" ht="15.75" customHeight="1">
      <c r="A17" s="10" t="s">
        <v>7</v>
      </c>
      <c r="B17" s="10" t="s">
        <v>8</v>
      </c>
      <c r="C17" s="10" t="s">
        <v>9</v>
      </c>
      <c r="D17" s="10" t="s">
        <v>10</v>
      </c>
      <c r="E17" s="10" t="s">
        <v>11</v>
      </c>
      <c r="H17" s="15" t="s">
        <v>26</v>
      </c>
      <c r="I17" s="13">
        <v>1.0</v>
      </c>
      <c r="J17" s="16" t="s">
        <v>19</v>
      </c>
      <c r="K17" s="16">
        <v>7.0</v>
      </c>
      <c r="L17" s="16">
        <v>10.0</v>
      </c>
      <c r="M17" s="16">
        <v>15.0</v>
      </c>
      <c r="N17" s="13">
        <f t="shared" si="3"/>
        <v>7</v>
      </c>
    </row>
    <row r="18" ht="15.75" customHeight="1">
      <c r="A18" s="12" t="s">
        <v>4</v>
      </c>
      <c r="B18" s="13">
        <v>70.0</v>
      </c>
      <c r="C18" s="13">
        <v>88.0</v>
      </c>
      <c r="D18" s="13">
        <v>110.0</v>
      </c>
      <c r="E18" s="14">
        <f t="shared" ref="E18:E22" si="4">ROUND((B18+4*C18+D18)/6,0)</f>
        <v>89</v>
      </c>
      <c r="H18" s="15" t="s">
        <v>29</v>
      </c>
      <c r="I18" s="13">
        <v>0.0</v>
      </c>
      <c r="J18" s="16" t="s">
        <v>19</v>
      </c>
      <c r="K18" s="16">
        <v>5.0</v>
      </c>
      <c r="L18" s="16">
        <v>7.0</v>
      </c>
      <c r="M18" s="16">
        <v>10.0</v>
      </c>
      <c r="N18" s="13">
        <f t="shared" si="3"/>
        <v>0</v>
      </c>
    </row>
    <row r="19" ht="15.75" customHeight="1">
      <c r="A19" s="12" t="s">
        <v>20</v>
      </c>
      <c r="B19" s="13">
        <v>60.0</v>
      </c>
      <c r="C19" s="13">
        <v>77.0</v>
      </c>
      <c r="D19" s="13">
        <v>95.0</v>
      </c>
      <c r="E19" s="14">
        <f t="shared" si="4"/>
        <v>77</v>
      </c>
      <c r="H19" s="15" t="s">
        <v>38</v>
      </c>
      <c r="I19" s="15"/>
      <c r="J19" s="16"/>
      <c r="K19" s="15"/>
      <c r="L19" s="15"/>
      <c r="M19" s="19" t="s">
        <v>31</v>
      </c>
      <c r="N19" s="23">
        <f>SUM(N14:N18)</f>
        <v>26</v>
      </c>
    </row>
    <row r="20" ht="15.75" customHeight="1">
      <c r="A20" s="12" t="s">
        <v>23</v>
      </c>
      <c r="B20" s="13">
        <v>47.0</v>
      </c>
      <c r="C20" s="13">
        <v>59.0</v>
      </c>
      <c r="D20" s="13">
        <v>72.0</v>
      </c>
      <c r="E20" s="14">
        <f t="shared" si="4"/>
        <v>59</v>
      </c>
    </row>
    <row r="21" ht="15.75" customHeight="1">
      <c r="A21" s="12" t="s">
        <v>25</v>
      </c>
      <c r="B21" s="13">
        <v>42.0</v>
      </c>
      <c r="C21" s="13">
        <v>53.0</v>
      </c>
      <c r="D21" s="13">
        <v>65.0</v>
      </c>
      <c r="E21" s="14">
        <f t="shared" si="4"/>
        <v>53</v>
      </c>
      <c r="H21" s="6" t="s">
        <v>23</v>
      </c>
      <c r="I21" s="7"/>
      <c r="J21" s="7"/>
      <c r="K21" s="7" t="s">
        <v>5</v>
      </c>
      <c r="N21" s="8"/>
    </row>
    <row r="22" ht="15.75" customHeight="1">
      <c r="A22" s="12" t="s">
        <v>28</v>
      </c>
      <c r="B22" s="13">
        <v>25.0</v>
      </c>
      <c r="C22" s="13">
        <v>32.0</v>
      </c>
      <c r="D22" s="13">
        <v>40.0</v>
      </c>
      <c r="E22" s="14">
        <f t="shared" si="4"/>
        <v>32</v>
      </c>
      <c r="H22" s="7" t="s">
        <v>12</v>
      </c>
      <c r="I22" s="7" t="s">
        <v>13</v>
      </c>
      <c r="J22" s="7"/>
      <c r="K22" s="7" t="s">
        <v>14</v>
      </c>
      <c r="L22" s="7" t="s">
        <v>15</v>
      </c>
      <c r="M22" s="7" t="s">
        <v>16</v>
      </c>
      <c r="N22" s="8"/>
    </row>
    <row r="23" ht="15.75" customHeight="1">
      <c r="D23" s="17" t="s">
        <v>39</v>
      </c>
      <c r="E23" s="18">
        <f>SUM(E18:E22)</f>
        <v>310</v>
      </c>
      <c r="H23" s="15" t="s">
        <v>18</v>
      </c>
      <c r="I23" s="16">
        <v>5.0</v>
      </c>
      <c r="J23" s="16" t="s">
        <v>19</v>
      </c>
      <c r="K23" s="16">
        <v>3.0</v>
      </c>
      <c r="L23" s="16">
        <v>4.0</v>
      </c>
      <c r="M23" s="16">
        <v>6.0</v>
      </c>
      <c r="N23" s="16">
        <f t="shared" ref="N23:N27" si="5">PRODUCT(I23,L23)</f>
        <v>20</v>
      </c>
    </row>
    <row r="24" ht="15.75" customHeight="1">
      <c r="H24" s="15" t="s">
        <v>21</v>
      </c>
      <c r="I24" s="13">
        <v>4.0</v>
      </c>
      <c r="J24" s="16" t="s">
        <v>19</v>
      </c>
      <c r="K24" s="16">
        <v>4.0</v>
      </c>
      <c r="L24" s="16">
        <v>5.0</v>
      </c>
      <c r="M24" s="16">
        <v>7.0</v>
      </c>
      <c r="N24" s="16">
        <f t="shared" si="5"/>
        <v>20</v>
      </c>
    </row>
    <row r="25" ht="15.75" customHeight="1">
      <c r="A25" s="24" t="s">
        <v>40</v>
      </c>
      <c r="H25" s="15" t="s">
        <v>24</v>
      </c>
      <c r="I25" s="13">
        <v>0.0</v>
      </c>
      <c r="J25" s="16" t="s">
        <v>19</v>
      </c>
      <c r="K25" s="16">
        <v>3.0</v>
      </c>
      <c r="L25" s="16">
        <v>4.0</v>
      </c>
      <c r="M25" s="16">
        <v>6.0</v>
      </c>
      <c r="N25" s="16">
        <f t="shared" si="5"/>
        <v>0</v>
      </c>
    </row>
    <row r="26" ht="15.75" customHeight="1">
      <c r="A26" s="2"/>
      <c r="H26" s="15" t="s">
        <v>26</v>
      </c>
      <c r="I26" s="13">
        <v>4.0</v>
      </c>
      <c r="J26" s="16" t="s">
        <v>19</v>
      </c>
      <c r="K26" s="16">
        <v>7.0</v>
      </c>
      <c r="L26" s="16">
        <v>10.0</v>
      </c>
      <c r="M26" s="16">
        <v>15.0</v>
      </c>
      <c r="N26" s="16">
        <f t="shared" si="5"/>
        <v>40</v>
      </c>
    </row>
    <row r="27" ht="15.75" customHeight="1">
      <c r="A27" s="25" t="s">
        <v>41</v>
      </c>
      <c r="B27" s="26"/>
      <c r="C27" s="26"/>
      <c r="D27" s="26"/>
      <c r="E27" s="26"/>
      <c r="H27" s="15" t="s">
        <v>29</v>
      </c>
      <c r="I27" s="13">
        <v>1.0</v>
      </c>
      <c r="J27" s="16" t="s">
        <v>19</v>
      </c>
      <c r="K27" s="16">
        <v>5.0</v>
      </c>
      <c r="L27" s="16">
        <v>7.0</v>
      </c>
      <c r="M27" s="16">
        <v>10.0</v>
      </c>
      <c r="N27" s="16">
        <f t="shared" si="5"/>
        <v>7</v>
      </c>
    </row>
    <row r="28" ht="15.75" customHeight="1">
      <c r="A28" s="27"/>
      <c r="B28" s="27"/>
      <c r="H28" s="15" t="s">
        <v>38</v>
      </c>
      <c r="I28" s="15"/>
      <c r="J28" s="16"/>
      <c r="K28" s="15"/>
      <c r="L28" s="15"/>
      <c r="M28" s="19" t="s">
        <v>31</v>
      </c>
      <c r="N28" s="20">
        <f>SUM(N23:N27)</f>
        <v>87</v>
      </c>
    </row>
    <row r="29" ht="15.75" customHeight="1">
      <c r="A29" s="28" t="s">
        <v>42</v>
      </c>
      <c r="B29" s="28" t="s">
        <v>43</v>
      </c>
      <c r="D29" s="29"/>
      <c r="E29" s="29"/>
    </row>
    <row r="30" ht="15.75" customHeight="1">
      <c r="A30" s="28" t="s">
        <v>44</v>
      </c>
      <c r="B30" s="28" t="s">
        <v>45</v>
      </c>
      <c r="D30" s="29"/>
      <c r="E30" s="29"/>
      <c r="H30" s="30" t="s">
        <v>25</v>
      </c>
      <c r="I30" s="7"/>
      <c r="J30" s="7"/>
      <c r="K30" s="7" t="s">
        <v>5</v>
      </c>
      <c r="N30" s="8"/>
    </row>
    <row r="31" ht="15.75" customHeight="1">
      <c r="A31" s="28" t="s">
        <v>46</v>
      </c>
      <c r="B31" s="28" t="s">
        <v>47</v>
      </c>
      <c r="D31" s="29"/>
      <c r="E31" s="29"/>
      <c r="H31" s="7" t="s">
        <v>12</v>
      </c>
      <c r="I31" s="7" t="s">
        <v>13</v>
      </c>
      <c r="J31" s="7"/>
      <c r="K31" s="7" t="s">
        <v>14</v>
      </c>
      <c r="L31" s="7" t="s">
        <v>15</v>
      </c>
      <c r="M31" s="7" t="s">
        <v>16</v>
      </c>
      <c r="N31" s="8"/>
    </row>
    <row r="32" ht="15.75" customHeight="1">
      <c r="A32" s="31" t="s">
        <v>48</v>
      </c>
      <c r="B32" s="31" t="s">
        <v>49</v>
      </c>
      <c r="D32" s="29"/>
      <c r="E32" s="29"/>
      <c r="H32" s="15" t="s">
        <v>18</v>
      </c>
      <c r="I32" s="13">
        <v>1.0</v>
      </c>
      <c r="J32" s="16" t="s">
        <v>19</v>
      </c>
      <c r="K32" s="16">
        <v>3.0</v>
      </c>
      <c r="L32" s="16">
        <v>4.0</v>
      </c>
      <c r="M32" s="16">
        <v>6.0</v>
      </c>
      <c r="N32" s="13">
        <f t="shared" ref="N32:N36" si="6">PRODUCT(I32,L32)</f>
        <v>4</v>
      </c>
    </row>
    <row r="33" ht="15.75" customHeight="1">
      <c r="A33" s="26"/>
      <c r="B33" s="29"/>
      <c r="C33" s="29"/>
      <c r="D33" s="29"/>
      <c r="E33" s="29"/>
      <c r="H33" s="15" t="s">
        <v>21</v>
      </c>
      <c r="I33" s="13">
        <v>1.0</v>
      </c>
      <c r="J33" s="16" t="s">
        <v>19</v>
      </c>
      <c r="K33" s="16">
        <v>4.0</v>
      </c>
      <c r="L33" s="16">
        <v>5.0</v>
      </c>
      <c r="M33" s="16">
        <v>7.0</v>
      </c>
      <c r="N33" s="13">
        <f t="shared" si="6"/>
        <v>5</v>
      </c>
    </row>
    <row r="34" ht="15.75" customHeight="1">
      <c r="A34" s="25" t="s">
        <v>50</v>
      </c>
      <c r="B34" s="26"/>
      <c r="C34" s="26"/>
      <c r="D34" s="26"/>
      <c r="E34" s="26"/>
      <c r="H34" s="15" t="s">
        <v>24</v>
      </c>
      <c r="I34" s="13">
        <v>2.0</v>
      </c>
      <c r="J34" s="16" t="s">
        <v>19</v>
      </c>
      <c r="K34" s="16">
        <v>3.0</v>
      </c>
      <c r="L34" s="16">
        <v>4.0</v>
      </c>
      <c r="M34" s="16">
        <v>6.0</v>
      </c>
      <c r="N34" s="13">
        <f t="shared" si="6"/>
        <v>8</v>
      </c>
    </row>
    <row r="35" ht="15.75" customHeight="1">
      <c r="A35" s="32"/>
      <c r="B35" s="32"/>
      <c r="H35" s="15" t="s">
        <v>26</v>
      </c>
      <c r="I35" s="13">
        <v>3.0</v>
      </c>
      <c r="J35" s="16" t="s">
        <v>19</v>
      </c>
      <c r="K35" s="16">
        <v>7.0</v>
      </c>
      <c r="L35" s="16">
        <v>10.0</v>
      </c>
      <c r="M35" s="16">
        <v>15.0</v>
      </c>
      <c r="N35" s="13">
        <f t="shared" si="6"/>
        <v>30</v>
      </c>
    </row>
    <row r="36" ht="15.75" customHeight="1">
      <c r="A36" s="21" t="s">
        <v>42</v>
      </c>
      <c r="B36" s="21" t="s">
        <v>51</v>
      </c>
      <c r="H36" s="15" t="s">
        <v>29</v>
      </c>
      <c r="I36" s="13">
        <v>0.0</v>
      </c>
      <c r="J36" s="16" t="s">
        <v>19</v>
      </c>
      <c r="K36" s="16">
        <v>5.0</v>
      </c>
      <c r="L36" s="16">
        <v>7.0</v>
      </c>
      <c r="M36" s="16">
        <v>10.0</v>
      </c>
      <c r="N36" s="13">
        <f t="shared" si="6"/>
        <v>0</v>
      </c>
    </row>
    <row r="37" ht="15.75" customHeight="1">
      <c r="A37" s="21" t="s">
        <v>52</v>
      </c>
      <c r="B37" s="21" t="s">
        <v>53</v>
      </c>
      <c r="H37" s="15" t="s">
        <v>38</v>
      </c>
      <c r="I37" s="15"/>
      <c r="J37" s="16"/>
      <c r="K37" s="15"/>
      <c r="L37" s="15"/>
      <c r="M37" s="19" t="s">
        <v>31</v>
      </c>
      <c r="N37" s="20">
        <f>SUM(N32:N36)</f>
        <v>47</v>
      </c>
    </row>
    <row r="38" ht="15.75" customHeight="1">
      <c r="A38" s="21" t="s">
        <v>54</v>
      </c>
      <c r="B38" s="21" t="s">
        <v>55</v>
      </c>
    </row>
    <row r="39" ht="15.75" customHeight="1">
      <c r="H39" s="6" t="s">
        <v>28</v>
      </c>
      <c r="I39" s="7"/>
      <c r="J39" s="7"/>
      <c r="K39" s="7" t="s">
        <v>5</v>
      </c>
      <c r="N39" s="8"/>
    </row>
    <row r="40" ht="15.75" customHeight="1">
      <c r="H40" s="7" t="s">
        <v>12</v>
      </c>
      <c r="I40" s="7" t="s">
        <v>13</v>
      </c>
      <c r="J40" s="7"/>
      <c r="K40" s="7" t="s">
        <v>14</v>
      </c>
      <c r="L40" s="7" t="s">
        <v>15</v>
      </c>
      <c r="M40" s="7" t="s">
        <v>16</v>
      </c>
      <c r="N40" s="8"/>
    </row>
    <row r="41" ht="15.75" customHeight="1">
      <c r="H41" s="15" t="s">
        <v>18</v>
      </c>
      <c r="I41" s="13">
        <v>1.0</v>
      </c>
      <c r="J41" s="16" t="s">
        <v>19</v>
      </c>
      <c r="K41" s="16">
        <v>3.0</v>
      </c>
      <c r="L41" s="16">
        <v>4.0</v>
      </c>
      <c r="M41" s="16">
        <v>6.0</v>
      </c>
      <c r="N41" s="16">
        <f t="shared" ref="N41:N45" si="7">PRODUCT(I41,L41)</f>
        <v>4</v>
      </c>
    </row>
    <row r="42" ht="15.75" customHeight="1">
      <c r="H42" s="15" t="s">
        <v>21</v>
      </c>
      <c r="I42" s="16">
        <v>2.0</v>
      </c>
      <c r="J42" s="16" t="s">
        <v>19</v>
      </c>
      <c r="K42" s="16">
        <v>4.0</v>
      </c>
      <c r="L42" s="16">
        <v>5.0</v>
      </c>
      <c r="M42" s="16">
        <v>7.0</v>
      </c>
      <c r="N42" s="16">
        <f t="shared" si="7"/>
        <v>10</v>
      </c>
    </row>
    <row r="43" ht="15.75" customHeight="1">
      <c r="H43" s="15" t="s">
        <v>24</v>
      </c>
      <c r="I43" s="16">
        <v>0.0</v>
      </c>
      <c r="J43" s="16" t="s">
        <v>19</v>
      </c>
      <c r="K43" s="16">
        <v>3.0</v>
      </c>
      <c r="L43" s="16">
        <v>4.0</v>
      </c>
      <c r="M43" s="16">
        <v>6.0</v>
      </c>
      <c r="N43" s="16">
        <f t="shared" si="7"/>
        <v>0</v>
      </c>
    </row>
    <row r="44" ht="15.75" customHeight="1">
      <c r="H44" s="15" t="s">
        <v>26</v>
      </c>
      <c r="I44" s="13">
        <v>3.0</v>
      </c>
      <c r="J44" s="16" t="s">
        <v>19</v>
      </c>
      <c r="K44" s="16">
        <v>7.0</v>
      </c>
      <c r="L44" s="16">
        <v>10.0</v>
      </c>
      <c r="M44" s="16">
        <v>15.0</v>
      </c>
      <c r="N44" s="16">
        <f t="shared" si="7"/>
        <v>30</v>
      </c>
    </row>
    <row r="45" ht="15.75" customHeight="1">
      <c r="H45" s="15" t="s">
        <v>29</v>
      </c>
      <c r="I45" s="13">
        <v>0.0</v>
      </c>
      <c r="J45" s="16" t="s">
        <v>19</v>
      </c>
      <c r="K45" s="16">
        <v>5.0</v>
      </c>
      <c r="L45" s="16">
        <v>7.0</v>
      </c>
      <c r="M45" s="16">
        <v>10.0</v>
      </c>
      <c r="N45" s="16">
        <f t="shared" si="7"/>
        <v>0</v>
      </c>
    </row>
    <row r="46" ht="15.75" customHeight="1">
      <c r="H46" s="15" t="s">
        <v>38</v>
      </c>
      <c r="I46" s="15"/>
      <c r="J46" s="16"/>
      <c r="K46" s="15"/>
      <c r="L46" s="15"/>
      <c r="M46" s="19" t="s">
        <v>31</v>
      </c>
      <c r="N46" s="23">
        <f>SUM(N41:N45)</f>
        <v>44</v>
      </c>
    </row>
    <row r="47" ht="15.75" customHeight="1"/>
    <row r="48" ht="15.75" customHeight="1"/>
    <row r="49" ht="15.75" customHeight="1">
      <c r="K49" s="33" t="s">
        <v>56</v>
      </c>
      <c r="L49" s="34"/>
      <c r="M49" s="34"/>
      <c r="N49" s="34">
        <f>SUM(N19,N10,N28,N37,N46)</f>
        <v>267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3:E3"/>
    <mergeCell ref="K3:M3"/>
    <mergeCell ref="Q3:R3"/>
    <mergeCell ref="Q4:X4"/>
    <mergeCell ref="Q6:Y6"/>
    <mergeCell ref="Q8:Y8"/>
    <mergeCell ref="Q10:Y10"/>
    <mergeCell ref="B30:C30"/>
    <mergeCell ref="B31:C31"/>
    <mergeCell ref="B32:C32"/>
    <mergeCell ref="B35:E35"/>
    <mergeCell ref="B36:C36"/>
    <mergeCell ref="B37:C37"/>
    <mergeCell ref="B38:C38"/>
    <mergeCell ref="K39:M39"/>
    <mergeCell ref="K12:M12"/>
    <mergeCell ref="Q12:Y12"/>
    <mergeCell ref="B16:E16"/>
    <mergeCell ref="K21:M21"/>
    <mergeCell ref="B28:E28"/>
    <mergeCell ref="B29:C29"/>
    <mergeCell ref="K30:M30"/>
  </mergeCells>
  <printOptions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6.5"/>
    <col customWidth="1" min="13" max="13" width="23.38"/>
    <col customWidth="1" min="14" max="14" width="27.13"/>
    <col customWidth="1" min="24" max="24" width="24.63"/>
    <col customWidth="1" min="25" max="25" width="29.63"/>
    <col customWidth="1" min="30" max="31" width="14.5"/>
  </cols>
  <sheetData>
    <row r="1" ht="17.25" customHeight="1">
      <c r="A1" s="35"/>
    </row>
    <row r="2" ht="17.25" customHeight="1">
      <c r="A2" s="36" t="s">
        <v>57</v>
      </c>
      <c r="G2" s="37" t="s">
        <v>58</v>
      </c>
      <c r="M2" s="37" t="s">
        <v>59</v>
      </c>
    </row>
    <row r="3">
      <c r="A3" s="38"/>
      <c r="B3" s="38"/>
      <c r="C3" s="38"/>
      <c r="D3" s="38"/>
      <c r="G3" s="21" t="s">
        <v>60</v>
      </c>
      <c r="J3" s="17">
        <v>20.0</v>
      </c>
      <c r="M3" s="39" t="s">
        <v>61</v>
      </c>
      <c r="N3" s="39" t="s">
        <v>62</v>
      </c>
      <c r="O3" s="39" t="s">
        <v>63</v>
      </c>
    </row>
    <row r="4">
      <c r="A4" s="40" t="s">
        <v>64</v>
      </c>
      <c r="B4" s="41">
        <f>26</f>
        <v>26</v>
      </c>
      <c r="G4" s="21" t="s">
        <v>65</v>
      </c>
      <c r="J4" s="17">
        <v>4.0</v>
      </c>
      <c r="M4" s="42" t="s">
        <v>66</v>
      </c>
      <c r="N4" s="42" t="s">
        <v>67</v>
      </c>
      <c r="O4" s="43">
        <v>15.0</v>
      </c>
    </row>
    <row r="5">
      <c r="A5" s="40" t="s">
        <v>68</v>
      </c>
      <c r="B5" s="44">
        <v>267.0</v>
      </c>
      <c r="G5" s="21" t="s">
        <v>69</v>
      </c>
      <c r="J5" s="17">
        <v>5.0</v>
      </c>
      <c r="M5" s="42" t="s">
        <v>70</v>
      </c>
      <c r="N5" s="42" t="s">
        <v>71</v>
      </c>
      <c r="O5" s="43">
        <v>2.5</v>
      </c>
    </row>
    <row r="6">
      <c r="A6" s="40" t="s">
        <v>37</v>
      </c>
      <c r="B6" s="44" t="s">
        <v>72</v>
      </c>
      <c r="G6" s="21" t="s">
        <v>73</v>
      </c>
      <c r="J6" s="17">
        <v>0.83</v>
      </c>
      <c r="M6" s="42" t="s">
        <v>74</v>
      </c>
      <c r="N6" s="42" t="s">
        <v>75</v>
      </c>
      <c r="O6" s="45">
        <f>15/19</f>
        <v>0.7894736842</v>
      </c>
    </row>
    <row r="7" ht="15.0" customHeight="1">
      <c r="A7" s="40" t="s">
        <v>37</v>
      </c>
      <c r="B7" s="44">
        <f>267 * 0.91</f>
        <v>242.97</v>
      </c>
      <c r="G7" s="21" t="s">
        <v>76</v>
      </c>
      <c r="J7" s="17">
        <v>5.0</v>
      </c>
      <c r="M7" s="42" t="s">
        <v>77</v>
      </c>
      <c r="N7" s="46" t="s">
        <v>78</v>
      </c>
      <c r="O7" s="43" t="s">
        <v>79</v>
      </c>
    </row>
    <row r="8">
      <c r="A8" s="40" t="s">
        <v>80</v>
      </c>
      <c r="B8" s="44">
        <v>243.0</v>
      </c>
      <c r="M8" s="42" t="s">
        <v>81</v>
      </c>
      <c r="N8" s="42" t="s">
        <v>82</v>
      </c>
      <c r="O8" s="47">
        <v>1.0</v>
      </c>
    </row>
    <row r="9">
      <c r="M9" s="42" t="s">
        <v>83</v>
      </c>
      <c r="N9" s="42" t="s">
        <v>79</v>
      </c>
      <c r="O9" s="43" t="s">
        <v>84</v>
      </c>
    </row>
    <row r="10">
      <c r="A10" s="48" t="s">
        <v>85</v>
      </c>
      <c r="G10" s="37" t="s">
        <v>86</v>
      </c>
    </row>
    <row r="11">
      <c r="A11" s="34"/>
      <c r="B11" s="49"/>
      <c r="C11" s="50" t="s">
        <v>87</v>
      </c>
      <c r="D11" s="34"/>
      <c r="G11" s="21" t="s">
        <v>88</v>
      </c>
      <c r="J11" s="17">
        <v>2.0</v>
      </c>
    </row>
    <row r="12">
      <c r="A12" s="34"/>
      <c r="B12" s="51" t="s">
        <v>89</v>
      </c>
      <c r="C12" s="52">
        <v>30.0</v>
      </c>
      <c r="D12" s="34"/>
      <c r="G12" s="21" t="s">
        <v>90</v>
      </c>
      <c r="J12" s="17">
        <v>21.0</v>
      </c>
    </row>
    <row r="13">
      <c r="A13" s="34"/>
      <c r="B13" s="51" t="s">
        <v>91</v>
      </c>
      <c r="C13" s="53">
        <f>15/243</f>
        <v>0.06172839506</v>
      </c>
      <c r="D13" s="34"/>
      <c r="G13" s="21" t="s">
        <v>92</v>
      </c>
      <c r="J13" s="17">
        <v>13.0</v>
      </c>
    </row>
    <row r="14">
      <c r="A14" s="34"/>
      <c r="B14" s="51" t="s">
        <v>93</v>
      </c>
      <c r="C14" s="52">
        <v>0.44</v>
      </c>
      <c r="D14" s="34"/>
      <c r="G14" s="21" t="s">
        <v>94</v>
      </c>
      <c r="J14" s="17">
        <v>1.0</v>
      </c>
    </row>
    <row r="15">
      <c r="A15" s="34"/>
      <c r="B15" s="34"/>
      <c r="C15" s="34"/>
      <c r="D15" s="34"/>
      <c r="G15" s="21" t="s">
        <v>95</v>
      </c>
      <c r="J15" s="17">
        <v>20.0</v>
      </c>
    </row>
    <row r="16">
      <c r="A16" s="34"/>
      <c r="B16" s="34"/>
      <c r="C16" s="34"/>
      <c r="D16" s="34"/>
      <c r="G16" s="21" t="s">
        <v>96</v>
      </c>
      <c r="J16" s="17">
        <v>2.0</v>
      </c>
    </row>
    <row r="17">
      <c r="A17" s="34"/>
      <c r="B17" s="34"/>
      <c r="C17" s="34"/>
      <c r="D17" s="34"/>
      <c r="G17" s="21" t="s">
        <v>97</v>
      </c>
      <c r="J17" s="17">
        <v>1.0</v>
      </c>
    </row>
    <row r="18">
      <c r="A18" s="34"/>
      <c r="B18" s="34"/>
      <c r="C18" s="34"/>
      <c r="D18" s="34"/>
    </row>
    <row r="19">
      <c r="A19" s="34"/>
      <c r="B19" s="34"/>
      <c r="C19" s="34"/>
      <c r="D19" s="34"/>
    </row>
  </sheetData>
  <mergeCells count="23">
    <mergeCell ref="G11:I11"/>
    <mergeCell ref="G12:I12"/>
    <mergeCell ref="G17:I17"/>
    <mergeCell ref="B7:D7"/>
    <mergeCell ref="B8:D8"/>
    <mergeCell ref="A10:D10"/>
    <mergeCell ref="G7:I7"/>
    <mergeCell ref="G10:J10"/>
    <mergeCell ref="G14:I14"/>
    <mergeCell ref="G13:I13"/>
    <mergeCell ref="G3:I3"/>
    <mergeCell ref="G2:J2"/>
    <mergeCell ref="M2:O2"/>
    <mergeCell ref="A2:D2"/>
    <mergeCell ref="B4:D4"/>
    <mergeCell ref="B5:D5"/>
    <mergeCell ref="B6:D6"/>
    <mergeCell ref="G5:I5"/>
    <mergeCell ref="G6:I6"/>
    <mergeCell ref="G4:I4"/>
    <mergeCell ref="A1:AE1"/>
    <mergeCell ref="G16:I16"/>
    <mergeCell ref="G15:I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