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R\EquivalenceTestingForPsychologicalScience\"/>
    </mc:Choice>
  </mc:AlternateContent>
  <bookViews>
    <workbookView xWindow="480" yWindow="120" windowWidth="11520" windowHeight="7907" xr2:uid="{00000000-000D-0000-FFFF-FFFF00000000}"/>
  </bookViews>
  <sheets>
    <sheet name="Equivalence Test" sheetId="4" r:id="rId1"/>
  </sheets>
  <calcPr calcId="171027"/>
</workbook>
</file>

<file path=xl/calcChain.xml><?xml version="1.0" encoding="utf-8"?>
<calcChain xmlns="http://schemas.openxmlformats.org/spreadsheetml/2006/main">
  <c r="H117" i="4" l="1"/>
  <c r="F117" i="4"/>
  <c r="F30" i="4" l="1"/>
  <c r="F32" i="4" l="1"/>
  <c r="L25" i="4"/>
  <c r="F11" i="4" l="1"/>
  <c r="F13" i="4" s="1"/>
  <c r="H11" i="4" l="1"/>
  <c r="H13" i="4" s="1"/>
  <c r="C106" i="4" l="1"/>
  <c r="L30" i="4" l="1"/>
  <c r="L32" i="4" s="1"/>
  <c r="J30" i="4"/>
  <c r="J32" i="4" s="1"/>
  <c r="L11" i="4"/>
  <c r="L13" i="4" s="1"/>
  <c r="J11" i="4"/>
  <c r="J13" i="4" s="1"/>
  <c r="C121" i="4" l="1"/>
  <c r="C123" i="4" s="1"/>
  <c r="C87" i="4"/>
  <c r="C51" i="4"/>
  <c r="C34" i="4"/>
  <c r="F23" i="4"/>
  <c r="C72" i="4"/>
  <c r="J6" i="4"/>
  <c r="J25" i="4"/>
  <c r="H85" i="4" l="1"/>
  <c r="F85" i="4"/>
  <c r="H80" i="4"/>
  <c r="F80" i="4"/>
  <c r="H79" i="4"/>
  <c r="F79" i="4"/>
  <c r="F81" i="4" s="1"/>
  <c r="J79" i="4" l="1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H32" i="4" s="1"/>
  <c r="L8" i="4"/>
  <c r="F25" i="4"/>
  <c r="L31" i="4"/>
  <c r="J31" i="4"/>
  <c r="H31" i="4"/>
  <c r="F31" i="4"/>
  <c r="L27" i="4"/>
  <c r="J26" i="4"/>
  <c r="F26" i="4"/>
  <c r="H23" i="4"/>
  <c r="E133" i="4"/>
  <c r="E134" i="4" s="1"/>
  <c r="G133" i="4"/>
  <c r="G134" i="4" s="1"/>
  <c r="F97" i="4"/>
  <c r="L6" i="4"/>
  <c r="H97" i="4"/>
  <c r="H98" i="4"/>
  <c r="H99" i="4" s="1"/>
  <c r="H103" i="4"/>
  <c r="F103" i="4"/>
  <c r="F98" i="4"/>
  <c r="F66" i="4" l="1"/>
  <c r="F68" i="4" s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E89" i="4" s="1"/>
  <c r="J62" i="4"/>
  <c r="J63" i="4" s="1"/>
  <c r="F70" i="4"/>
  <c r="L34" i="4"/>
  <c r="I35" i="4" s="1"/>
  <c r="J98" i="4"/>
  <c r="F106" i="4"/>
  <c r="H70" i="4" l="1"/>
  <c r="E71" i="4" s="1"/>
  <c r="H106" i="4"/>
  <c r="E107" i="4" s="1"/>
  <c r="F7" i="4" l="1"/>
  <c r="H12" i="4"/>
  <c r="F12" i="4"/>
  <c r="F6" i="4"/>
  <c r="J12" i="4"/>
  <c r="F15" i="4" l="1"/>
  <c r="J7" i="4"/>
  <c r="L12" i="4"/>
  <c r="F8" i="4" l="1"/>
  <c r="J15" i="4"/>
  <c r="E136" i="4"/>
  <c r="G136" i="4" l="1"/>
  <c r="D137" i="4" s="1"/>
  <c r="H4" i="4"/>
  <c r="F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  <c r="E16" i="4" s="1"/>
</calcChain>
</file>

<file path=xl/sharedStrings.xml><?xml version="1.0" encoding="utf-8"?>
<sst xmlns="http://schemas.openxmlformats.org/spreadsheetml/2006/main" count="354" uniqueCount="100">
  <si>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</si>
  <si>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</si>
  <si>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</si>
  <si>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</si>
  <si>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</si>
  <si>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</si>
  <si>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</si>
  <si>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</si>
  <si>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</si>
  <si>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</si>
  <si>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</si>
  <si>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</si>
  <si>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</si>
  <si>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</si>
  <si>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</si>
  <si>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</si>
  <si>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</si>
  <si>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</si>
  <si>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</si>
  <si>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</si>
  <si>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</si>
  <si>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</si>
  <si>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</si>
  <si>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</si>
  <si>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</si>
  <si>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</si>
  <si>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</si>
  <si>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</si>
  <si>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</si>
  <si>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</si>
  <si>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</si>
  <si>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</si>
  <si>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</si>
  <si>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</si>
  <si>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</si>
  <si>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</si>
  <si>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</si>
  <si>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</si>
  <si>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</si>
  <si>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</si>
  <si>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</si>
  <si>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</si>
  <si>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</si>
  <si>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</si>
  <si>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</si>
  <si>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</si>
  <si>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</si>
  <si>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</si>
  <si>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</si>
  <si>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</si>
  <si>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Required Sample Size
(pairs of observations)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</si>
  <si>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</si>
  <si>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</si>
  <si>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</si>
  <si>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</si>
  <si>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</si>
  <si>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</si>
  <si>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</si>
  <si>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</si>
  <si>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</si>
  <si>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</si>
  <si>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</si>
  <si>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</si>
  <si>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</si>
  <si>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</si>
  <si>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</si>
  <si>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</si>
  <si>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</si>
  <si>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</si>
  <si>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</si>
  <si>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</si>
  <si>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</si>
  <si>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</si>
  <si>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>Total number of observations</t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</si>
  <si>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</si>
  <si>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</si>
  <si>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</si>
  <si>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</si>
  <si>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</si>
  <si>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</si>
  <si>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</si>
  <si>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</si>
  <si>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</si>
  <si>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</si>
  <si>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</si>
  <si>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</si>
  <si>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</si>
  <si>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</si>
  <si>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</si>
  <si>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</si>
  <si>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</si>
  <si>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</si>
  <si>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</si>
  <si>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</si>
  <si>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</si>
  <si>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</si>
  <si>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</si>
  <si>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</si>
  <si>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Spreadsheet to perform TOST equivalence tests. Green fields are required input, grey fields are output.
You can cite this spreadsheet and paper as: Lakens, D. (2017). Equivalence tests: A practical primer for t-tests, correlations, and meta-analyses. 
Social Psychological and Personality Science. DOI: 10.1177/1948550617697177
Version 0.4.4. For comments, contact me at D.Lakens@tue.nl. For updates, check: https://osf.io/q253c/</t>
  </si>
  <si>
    <t>SCROLL DOWN TO CORRELATION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</si>
</sst>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179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6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5" borderId="46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2" borderId="41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11" fillId="5" borderId="16" xfId="4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13" fillId="5" borderId="14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5" fillId="2" borderId="29" xfId="1" applyFont="1" applyBorder="1" applyAlignment="1">
      <alignment horizontal="center" wrapText="1"/>
    </xf>
    <xf numFmtId="0" fontId="15" fillId="5" borderId="1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5" fillId="5" borderId="32" xfId="4" applyFont="1" applyBorder="1" applyAlignment="1">
      <alignment horizontal="center"/>
    </xf>
    <xf numFmtId="0" fontId="5" fillId="4" borderId="1" xfId="6" applyFont="1" applyBorder="1" applyAlignment="1">
      <alignment horizontal="center"/>
    </xf>
    <xf numFmtId="0" fontId="5" fillId="4" borderId="28" xfId="6" applyFont="1" applyBorder="1" applyAlignment="1">
      <alignment horizontal="center"/>
    </xf>
    <xf numFmtId="0" fontId="5" fillId="4" borderId="18" xfId="6" applyFont="1" applyBorder="1" applyAlignment="1">
      <alignment horizontal="center" wrapText="1"/>
    </xf>
    <xf numFmtId="0" fontId="5" fillId="4" borderId="4" xfId="6" applyFont="1" applyBorder="1" applyAlignment="1">
      <alignment horizontal="center" wrapText="1"/>
    </xf>
    <xf numFmtId="0" fontId="5" fillId="4" borderId="22" xfId="6" applyFont="1" applyBorder="1" applyAlignment="1">
      <alignment horizontal="center" wrapText="1"/>
    </xf>
    <xf numFmtId="0" fontId="5" fillId="4" borderId="41" xfId="6" applyFont="1" applyBorder="1" applyAlignment="1">
      <alignment horizontal="center" wrapText="1"/>
    </xf>
    <xf numFmtId="0" fontId="5" fillId="4" borderId="26" xfId="6" applyFont="1" applyBorder="1" applyAlignment="1">
      <alignment horizontal="center" wrapText="1"/>
    </xf>
    <xf numFmtId="0" fontId="5" fillId="4" borderId="27" xfId="6" applyFont="1" applyBorder="1" applyAlignment="1">
      <alignment horizontal="center" wrapText="1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5" borderId="16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5" fillId="5" borderId="30" xfId="4" applyFont="1" applyBorder="1" applyAlignment="1">
      <alignment horizont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5" borderId="31" xfId="4" applyFont="1" applyBorder="1" applyAlignment="1">
      <alignment horizontal="center"/>
    </xf>
    <xf numFmtId="0" fontId="5" fillId="8" borderId="18" xfId="6" applyFont="1" applyFill="1" applyBorder="1" applyAlignment="1">
      <alignment horizontal="center" vertical="center" wrapText="1"/>
    </xf>
    <xf numFmtId="0" fontId="5" fillId="8" borderId="4" xfId="6" applyFont="1" applyFill="1" applyBorder="1" applyAlignment="1">
      <alignment horizontal="center" vertical="center" wrapText="1"/>
    </xf>
    <xf numFmtId="0" fontId="5" fillId="8" borderId="22" xfId="6" applyFont="1" applyFill="1" applyBorder="1" applyAlignment="1">
      <alignment horizontal="center" vertical="center" wrapText="1"/>
    </xf>
    <xf numFmtId="0" fontId="5" fillId="8" borderId="41" xfId="6" applyFont="1" applyFill="1" applyBorder="1" applyAlignment="1">
      <alignment horizontal="center" vertical="center" wrapText="1"/>
    </xf>
    <xf numFmtId="0" fontId="5" fillId="8" borderId="26" xfId="6" applyFont="1" applyFill="1" applyBorder="1" applyAlignment="1">
      <alignment horizontal="center" vertical="center" wrapText="1"/>
    </xf>
    <xf numFmtId="0" fontId="5" fillId="8" borderId="27" xfId="6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11" fillId="5" borderId="12" xfId="4" applyFont="1" applyBorder="1" applyAlignment="1">
      <alignment horizontal="center"/>
    </xf>
    <xf numFmtId="0" fontId="11" fillId="5" borderId="17" xfId="4" applyFont="1" applyBorder="1" applyAlignment="1">
      <alignment horizont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0"/>
  <sheetViews>
    <sheetView tabSelected="1" topLeftCell="A112" zoomScale="70" zoomScaleNormal="70" workbookViewId="0">
      <selection activeCell="A3" sqref="A3:H3"/>
    </sheetView>
  </sheetViews>
  <sheetFormatPr defaultRowHeight="14.35" x14ac:dyDescent="0.5"/>
  <cols>
    <col min="1" max="1" width="20.64453125" customWidth="1"/>
    <col min="2" max="2" width="14" customWidth="1"/>
    <col min="3" max="3" width="20.64453125" customWidth="1"/>
    <col min="4" max="4" width="14" customWidth="1"/>
    <col min="5" max="5" width="20.64453125" customWidth="1"/>
    <col min="6" max="6" width="16.1171875" customWidth="1"/>
    <col min="7" max="7" width="20.64453125" customWidth="1"/>
    <col min="8" max="8" width="15" customWidth="1"/>
    <col min="9" max="9" width="20.64453125" customWidth="1"/>
    <col min="10" max="10" width="11.64453125" customWidth="1"/>
    <col min="11" max="11" width="20.64453125" customWidth="1"/>
    <col min="12" max="12" width="14.52734375" customWidth="1"/>
    <col min="13" max="13" width="20.64453125" customWidth="1"/>
    <col min="14" max="14" width="14.52734375" customWidth="1"/>
  </cols>
  <sheetData>
    <row r="1" spans="1:16" s="4" customFormat="1" ht="60.45" customHeight="1" x14ac:dyDescent="0.6">
      <c r="A1" s="173" t="s">
        <v>98</v>
      </c>
      <c r="B1" s="174"/>
      <c r="C1" s="174"/>
      <c r="D1" s="174"/>
      <c r="E1" s="174"/>
      <c r="F1" s="174"/>
      <c r="G1" s="174"/>
      <c r="H1" s="174"/>
      <c r="I1" s="174"/>
    </row>
    <row r="2" spans="1:16" s="4" customFormat="1" ht="14.7" thickBot="1" x14ac:dyDescent="0.55000000000000004">
      <c r="A2" s="73" t="s">
        <v>99</v>
      </c>
      <c r="B2" s="73"/>
      <c r="C2" s="73"/>
      <c r="D2" s="73"/>
      <c r="E2" s="73"/>
      <c r="F2" s="73"/>
      <c r="G2" s="73"/>
      <c r="H2" s="73"/>
      <c r="I2" s="73"/>
    </row>
    <row r="3" spans="1:16" ht="28.1" customHeight="1" thickBot="1" x14ac:dyDescent="0.55000000000000004">
      <c r="A3" s="97" t="s">
        <v>80</v>
      </c>
      <c r="B3" s="102"/>
      <c r="C3" s="102"/>
      <c r="D3" s="102"/>
      <c r="E3" s="102"/>
      <c r="F3" s="102"/>
      <c r="G3" s="102"/>
      <c r="H3" s="103"/>
      <c r="M3" s="129" t="s">
        <v>97</v>
      </c>
      <c r="N3" s="102"/>
      <c r="O3" s="102"/>
      <c r="P3" s="103"/>
    </row>
    <row r="4" spans="1:16" ht="14.7" thickBot="1" x14ac:dyDescent="0.55000000000000004">
      <c r="A4" s="50" t="s">
        <v>1</v>
      </c>
      <c r="B4" s="51"/>
      <c r="C4" s="52" t="s">
        <v>2</v>
      </c>
      <c r="D4" s="51"/>
      <c r="E4" s="44" t="s">
        <v>56</v>
      </c>
      <c r="F4" s="45" t="e">
        <f>(B4-D4)-_xlfn.T.INV.2T(0.1,(B6+D6-2))*SQRT((B5^2/B6)+(D5^2/D6))</f>
        <v>#NUM!</v>
      </c>
      <c r="G4" s="46" t="s">
        <v>57</v>
      </c>
      <c r="H4" s="47" t="e">
        <f>(B4-D4)+_xlfn.T.INV.2T(0.1,(B6+D6-2))*SQRT((B5^2/B6)+(D5^2/D6))</f>
        <v>#NUM!</v>
      </c>
      <c r="J4" s="4"/>
      <c r="M4" s="128"/>
      <c r="N4" s="104"/>
      <c r="O4" s="104"/>
      <c r="P4" s="105"/>
    </row>
    <row r="5" spans="1:16" ht="14.25" customHeight="1" x14ac:dyDescent="0.5">
      <c r="A5" s="35" t="s">
        <v>3</v>
      </c>
      <c r="B5" s="71"/>
      <c r="C5" s="36" t="s">
        <v>4</v>
      </c>
      <c r="D5" s="71"/>
      <c r="E5" s="82" t="s">
        <v>72</v>
      </c>
      <c r="F5" s="83"/>
      <c r="G5" s="15"/>
      <c r="H5" s="20"/>
      <c r="I5" s="89" t="s">
        <v>71</v>
      </c>
      <c r="J5" s="96"/>
      <c r="K5" s="123" t="s">
        <v>28</v>
      </c>
      <c r="L5" s="124"/>
      <c r="M5" s="87" t="s">
        <v>52</v>
      </c>
      <c r="N5" s="107"/>
      <c r="O5" s="88" t="s">
        <v>53</v>
      </c>
      <c r="P5" s="108"/>
    </row>
    <row r="6" spans="1:16" ht="16.350000000000001" x14ac:dyDescent="0.65">
      <c r="A6" s="35" t="s">
        <v>6</v>
      </c>
      <c r="B6" s="71"/>
      <c r="C6" s="36" t="s">
        <v>7</v>
      </c>
      <c r="D6" s="71"/>
      <c r="E6" s="43" t="s">
        <v>19</v>
      </c>
      <c r="F6" s="7" t="e">
        <f>(B4-D4)/(SQRT(B5^2/B6+D5^2/D6))</f>
        <v>#DIV/0!</v>
      </c>
      <c r="G6" s="15"/>
      <c r="H6" s="20"/>
      <c r="I6" s="43" t="s">
        <v>19</v>
      </c>
      <c r="J6" s="7" t="e">
        <f>(B4-D4)/(SQRT(((((B6-1)*B5^2)+((D6-1)*D5^2))/(B6+D6-2))*((1/B6+1/D6))))</f>
        <v>#DIV/0!</v>
      </c>
      <c r="K6" s="36" t="s">
        <v>8</v>
      </c>
      <c r="L6" s="13" t="e">
        <f>(B4-D4)/(SQRT((((B6-1)*B5^2)+((D6-1)*D5^2))/(B6+D6-2)))</f>
        <v>#DIV/0!</v>
      </c>
      <c r="M6" s="87"/>
      <c r="N6" s="107"/>
      <c r="O6" s="88"/>
      <c r="P6" s="108"/>
    </row>
    <row r="7" spans="1:16" ht="14.7" customHeight="1" x14ac:dyDescent="0.65">
      <c r="A7" s="87" t="s">
        <v>24</v>
      </c>
      <c r="B7" s="115"/>
      <c r="C7" s="88" t="s">
        <v>25</v>
      </c>
      <c r="D7" s="77"/>
      <c r="E7" s="43" t="s">
        <v>21</v>
      </c>
      <c r="F7" s="3" t="e">
        <f>(B5^2/B6+D5^2/D6)^2/(((B5^2/B6)^2/(B6-1))+((D5^2/D6)^2/(D6-1)))</f>
        <v>#DIV/0!</v>
      </c>
      <c r="G7" s="15"/>
      <c r="H7" s="20"/>
      <c r="I7" s="43" t="s">
        <v>21</v>
      </c>
      <c r="J7" s="3">
        <f>(B6+D6-2)</f>
        <v>-2</v>
      </c>
      <c r="K7" s="36" t="s">
        <v>10</v>
      </c>
      <c r="L7" s="13" t="e">
        <f>L6*(1-(3/(4*(D6+B6-2)-1)))</f>
        <v>#DIV/0!</v>
      </c>
      <c r="M7" s="87" t="s">
        <v>24</v>
      </c>
      <c r="N7" s="75" t="e">
        <f>N5/L8</f>
        <v>#DIV/0!</v>
      </c>
      <c r="O7" s="88" t="s">
        <v>25</v>
      </c>
      <c r="P7" s="77" t="e">
        <f>P5/L8</f>
        <v>#DIV/0!</v>
      </c>
    </row>
    <row r="8" spans="1:16" ht="14.7" thickBot="1" x14ac:dyDescent="0.55000000000000004">
      <c r="A8" s="91"/>
      <c r="B8" s="116"/>
      <c r="C8" s="92"/>
      <c r="D8" s="78"/>
      <c r="E8" s="48" t="s">
        <v>20</v>
      </c>
      <c r="F8" s="49" t="e">
        <f>TDIST(ABS(F6), F7,2)</f>
        <v>#DIV/0!</v>
      </c>
      <c r="G8" s="17"/>
      <c r="H8" s="23"/>
      <c r="I8" s="48" t="s">
        <v>20</v>
      </c>
      <c r="J8" s="49" t="e">
        <f>TDIST(ABS(J6), J7,2)</f>
        <v>#DIV/0!</v>
      </c>
      <c r="K8" s="54" t="s">
        <v>51</v>
      </c>
      <c r="L8" s="55">
        <f>(SQRT((((B6-1)*B5^2)+((D6-1)*D5^2))/(B6+D6-2)))</f>
        <v>0</v>
      </c>
      <c r="M8" s="87"/>
      <c r="N8" s="75"/>
      <c r="O8" s="88"/>
      <c r="P8" s="77"/>
    </row>
    <row r="9" spans="1:16" ht="14.45" customHeight="1" x14ac:dyDescent="0.5">
      <c r="A9" s="93" t="s">
        <v>37</v>
      </c>
      <c r="B9" s="94"/>
      <c r="C9" s="95"/>
      <c r="D9" s="15"/>
      <c r="E9" s="89" t="s">
        <v>70</v>
      </c>
      <c r="F9" s="96"/>
      <c r="G9" s="96"/>
      <c r="H9" s="90"/>
      <c r="I9" s="89" t="s">
        <v>69</v>
      </c>
      <c r="J9" s="96"/>
      <c r="K9" s="96"/>
      <c r="L9" s="90"/>
      <c r="M9" s="125" t="s">
        <v>96</v>
      </c>
      <c r="N9" s="126"/>
      <c r="O9" s="126"/>
      <c r="P9" s="127"/>
    </row>
    <row r="10" spans="1:16" x14ac:dyDescent="0.5">
      <c r="A10" s="85" t="s">
        <v>36</v>
      </c>
      <c r="B10" s="86"/>
      <c r="C10" s="29"/>
      <c r="D10" s="15"/>
      <c r="E10" s="82" t="s">
        <v>26</v>
      </c>
      <c r="F10" s="83"/>
      <c r="G10" s="83" t="s">
        <v>27</v>
      </c>
      <c r="H10" s="84"/>
      <c r="I10" s="82" t="s">
        <v>26</v>
      </c>
      <c r="J10" s="83"/>
      <c r="K10" s="83" t="s">
        <v>27</v>
      </c>
      <c r="L10" s="84"/>
      <c r="M10" s="128"/>
      <c r="N10" s="104"/>
      <c r="O10" s="104"/>
      <c r="P10" s="105"/>
    </row>
    <row r="11" spans="1:16" ht="14.25" customHeight="1" x14ac:dyDescent="0.5">
      <c r="A11" s="85" t="s">
        <v>32</v>
      </c>
      <c r="B11" s="86"/>
      <c r="C11" s="29"/>
      <c r="D11" s="15"/>
      <c r="E11" s="43" t="s">
        <v>19</v>
      </c>
      <c r="F11" s="7" t="e">
        <f>((B4-D4)-(B7*SQRT((B5^2+D5^2)/2)))/(SQRT(B5^2/B6+D5^2/D6))</f>
        <v>#DIV/0!</v>
      </c>
      <c r="G11" s="2" t="s">
        <v>19</v>
      </c>
      <c r="H11" s="13" t="e">
        <f>((B4-D4)-(D7*SQRT((B5^2+D5^2)/2)))/(SQRT(B5^2/B6+D5^2/D6))</f>
        <v>#DIV/0!</v>
      </c>
      <c r="I11" s="43" t="s">
        <v>19</v>
      </c>
      <c r="J11" s="7" t="e">
        <f>((B4-D4)-(B7*((SQRT((((B6-1)*B5^2)+((D6-1)*D5^2))/(B6+D6-2))))))/(((SQRT((((B6-1)*B5^2)+((D6-1)*D5^2))/(B6+D6-2))))*SQRT(1/B6+1/D6))</f>
        <v>#DIV/0!</v>
      </c>
      <c r="K11" s="2" t="s">
        <v>19</v>
      </c>
      <c r="L11" s="13" t="e">
        <f>((B4-D4)-(D7*((SQRT((((B6-1)*B5^2)+((D6-1)*D5^2))/(B6+D6-2))))))/(((SQRT((((B6-1)*B5^2)+((D6-1)*D5^2))/(B6+D6-2))))*SQRT(1/B6+1/D6))</f>
        <v>#DIV/0!</v>
      </c>
      <c r="M11" s="87" t="s">
        <v>24</v>
      </c>
      <c r="N11" s="107"/>
      <c r="O11" s="88" t="s">
        <v>25</v>
      </c>
      <c r="P11" s="108"/>
    </row>
    <row r="12" spans="1:16" ht="14.45" customHeight="1" x14ac:dyDescent="0.5">
      <c r="A12" s="87" t="s">
        <v>34</v>
      </c>
      <c r="B12" s="88"/>
      <c r="C12" s="29"/>
      <c r="D12" s="15"/>
      <c r="E12" s="43" t="s">
        <v>21</v>
      </c>
      <c r="F12" s="6" t="e">
        <f>(B5^2/B6+D5^2/D6)^2/(((B5^2/B6)^2/(B6-1))+((D5^2/D6)^2/(D6-1)))</f>
        <v>#DIV/0!</v>
      </c>
      <c r="G12" s="2" t="s">
        <v>21</v>
      </c>
      <c r="H12" s="12" t="e">
        <f>(B5^2/B6+D5^2/D6)^2/(((B5^2/B6)^2/(B6-1))+((D5^2/D6)^2/(D6-1)))</f>
        <v>#DIV/0!</v>
      </c>
      <c r="I12" s="43" t="s">
        <v>21</v>
      </c>
      <c r="J12" s="3">
        <f>B6+D6-2</f>
        <v>-2</v>
      </c>
      <c r="K12" s="2" t="s">
        <v>21</v>
      </c>
      <c r="L12" s="24">
        <f>B6+D6-2</f>
        <v>-2</v>
      </c>
      <c r="M12" s="87"/>
      <c r="N12" s="107"/>
      <c r="O12" s="88"/>
      <c r="P12" s="108"/>
    </row>
    <row r="13" spans="1:16" ht="14.45" customHeight="1" x14ac:dyDescent="0.5">
      <c r="A13" s="87" t="s">
        <v>33</v>
      </c>
      <c r="B13" s="88"/>
      <c r="C13" s="29"/>
      <c r="D13" s="15"/>
      <c r="E13" s="43" t="s">
        <v>20</v>
      </c>
      <c r="F13" s="7" t="e">
        <f>IF(F11&lt;0,1-TDIST(ABS(F11), F12,1),TDIST(ABS(F11), F12,1))</f>
        <v>#DIV/0!</v>
      </c>
      <c r="G13" s="2" t="s">
        <v>20</v>
      </c>
      <c r="H13" s="13" t="e">
        <f>IF(H11&gt;0,1-TDIST(ABS(H11), H12,1),TDIST(ABS(H11), H12,1))</f>
        <v>#DIV/0!</v>
      </c>
      <c r="I13" s="43" t="s">
        <v>20</v>
      </c>
      <c r="J13" s="7" t="e">
        <f>IF(J11&lt;0,1-TDIST(ABS(J11), J12,1),TDIST(ABS(J11), J12,1))</f>
        <v>#DIV/0!</v>
      </c>
      <c r="K13" s="2" t="s">
        <v>20</v>
      </c>
      <c r="L13" s="13" t="e">
        <f>IF(L11&gt;0,1-TDIST(ABS(L11), L12,1),TDIST(ABS(L11), L12,1))</f>
        <v>#DIV/0!</v>
      </c>
      <c r="M13" s="87" t="s">
        <v>52</v>
      </c>
      <c r="N13" s="75">
        <f>N11*L8</f>
        <v>0</v>
      </c>
      <c r="O13" s="88" t="s">
        <v>53</v>
      </c>
      <c r="P13" s="77">
        <f>P11*L8</f>
        <v>0</v>
      </c>
    </row>
    <row r="14" spans="1:16" ht="14.25" customHeight="1" thickBot="1" x14ac:dyDescent="0.55000000000000004">
      <c r="A14" s="117" t="s">
        <v>35</v>
      </c>
      <c r="B14" s="118"/>
      <c r="C14" s="121"/>
      <c r="D14" s="15"/>
      <c r="E14" s="82" t="s">
        <v>31</v>
      </c>
      <c r="F14" s="83"/>
      <c r="G14" s="83"/>
      <c r="H14" s="84"/>
      <c r="I14" s="82" t="s">
        <v>31</v>
      </c>
      <c r="J14" s="83"/>
      <c r="K14" s="83"/>
      <c r="L14" s="84"/>
      <c r="M14" s="91"/>
      <c r="N14" s="76"/>
      <c r="O14" s="92"/>
      <c r="P14" s="78"/>
    </row>
    <row r="15" spans="1:16" ht="14.7" thickBot="1" x14ac:dyDescent="0.55000000000000004">
      <c r="A15" s="119"/>
      <c r="B15" s="120"/>
      <c r="C15" s="122"/>
      <c r="D15" s="15"/>
      <c r="E15" s="43" t="s">
        <v>19</v>
      </c>
      <c r="F15" s="7" t="e">
        <f>IF(ABS(F11)&lt;ABS(H11),F11,H11)</f>
        <v>#DIV/0!</v>
      </c>
      <c r="G15" s="2" t="s">
        <v>20</v>
      </c>
      <c r="H15" s="13" t="e">
        <f>MAX(F13,H13)</f>
        <v>#DIV/0!</v>
      </c>
      <c r="I15" s="43" t="s">
        <v>19</v>
      </c>
      <c r="J15" s="7" t="e">
        <f>IF(ABS(J11)&lt;ABS(L11),J11,L11)</f>
        <v>#DIV/0!</v>
      </c>
      <c r="K15" s="2" t="s">
        <v>20</v>
      </c>
      <c r="L15" s="13" t="e">
        <f>MAX(J13,L13)</f>
        <v>#DIV/0!</v>
      </c>
    </row>
    <row r="16" spans="1:16" x14ac:dyDescent="0.5">
      <c r="D16" s="15"/>
      <c r="E16" s="109" t="e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#DIV/0!</v>
      </c>
      <c r="F16" s="110"/>
      <c r="G16" s="110"/>
      <c r="H16" s="111"/>
      <c r="I16" s="109" t="e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#DIV/0!</v>
      </c>
      <c r="J16" s="110"/>
      <c r="K16" s="110"/>
      <c r="L16" s="111"/>
    </row>
    <row r="17" spans="1:16" x14ac:dyDescent="0.5">
      <c r="D17" s="15"/>
      <c r="E17" s="109"/>
      <c r="F17" s="110"/>
      <c r="G17" s="110"/>
      <c r="H17" s="111"/>
      <c r="I17" s="109"/>
      <c r="J17" s="110"/>
      <c r="K17" s="110"/>
      <c r="L17" s="111"/>
    </row>
    <row r="18" spans="1:16" ht="14.7" thickBot="1" x14ac:dyDescent="0.55000000000000004">
      <c r="A18" s="16"/>
      <c r="B18" s="17"/>
      <c r="C18" s="17"/>
      <c r="D18" s="17"/>
      <c r="E18" s="112"/>
      <c r="F18" s="113"/>
      <c r="G18" s="113"/>
      <c r="H18" s="114"/>
      <c r="I18" s="112"/>
      <c r="J18" s="113"/>
      <c r="K18" s="113"/>
      <c r="L18" s="114"/>
    </row>
    <row r="19" spans="1:16" s="4" customFormat="1" x14ac:dyDescent="0.5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">
      <c r="A20" s="15"/>
      <c r="B20" s="15"/>
      <c r="C20" s="15"/>
      <c r="D20" s="15"/>
    </row>
    <row r="21" spans="1:16" s="4" customFormat="1" ht="14.7" thickBot="1" x14ac:dyDescent="0.55000000000000004">
      <c r="A21" s="15"/>
      <c r="B21" s="15"/>
      <c r="C21" s="15"/>
      <c r="D21" s="15"/>
    </row>
    <row r="22" spans="1:16" s="4" customFormat="1" ht="28.1" customHeight="1" thickBot="1" x14ac:dyDescent="0.55000000000000004">
      <c r="A22" s="97" t="s">
        <v>81</v>
      </c>
      <c r="B22" s="102"/>
      <c r="C22" s="102"/>
      <c r="D22" s="102"/>
      <c r="E22" s="102"/>
      <c r="F22" s="102"/>
      <c r="G22" s="102"/>
      <c r="H22" s="103"/>
      <c r="M22" s="129" t="s">
        <v>97</v>
      </c>
      <c r="N22" s="102"/>
      <c r="O22" s="102"/>
      <c r="P22" s="103"/>
    </row>
    <row r="23" spans="1:16" s="4" customFormat="1" ht="14.7" thickBot="1" x14ac:dyDescent="0.55000000000000004">
      <c r="A23" s="50" t="s">
        <v>1</v>
      </c>
      <c r="B23" s="51"/>
      <c r="C23" s="52" t="s">
        <v>2</v>
      </c>
      <c r="D23" s="51"/>
      <c r="E23" s="44" t="s">
        <v>56</v>
      </c>
      <c r="F23" s="45" t="e">
        <f>(B23-D23)-_xlfn.T.INV.2T(0.1,(B25+D25-2))*SQRT((B24^2/B25)+(D24^2/D25))</f>
        <v>#NUM!</v>
      </c>
      <c r="G23" s="46" t="s">
        <v>57</v>
      </c>
      <c r="H23" s="47" t="e">
        <f>(B23-D23)+_xlfn.T.INV.2T(0.1,(B25+D25-2))*SQRT((B24^2/B25)+(D24^2/D25))</f>
        <v>#NUM!</v>
      </c>
      <c r="M23" s="128"/>
      <c r="N23" s="104"/>
      <c r="O23" s="104"/>
      <c r="P23" s="105"/>
    </row>
    <row r="24" spans="1:16" s="4" customFormat="1" ht="14.25" customHeight="1" x14ac:dyDescent="0.5">
      <c r="A24" s="35" t="s">
        <v>3</v>
      </c>
      <c r="B24" s="39"/>
      <c r="C24" s="36" t="s">
        <v>4</v>
      </c>
      <c r="D24" s="71"/>
      <c r="E24" s="82" t="s">
        <v>72</v>
      </c>
      <c r="F24" s="83"/>
      <c r="G24" s="15"/>
      <c r="H24" s="20"/>
      <c r="I24" s="89" t="s">
        <v>71</v>
      </c>
      <c r="J24" s="96"/>
      <c r="K24" s="123" t="s">
        <v>28</v>
      </c>
      <c r="L24" s="124"/>
      <c r="M24" s="87" t="s">
        <v>52</v>
      </c>
      <c r="N24" s="107"/>
      <c r="O24" s="88" t="s">
        <v>53</v>
      </c>
      <c r="P24" s="108"/>
    </row>
    <row r="25" spans="1:16" s="4" customFormat="1" ht="16.350000000000001" x14ac:dyDescent="0.65">
      <c r="A25" s="35" t="s">
        <v>6</v>
      </c>
      <c r="B25" s="39"/>
      <c r="C25" s="36" t="s">
        <v>7</v>
      </c>
      <c r="D25" s="71"/>
      <c r="E25" s="43" t="s">
        <v>19</v>
      </c>
      <c r="F25" s="7" t="e">
        <f>(B23-D23)/(SQRT(B24^2/B25+D24^2/D25))</f>
        <v>#DIV/0!</v>
      </c>
      <c r="G25" s="15"/>
      <c r="H25" s="20"/>
      <c r="I25" s="43" t="s">
        <v>19</v>
      </c>
      <c r="J25" s="7" t="e">
        <f>(B23-D23)/(SQRT(((((B25-1)*B24^2)+((D25-1)*D24^2))/(B25+D25-2))*((1/B25+1/D25))))</f>
        <v>#DIV/0!</v>
      </c>
      <c r="K25" s="36" t="s">
        <v>8</v>
      </c>
      <c r="L25" s="13" t="e">
        <f>(B23-D23)/(SQRT((((B25-1)*B24^2)+((D25-1)*D24^2))/(B25+D25-2)))</f>
        <v>#DIV/0!</v>
      </c>
      <c r="M25" s="87"/>
      <c r="N25" s="107"/>
      <c r="O25" s="88"/>
      <c r="P25" s="108"/>
    </row>
    <row r="26" spans="1:16" s="4" customFormat="1" ht="14.7" customHeight="1" x14ac:dyDescent="0.65">
      <c r="A26" s="87" t="s">
        <v>82</v>
      </c>
      <c r="B26" s="115"/>
      <c r="C26" s="88" t="s">
        <v>83</v>
      </c>
      <c r="D26" s="132"/>
      <c r="E26" s="43" t="s">
        <v>21</v>
      </c>
      <c r="F26" s="3" t="e">
        <f>(B24^2/B25+D24^2/D25)^2/(((B24^2/B25)^2/(B25-1))+((D24^2/D25)^2/(D25-1)))</f>
        <v>#DIV/0!</v>
      </c>
      <c r="G26" s="15"/>
      <c r="H26" s="20"/>
      <c r="I26" s="43" t="s">
        <v>21</v>
      </c>
      <c r="J26" s="3">
        <f>(B25+D25-2)</f>
        <v>-2</v>
      </c>
      <c r="K26" s="36" t="s">
        <v>10</v>
      </c>
      <c r="L26" s="13" t="e">
        <f>L25*(1-(3/(4*(D25+B25-2)-1)))</f>
        <v>#DIV/0!</v>
      </c>
      <c r="M26" s="87" t="s">
        <v>24</v>
      </c>
      <c r="N26" s="75" t="e">
        <f>N24/L27</f>
        <v>#DIV/0!</v>
      </c>
      <c r="O26" s="88" t="s">
        <v>25</v>
      </c>
      <c r="P26" s="77" t="e">
        <f>P24/L27</f>
        <v>#DIV/0!</v>
      </c>
    </row>
    <row r="27" spans="1:16" s="4" customFormat="1" ht="14.7" thickBot="1" x14ac:dyDescent="0.55000000000000004">
      <c r="A27" s="91"/>
      <c r="B27" s="116"/>
      <c r="C27" s="92"/>
      <c r="D27" s="133"/>
      <c r="E27" s="48" t="s">
        <v>20</v>
      </c>
      <c r="F27" s="49" t="e">
        <f>TDIST(ABS(F25), F26,2)</f>
        <v>#DIV/0!</v>
      </c>
      <c r="G27" s="17"/>
      <c r="H27" s="23"/>
      <c r="I27" s="48" t="s">
        <v>20</v>
      </c>
      <c r="J27" s="49" t="e">
        <f>TDIST(ABS(J25), J26,2)</f>
        <v>#DIV/0!</v>
      </c>
      <c r="K27" s="54" t="s">
        <v>51</v>
      </c>
      <c r="L27" s="55">
        <f>(SQRT((((B25-1)*B24^2)+((D25-1)*D24^2))/(B25+D25-2)))</f>
        <v>0</v>
      </c>
      <c r="M27" s="87"/>
      <c r="N27" s="75"/>
      <c r="O27" s="88"/>
      <c r="P27" s="77"/>
    </row>
    <row r="28" spans="1:16" s="4" customFormat="1" x14ac:dyDescent="0.5">
      <c r="A28" s="93" t="s">
        <v>37</v>
      </c>
      <c r="B28" s="94"/>
      <c r="C28" s="95"/>
      <c r="D28" s="15"/>
      <c r="E28" s="89" t="s">
        <v>70</v>
      </c>
      <c r="F28" s="96"/>
      <c r="G28" s="96"/>
      <c r="H28" s="90"/>
      <c r="I28" s="89" t="s">
        <v>69</v>
      </c>
      <c r="J28" s="96"/>
      <c r="K28" s="96"/>
      <c r="L28" s="90"/>
      <c r="M28" s="125" t="s">
        <v>96</v>
      </c>
      <c r="N28" s="126"/>
      <c r="O28" s="126"/>
      <c r="P28" s="127"/>
    </row>
    <row r="29" spans="1:16" s="4" customFormat="1" x14ac:dyDescent="0.5">
      <c r="A29" s="85" t="s">
        <v>36</v>
      </c>
      <c r="B29" s="86"/>
      <c r="C29" s="34"/>
      <c r="D29" s="15"/>
      <c r="E29" s="82" t="s">
        <v>26</v>
      </c>
      <c r="F29" s="83"/>
      <c r="G29" s="83" t="s">
        <v>27</v>
      </c>
      <c r="H29" s="84"/>
      <c r="I29" s="82" t="s">
        <v>26</v>
      </c>
      <c r="J29" s="83"/>
      <c r="K29" s="83" t="s">
        <v>27</v>
      </c>
      <c r="L29" s="84"/>
      <c r="M29" s="128"/>
      <c r="N29" s="104"/>
      <c r="O29" s="104"/>
      <c r="P29" s="105"/>
    </row>
    <row r="30" spans="1:16" s="4" customFormat="1" ht="14.25" customHeight="1" x14ac:dyDescent="0.5">
      <c r="A30" s="85" t="s">
        <v>32</v>
      </c>
      <c r="B30" s="86"/>
      <c r="C30" s="34"/>
      <c r="D30" s="15"/>
      <c r="E30" s="43" t="s">
        <v>19</v>
      </c>
      <c r="F30" s="7" t="e">
        <f>((B23-D23)-(B26))/(SQRT(B24^2/B25+D24^2/D25))</f>
        <v>#DIV/0!</v>
      </c>
      <c r="G30" s="2" t="s">
        <v>19</v>
      </c>
      <c r="H30" s="13" t="e">
        <f>((B23-D23)-(D26))/(SQRT(B24^2/B25+D24^2/D25))</f>
        <v>#DIV/0!</v>
      </c>
      <c r="I30" s="43" t="s">
        <v>19</v>
      </c>
      <c r="J30" s="7" t="e">
        <f>((B23-D23)-(B26))/(((SQRT((((B25-1)*B24^2)+((D25-1)*D24^2))/(B25+D25-2))))*SQRT(1/B25+1/D25))</f>
        <v>#DIV/0!</v>
      </c>
      <c r="K30" s="2" t="s">
        <v>19</v>
      </c>
      <c r="L30" s="13" t="e">
        <f>((B23-D23)-(D26))/(((SQRT((((B25-1)*B24^2)+((D25-1)*D24^2))/(B25+D25-2))))*SQRT(1/B25+1/D25))</f>
        <v>#DIV/0!</v>
      </c>
      <c r="M30" s="87" t="s">
        <v>24</v>
      </c>
      <c r="N30" s="107"/>
      <c r="O30" s="88" t="s">
        <v>25</v>
      </c>
      <c r="P30" s="108"/>
    </row>
    <row r="31" spans="1:16" s="4" customFormat="1" ht="14.45" customHeight="1" x14ac:dyDescent="0.5">
      <c r="A31" s="87" t="s">
        <v>85</v>
      </c>
      <c r="B31" s="88"/>
      <c r="C31" s="34"/>
      <c r="D31" s="15"/>
      <c r="E31" s="43" t="s">
        <v>21</v>
      </c>
      <c r="F31" s="6" t="e">
        <f>(B24^2/B25+D24^2/D25)^2/(((B24^2/B25)^2/(B25-1))+((D24^2/D25)^2/(D25-1)))</f>
        <v>#DIV/0!</v>
      </c>
      <c r="G31" s="2" t="s">
        <v>21</v>
      </c>
      <c r="H31" s="12" t="e">
        <f>(B24^2/B25+D24^2/D25)^2/(((B24^2/B25)^2/(B25-1))+((D24^2/D25)^2/(D25-1)))</f>
        <v>#DIV/0!</v>
      </c>
      <c r="I31" s="43" t="s">
        <v>21</v>
      </c>
      <c r="J31" s="3">
        <f>B25+D25-2</f>
        <v>-2</v>
      </c>
      <c r="K31" s="2" t="s">
        <v>21</v>
      </c>
      <c r="L31" s="24">
        <f>B25+D25-2</f>
        <v>-2</v>
      </c>
      <c r="M31" s="87"/>
      <c r="N31" s="107"/>
      <c r="O31" s="88"/>
      <c r="P31" s="108"/>
    </row>
    <row r="32" spans="1:16" s="4" customFormat="1" ht="14.45" customHeight="1" x14ac:dyDescent="0.5">
      <c r="A32" s="87" t="s">
        <v>86</v>
      </c>
      <c r="B32" s="88"/>
      <c r="C32" s="34"/>
      <c r="D32" s="15"/>
      <c r="E32" s="43" t="s">
        <v>20</v>
      </c>
      <c r="F32" s="7" t="e">
        <f>IF(F30&lt;0,1-TDIST(ABS(F30), F31,1),TDIST(ABS(F30), F31,1))</f>
        <v>#DIV/0!</v>
      </c>
      <c r="G32" s="2" t="s">
        <v>20</v>
      </c>
      <c r="H32" s="13" t="e">
        <f>IF(H30&gt;0,1-TDIST(ABS(H30), H31,1),TDIST(ABS(H30), H31,1))</f>
        <v>#DIV/0!</v>
      </c>
      <c r="I32" s="43" t="s">
        <v>20</v>
      </c>
      <c r="J32" s="7" t="e">
        <f>IF(J30&lt;0,1-TDIST(ABS(J30), J31,1),TDIST(ABS(J30), J31,1))</f>
        <v>#DIV/0!</v>
      </c>
      <c r="K32" s="2" t="s">
        <v>20</v>
      </c>
      <c r="L32" s="13" t="e">
        <f>IF(L30&gt;0,1-TDIST(ABS(L30), L31,1),TDIST(ABS(L30), L31,1))</f>
        <v>#DIV/0!</v>
      </c>
      <c r="M32" s="87" t="s">
        <v>52</v>
      </c>
      <c r="N32" s="75">
        <f>N30*L27</f>
        <v>0</v>
      </c>
      <c r="O32" s="88" t="s">
        <v>53</v>
      </c>
      <c r="P32" s="77">
        <f>P30*L27</f>
        <v>0</v>
      </c>
    </row>
    <row r="33" spans="1:16" s="4" customFormat="1" ht="14.25" customHeight="1" thickBot="1" x14ac:dyDescent="0.55000000000000004">
      <c r="A33" s="87" t="s">
        <v>84</v>
      </c>
      <c r="B33" s="88"/>
      <c r="C33" s="34"/>
      <c r="D33" s="15"/>
      <c r="E33" s="82" t="s">
        <v>31</v>
      </c>
      <c r="F33" s="83"/>
      <c r="G33" s="83"/>
      <c r="H33" s="84"/>
      <c r="I33" s="82" t="s">
        <v>31</v>
      </c>
      <c r="J33" s="83"/>
      <c r="K33" s="83"/>
      <c r="L33" s="84"/>
      <c r="M33" s="91"/>
      <c r="N33" s="76"/>
      <c r="O33" s="92"/>
      <c r="P33" s="78"/>
    </row>
    <row r="34" spans="1:16" s="4" customFormat="1" ht="14.45" customHeight="1" x14ac:dyDescent="0.5">
      <c r="A34" s="117" t="s">
        <v>35</v>
      </c>
      <c r="B34" s="118"/>
      <c r="C34" s="121" t="e">
        <f>ROUNDUP((MAX(2*(NORMSINV(1-C29)+NORMSINV(1-((1-C30)/2)))^2/(C31/C33)^2,2*(NORMSINV(1-C29)+NORMSINV(1-((1-C30)/2)))^2/(C32/C33)^2)),0)</f>
        <v>#NUM!</v>
      </c>
      <c r="D34" s="15"/>
      <c r="E34" s="43" t="s">
        <v>19</v>
      </c>
      <c r="F34" s="7" t="e">
        <f>IF(ABS(F30)&lt;ABS(H30),F30,H30)</f>
        <v>#DIV/0!</v>
      </c>
      <c r="G34" s="2" t="s">
        <v>20</v>
      </c>
      <c r="H34" s="13" t="e">
        <f>MAX(F32,H32)</f>
        <v>#DIV/0!</v>
      </c>
      <c r="I34" s="43" t="s">
        <v>19</v>
      </c>
      <c r="J34" s="7" t="e">
        <f>IF(ABS(J30)&lt;ABS(L30),J30,L30)</f>
        <v>#DIV/0!</v>
      </c>
      <c r="K34" s="2" t="s">
        <v>20</v>
      </c>
      <c r="L34" s="13" t="e">
        <f>MAX(J32,L32)</f>
        <v>#DIV/0!</v>
      </c>
    </row>
    <row r="35" spans="1:16" s="4" customFormat="1" ht="14.7" thickBot="1" x14ac:dyDescent="0.55000000000000004">
      <c r="A35" s="119"/>
      <c r="B35" s="120"/>
      <c r="C35" s="122"/>
      <c r="D35" s="15"/>
      <c r="E35" s="109" t="e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#DIV/0!</v>
      </c>
      <c r="F35" s="110"/>
      <c r="G35" s="110"/>
      <c r="H35" s="111"/>
      <c r="I35" s="109" t="e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#DIV/0!</v>
      </c>
      <c r="J35" s="110"/>
      <c r="K35" s="110"/>
      <c r="L35" s="111"/>
    </row>
    <row r="36" spans="1:16" s="4" customFormat="1" x14ac:dyDescent="0.5">
      <c r="A36" s="14"/>
      <c r="B36" s="15"/>
      <c r="C36" s="15"/>
      <c r="D36" s="15"/>
      <c r="E36" s="109"/>
      <c r="F36" s="110"/>
      <c r="G36" s="110"/>
      <c r="H36" s="111"/>
      <c r="I36" s="109"/>
      <c r="J36" s="110"/>
      <c r="K36" s="110"/>
      <c r="L36" s="111"/>
    </row>
    <row r="37" spans="1:16" s="4" customFormat="1" ht="14.7" thickBot="1" x14ac:dyDescent="0.55000000000000004">
      <c r="A37" s="16"/>
      <c r="B37" s="17"/>
      <c r="C37" s="17"/>
      <c r="D37" s="17"/>
      <c r="E37" s="112"/>
      <c r="F37" s="113"/>
      <c r="G37" s="113"/>
      <c r="H37" s="114"/>
      <c r="I37" s="112"/>
      <c r="J37" s="113"/>
      <c r="K37" s="113"/>
      <c r="L37" s="114"/>
    </row>
    <row r="38" spans="1:16" x14ac:dyDescent="0.5">
      <c r="C38" s="4"/>
    </row>
    <row r="39" spans="1:16" ht="14.7" thickBot="1" x14ac:dyDescent="0.55000000000000004"/>
    <row r="40" spans="1:16" s="8" customFormat="1" ht="28.1" customHeight="1" thickBot="1" x14ac:dyDescent="0.55000000000000004">
      <c r="A40" s="97" t="s">
        <v>88</v>
      </c>
      <c r="B40" s="98"/>
      <c r="C40" s="98"/>
      <c r="D40" s="98"/>
      <c r="E40" s="98"/>
      <c r="F40" s="98"/>
      <c r="G40" s="98"/>
      <c r="H40" s="99"/>
      <c r="I40" s="18"/>
      <c r="J40" s="19"/>
      <c r="K40" s="101" t="s">
        <v>65</v>
      </c>
      <c r="L40" s="102"/>
      <c r="M40" s="102"/>
      <c r="N40" s="103"/>
    </row>
    <row r="41" spans="1:16" ht="14.7" thickBot="1" x14ac:dyDescent="0.55000000000000004">
      <c r="A41" s="50" t="s">
        <v>12</v>
      </c>
      <c r="B41" s="56"/>
      <c r="C41" s="52" t="s">
        <v>13</v>
      </c>
      <c r="D41" s="53"/>
      <c r="E41" s="44" t="s">
        <v>56</v>
      </c>
      <c r="F41" s="58" t="e">
        <f>H43-H45*_xlfn.T.INV.2T(0.1,(B43-1))</f>
        <v>#DIV/0!</v>
      </c>
      <c r="G41" s="46" t="s">
        <v>57</v>
      </c>
      <c r="H41" s="59" t="e">
        <f>H43+H45*_xlfn.T.INV.2T(0.1,(B43-1))</f>
        <v>#DIV/0!</v>
      </c>
      <c r="I41" s="15"/>
      <c r="J41" s="20"/>
      <c r="K41" s="104"/>
      <c r="L41" s="104"/>
      <c r="M41" s="104"/>
      <c r="N41" s="105"/>
    </row>
    <row r="42" spans="1:16" x14ac:dyDescent="0.5">
      <c r="A42" s="35" t="s">
        <v>14</v>
      </c>
      <c r="B42" s="40"/>
      <c r="C42" s="36" t="s">
        <v>15</v>
      </c>
      <c r="D42" s="37"/>
      <c r="E42" s="82" t="s">
        <v>29</v>
      </c>
      <c r="F42" s="83"/>
      <c r="G42" s="83" t="s">
        <v>40</v>
      </c>
      <c r="H42" s="84"/>
      <c r="I42" s="89" t="s">
        <v>28</v>
      </c>
      <c r="J42" s="90"/>
      <c r="K42" s="74" t="s">
        <v>52</v>
      </c>
      <c r="L42" s="107"/>
      <c r="M42" s="88" t="s">
        <v>53</v>
      </c>
      <c r="N42" s="108"/>
    </row>
    <row r="43" spans="1:16" ht="16.350000000000001" x14ac:dyDescent="0.65">
      <c r="A43" s="35" t="s">
        <v>0</v>
      </c>
      <c r="B43" s="10"/>
      <c r="C43" s="2" t="s">
        <v>5</v>
      </c>
      <c r="D43" s="37"/>
      <c r="E43" s="43" t="s">
        <v>19</v>
      </c>
      <c r="F43" s="30" t="e">
        <f>H43/(H44/SQRT(B43))</f>
        <v>#DIV/0!</v>
      </c>
      <c r="G43" s="1" t="s">
        <v>17</v>
      </c>
      <c r="H43" s="60">
        <f>D41-B41</f>
        <v>0</v>
      </c>
      <c r="I43" s="35" t="s">
        <v>9</v>
      </c>
      <c r="J43" s="21" t="e">
        <f>H43/H44</f>
        <v>#DIV/0!</v>
      </c>
      <c r="K43" s="74"/>
      <c r="L43" s="107"/>
      <c r="M43" s="88"/>
      <c r="N43" s="108"/>
    </row>
    <row r="44" spans="1:16" ht="15.75" customHeight="1" x14ac:dyDescent="0.65">
      <c r="A44" s="87" t="s">
        <v>66</v>
      </c>
      <c r="B44" s="75"/>
      <c r="C44" s="88" t="s">
        <v>67</v>
      </c>
      <c r="D44" s="77"/>
      <c r="E44" s="43" t="s">
        <v>21</v>
      </c>
      <c r="F44" s="3">
        <f>(B43-1)</f>
        <v>-1</v>
      </c>
      <c r="G44" s="36" t="s">
        <v>54</v>
      </c>
      <c r="H44" s="22">
        <f>SQRT(B42^2+D42^2-2*D43*B42*D42)</f>
        <v>0</v>
      </c>
      <c r="I44" s="35" t="s">
        <v>22</v>
      </c>
      <c r="J44" s="22" t="e">
        <f>J43*SQRT(2*(1-D43))</f>
        <v>#DIV/0!</v>
      </c>
      <c r="K44" s="74" t="s">
        <v>38</v>
      </c>
      <c r="L44" s="75" t="e">
        <f>L42/H44</f>
        <v>#DIV/0!</v>
      </c>
      <c r="M44" s="88" t="s">
        <v>39</v>
      </c>
      <c r="N44" s="77" t="e">
        <f>N42/H44</f>
        <v>#DIV/0!</v>
      </c>
    </row>
    <row r="45" spans="1:16" ht="16.7" thickBot="1" x14ac:dyDescent="0.7">
      <c r="A45" s="91"/>
      <c r="B45" s="76"/>
      <c r="C45" s="92"/>
      <c r="D45" s="78"/>
      <c r="E45" s="48" t="s">
        <v>20</v>
      </c>
      <c r="F45" s="49" t="e">
        <f>TDIST(ABS(F43), F44,2)</f>
        <v>#DIV/0!</v>
      </c>
      <c r="G45" s="54" t="s">
        <v>18</v>
      </c>
      <c r="H45" s="61" t="e">
        <f>SQRT(((B42^2/B43)+(D42^2/B43))-(2*D43*(B42/SQRT(B43))*(D42/SQRT(B43))))</f>
        <v>#DIV/0!</v>
      </c>
      <c r="I45" s="35" t="s">
        <v>23</v>
      </c>
      <c r="J45" s="22" t="e">
        <f>J44*(1-(3/(4*(B43-1)-1)))</f>
        <v>#DIV/0!</v>
      </c>
      <c r="K45" s="100"/>
      <c r="L45" s="76"/>
      <c r="M45" s="92"/>
      <c r="N45" s="78"/>
    </row>
    <row r="46" spans="1:16" ht="16.350000000000001" x14ac:dyDescent="0.65">
      <c r="A46" s="93" t="s">
        <v>37</v>
      </c>
      <c r="B46" s="94"/>
      <c r="C46" s="95"/>
      <c r="D46" s="15"/>
      <c r="E46" s="89" t="s">
        <v>30</v>
      </c>
      <c r="F46" s="96"/>
      <c r="G46" s="96"/>
      <c r="H46" s="90"/>
      <c r="I46" s="35" t="s">
        <v>11</v>
      </c>
      <c r="J46" s="22" t="e">
        <f>H43/SQRT(((B42^2+D42^2)/2))</f>
        <v>#DIV/0!</v>
      </c>
      <c r="K46" s="101" t="s">
        <v>68</v>
      </c>
      <c r="L46" s="102"/>
      <c r="M46" s="102"/>
      <c r="N46" s="103"/>
    </row>
    <row r="47" spans="1:16" ht="16.7" thickBot="1" x14ac:dyDescent="0.7">
      <c r="A47" s="85" t="s">
        <v>36</v>
      </c>
      <c r="B47" s="86"/>
      <c r="C47" s="29"/>
      <c r="D47" s="15"/>
      <c r="E47" s="82" t="s">
        <v>26</v>
      </c>
      <c r="F47" s="83"/>
      <c r="G47" s="83" t="s">
        <v>27</v>
      </c>
      <c r="H47" s="84"/>
      <c r="I47" s="62" t="s">
        <v>16</v>
      </c>
      <c r="J47" s="63" t="e">
        <f>J46*(1-(3/(4*(B43-1)-1)))</f>
        <v>#DIV/0!</v>
      </c>
      <c r="K47" s="104"/>
      <c r="L47" s="104"/>
      <c r="M47" s="104"/>
      <c r="N47" s="105"/>
    </row>
    <row r="48" spans="1:16" ht="14.45" customHeight="1" x14ac:dyDescent="0.5">
      <c r="A48" s="85" t="s">
        <v>32</v>
      </c>
      <c r="B48" s="86"/>
      <c r="C48" s="29"/>
      <c r="D48" s="15"/>
      <c r="E48" s="43" t="s">
        <v>19</v>
      </c>
      <c r="F48" s="7" t="e">
        <f>(H43+(B44*H44))/H45</f>
        <v>#DIV/0!</v>
      </c>
      <c r="G48" s="2" t="s">
        <v>19</v>
      </c>
      <c r="H48" s="13" t="e">
        <f>(H43+(D44*H44))/H45</f>
        <v>#DIV/0!</v>
      </c>
      <c r="I48" s="15"/>
      <c r="J48" s="20"/>
      <c r="K48" s="88" t="s">
        <v>39</v>
      </c>
      <c r="L48" s="107"/>
      <c r="M48" s="88" t="s">
        <v>39</v>
      </c>
      <c r="N48" s="108"/>
    </row>
    <row r="49" spans="1:14" ht="14.7" thickBot="1" x14ac:dyDescent="0.55000000000000004">
      <c r="A49" s="87" t="s">
        <v>41</v>
      </c>
      <c r="B49" s="88"/>
      <c r="C49" s="29"/>
      <c r="D49" s="15"/>
      <c r="E49" s="43" t="s">
        <v>21</v>
      </c>
      <c r="F49" s="3">
        <f>B43-1</f>
        <v>-1</v>
      </c>
      <c r="G49" s="2" t="s">
        <v>21</v>
      </c>
      <c r="H49" s="24">
        <f>B43-1</f>
        <v>-1</v>
      </c>
      <c r="I49" s="15"/>
      <c r="J49" s="20"/>
      <c r="K49" s="92"/>
      <c r="L49" s="107"/>
      <c r="M49" s="92"/>
      <c r="N49" s="108"/>
    </row>
    <row r="50" spans="1:14" ht="14.45" customHeight="1" x14ac:dyDescent="0.5">
      <c r="A50" s="87" t="s">
        <v>42</v>
      </c>
      <c r="B50" s="88"/>
      <c r="C50" s="29"/>
      <c r="D50" s="15"/>
      <c r="E50" s="43" t="s">
        <v>20</v>
      </c>
      <c r="F50" s="7" t="e">
        <f>IF(F48&gt;0,1-TDIST(ABS(F48), F49,1),TDIST(ABS(F48), F49,1))</f>
        <v>#DIV/0!</v>
      </c>
      <c r="G50" s="2" t="s">
        <v>20</v>
      </c>
      <c r="H50" s="13" t="e">
        <f>IF(H48&lt;0,1-TDIST(ABS(H48), H49,1),TDIST(ABS(H48), H49,1))</f>
        <v>#DIV/0!</v>
      </c>
      <c r="I50" s="15"/>
      <c r="J50" s="20"/>
      <c r="K50" s="74" t="s">
        <v>52</v>
      </c>
      <c r="L50" s="75">
        <f>L48*H44</f>
        <v>0</v>
      </c>
      <c r="M50" s="74" t="s">
        <v>52</v>
      </c>
      <c r="N50" s="77">
        <f>N48*H44</f>
        <v>0</v>
      </c>
    </row>
    <row r="51" spans="1:14" ht="14.25" customHeight="1" thickBot="1" x14ac:dyDescent="0.55000000000000004">
      <c r="A51" s="117" t="s">
        <v>55</v>
      </c>
      <c r="B51" s="118"/>
      <c r="C51" s="121" t="e">
        <f>ROUNDUP(MAX(((NORMSINV(1-C47)+NORMSINV(1-((1-C48)/2)))^2/(C49)^2),((NORMSINV(1-C47)+NORMSINV(1-((1-C48)/2)))^2/(C50)^2)),0)</f>
        <v>#NUM!</v>
      </c>
      <c r="D51" s="15"/>
      <c r="E51" s="82" t="s">
        <v>31</v>
      </c>
      <c r="F51" s="83"/>
      <c r="G51" s="83"/>
      <c r="H51" s="84"/>
      <c r="I51" s="15"/>
      <c r="J51" s="20"/>
      <c r="K51" s="74"/>
      <c r="L51" s="76"/>
      <c r="M51" s="74"/>
      <c r="N51" s="78"/>
    </row>
    <row r="52" spans="1:14" ht="14.7" thickBot="1" x14ac:dyDescent="0.55000000000000004">
      <c r="A52" s="119"/>
      <c r="B52" s="120"/>
      <c r="C52" s="122"/>
      <c r="D52" s="15"/>
      <c r="E52" s="43" t="s">
        <v>19</v>
      </c>
      <c r="F52" s="7" t="e">
        <f>IF(ABS(F48)&lt;ABS(H48),F48,H48)</f>
        <v>#DIV/0!</v>
      </c>
      <c r="G52" s="2" t="s">
        <v>20</v>
      </c>
      <c r="H52" s="13" t="e">
        <f>MAX(F50,H50)</f>
        <v>#DIV/0!</v>
      </c>
      <c r="I52" s="15"/>
      <c r="J52" s="20"/>
      <c r="K52" s="5"/>
    </row>
    <row r="53" spans="1:14" x14ac:dyDescent="0.5">
      <c r="D53" s="15"/>
      <c r="E53" s="109" t="e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#DIV/0!</v>
      </c>
      <c r="F53" s="110"/>
      <c r="G53" s="110"/>
      <c r="H53" s="111"/>
      <c r="I53" s="15"/>
      <c r="J53" s="20"/>
      <c r="K53" s="5"/>
    </row>
    <row r="54" spans="1:14" x14ac:dyDescent="0.5">
      <c r="D54" s="15"/>
      <c r="E54" s="109"/>
      <c r="F54" s="110"/>
      <c r="G54" s="110"/>
      <c r="H54" s="111"/>
      <c r="I54" s="15"/>
      <c r="J54" s="20"/>
    </row>
    <row r="55" spans="1:14" ht="14.7" thickBot="1" x14ac:dyDescent="0.55000000000000004">
      <c r="A55" s="16"/>
      <c r="B55" s="17"/>
      <c r="C55" s="17"/>
      <c r="D55" s="17"/>
      <c r="E55" s="112"/>
      <c r="F55" s="113"/>
      <c r="G55" s="113"/>
      <c r="H55" s="114"/>
      <c r="I55" s="17"/>
      <c r="J55" s="23"/>
    </row>
    <row r="56" spans="1:14" s="4" customFormat="1" x14ac:dyDescent="0.5">
      <c r="A56" s="15"/>
      <c r="B56" s="15"/>
      <c r="C56" s="15"/>
      <c r="D56" s="15"/>
      <c r="I56" s="15"/>
      <c r="J56" s="15"/>
    </row>
    <row r="57" spans="1:14" s="4" customFormat="1" ht="14.7" thickBot="1" x14ac:dyDescent="0.55000000000000004">
      <c r="A57" s="15"/>
      <c r="B57" s="15"/>
      <c r="C57" s="15"/>
      <c r="D57" s="15"/>
      <c r="I57" s="15"/>
      <c r="J57" s="15"/>
    </row>
    <row r="58" spans="1:14" s="8" customFormat="1" ht="28.1" customHeight="1" thickBot="1" x14ac:dyDescent="0.55000000000000004">
      <c r="A58" s="97" t="s">
        <v>89</v>
      </c>
      <c r="B58" s="98"/>
      <c r="C58" s="98"/>
      <c r="D58" s="98"/>
      <c r="E58" s="98"/>
      <c r="F58" s="98"/>
      <c r="G58" s="98"/>
      <c r="H58" s="99"/>
      <c r="I58" s="18"/>
      <c r="J58" s="19"/>
      <c r="K58" s="101" t="s">
        <v>65</v>
      </c>
      <c r="L58" s="102"/>
      <c r="M58" s="102"/>
      <c r="N58" s="103"/>
    </row>
    <row r="59" spans="1:14" s="4" customFormat="1" ht="14.7" thickBot="1" x14ac:dyDescent="0.55000000000000004">
      <c r="A59" s="50" t="s">
        <v>12</v>
      </c>
      <c r="B59" s="56"/>
      <c r="C59" s="52" t="s">
        <v>13</v>
      </c>
      <c r="D59" s="53"/>
      <c r="E59" s="44" t="s">
        <v>56</v>
      </c>
      <c r="F59" s="58" t="e">
        <f>H61-H63*_xlfn.T.INV.2T(0.1,(B61-1))</f>
        <v>#DIV/0!</v>
      </c>
      <c r="G59" s="46" t="s">
        <v>57</v>
      </c>
      <c r="H59" s="59" t="e">
        <f>H61+H63*_xlfn.T.INV.2T(0.1,(B61-1))</f>
        <v>#DIV/0!</v>
      </c>
      <c r="I59" s="15"/>
      <c r="J59" s="20"/>
      <c r="K59" s="104"/>
      <c r="L59" s="104"/>
      <c r="M59" s="104"/>
      <c r="N59" s="105"/>
    </row>
    <row r="60" spans="1:14" s="4" customFormat="1" x14ac:dyDescent="0.5">
      <c r="A60" s="35" t="s">
        <v>14</v>
      </c>
      <c r="B60" s="40"/>
      <c r="C60" s="36" t="s">
        <v>15</v>
      </c>
      <c r="D60" s="72"/>
      <c r="E60" s="82" t="s">
        <v>29</v>
      </c>
      <c r="F60" s="83"/>
      <c r="G60" s="83" t="s">
        <v>40</v>
      </c>
      <c r="H60" s="84"/>
      <c r="I60" s="106" t="s">
        <v>28</v>
      </c>
      <c r="J60" s="90"/>
      <c r="K60" s="74" t="s">
        <v>52</v>
      </c>
      <c r="L60" s="107"/>
      <c r="M60" s="88" t="s">
        <v>53</v>
      </c>
      <c r="N60" s="108"/>
    </row>
    <row r="61" spans="1:14" s="4" customFormat="1" ht="16.350000000000001" x14ac:dyDescent="0.65">
      <c r="A61" s="35" t="s">
        <v>0</v>
      </c>
      <c r="B61" s="10"/>
      <c r="C61" s="2" t="s">
        <v>5</v>
      </c>
      <c r="D61" s="37"/>
      <c r="E61" s="43" t="s">
        <v>19</v>
      </c>
      <c r="F61" s="30" t="e">
        <f>H61/(H62/SQRT(B61))</f>
        <v>#DIV/0!</v>
      </c>
      <c r="G61" s="1" t="s">
        <v>17</v>
      </c>
      <c r="H61" s="60">
        <f>D59-B59</f>
        <v>0</v>
      </c>
      <c r="I61" s="57" t="s">
        <v>9</v>
      </c>
      <c r="J61" s="21" t="e">
        <f>H61/H62</f>
        <v>#DIV/0!</v>
      </c>
      <c r="K61" s="74"/>
      <c r="L61" s="107"/>
      <c r="M61" s="88"/>
      <c r="N61" s="108"/>
    </row>
    <row r="62" spans="1:14" s="4" customFormat="1" ht="15.75" customHeight="1" x14ac:dyDescent="0.65">
      <c r="A62" s="87" t="s">
        <v>90</v>
      </c>
      <c r="B62" s="75"/>
      <c r="C62" s="88" t="s">
        <v>91</v>
      </c>
      <c r="D62" s="77"/>
      <c r="E62" s="43" t="s">
        <v>21</v>
      </c>
      <c r="F62" s="3">
        <f>(B61-1)</f>
        <v>-1</v>
      </c>
      <c r="G62" s="36" t="s">
        <v>54</v>
      </c>
      <c r="H62" s="22">
        <f>SQRT(B60^2+D60^2-2*D61*B60*D60)</f>
        <v>0</v>
      </c>
      <c r="I62" s="57" t="s">
        <v>22</v>
      </c>
      <c r="J62" s="22" t="e">
        <f>J61*SQRT(2*(1-D61))</f>
        <v>#DIV/0!</v>
      </c>
      <c r="K62" s="74" t="s">
        <v>38</v>
      </c>
      <c r="L62" s="75" t="e">
        <f>L60/H62</f>
        <v>#DIV/0!</v>
      </c>
      <c r="M62" s="88" t="s">
        <v>39</v>
      </c>
      <c r="N62" s="77" t="e">
        <f>N60/H62</f>
        <v>#DIV/0!</v>
      </c>
    </row>
    <row r="63" spans="1:14" s="4" customFormat="1" ht="16.7" thickBot="1" x14ac:dyDescent="0.7">
      <c r="A63" s="91"/>
      <c r="B63" s="76"/>
      <c r="C63" s="92"/>
      <c r="D63" s="78"/>
      <c r="E63" s="48" t="s">
        <v>20</v>
      </c>
      <c r="F63" s="49" t="e">
        <f>TDIST(ABS(F61), F62,2)</f>
        <v>#DIV/0!</v>
      </c>
      <c r="G63" s="54" t="s">
        <v>18</v>
      </c>
      <c r="H63" s="61" t="e">
        <f>SQRT(((B60^2/B61)+(D60^2/B61))-(2*D61*(B60/SQRT(B61))*(D60/SQRT(B61))))</f>
        <v>#DIV/0!</v>
      </c>
      <c r="I63" s="57" t="s">
        <v>23</v>
      </c>
      <c r="J63" s="22" t="e">
        <f>J62*(1-(3/(4*(B61-1)-1)))</f>
        <v>#DIV/0!</v>
      </c>
      <c r="K63" s="100"/>
      <c r="L63" s="76"/>
      <c r="M63" s="92"/>
      <c r="N63" s="78"/>
    </row>
    <row r="64" spans="1:14" s="4" customFormat="1" ht="16.350000000000001" x14ac:dyDescent="0.65">
      <c r="A64" s="93" t="s">
        <v>37</v>
      </c>
      <c r="B64" s="94"/>
      <c r="C64" s="95"/>
      <c r="D64" s="15"/>
      <c r="E64" s="89" t="s">
        <v>30</v>
      </c>
      <c r="F64" s="96"/>
      <c r="G64" s="96"/>
      <c r="H64" s="90"/>
      <c r="I64" s="57" t="s">
        <v>11</v>
      </c>
      <c r="J64" s="22" t="e">
        <f>H61/SQRT(((B60^2+D60^2)/2))</f>
        <v>#DIV/0!</v>
      </c>
      <c r="K64" s="101" t="s">
        <v>68</v>
      </c>
      <c r="L64" s="102"/>
      <c r="M64" s="102"/>
      <c r="N64" s="103"/>
    </row>
    <row r="65" spans="1:14" s="4" customFormat="1" ht="16.7" thickBot="1" x14ac:dyDescent="0.7">
      <c r="A65" s="85" t="s">
        <v>36</v>
      </c>
      <c r="B65" s="86"/>
      <c r="C65" s="31"/>
      <c r="D65" s="15"/>
      <c r="E65" s="82" t="s">
        <v>26</v>
      </c>
      <c r="F65" s="83"/>
      <c r="G65" s="83" t="s">
        <v>27</v>
      </c>
      <c r="H65" s="84"/>
      <c r="I65" s="64" t="s">
        <v>16</v>
      </c>
      <c r="J65" s="63" t="e">
        <f>J64*(1-(3/(4*(B61-1)-1)))</f>
        <v>#DIV/0!</v>
      </c>
      <c r="K65" s="104"/>
      <c r="L65" s="104"/>
      <c r="M65" s="104"/>
      <c r="N65" s="105"/>
    </row>
    <row r="66" spans="1:14" s="4" customFormat="1" ht="14.45" customHeight="1" x14ac:dyDescent="0.5">
      <c r="A66" s="85" t="s">
        <v>32</v>
      </c>
      <c r="B66" s="86"/>
      <c r="C66" s="31"/>
      <c r="D66" s="15"/>
      <c r="E66" s="43" t="s">
        <v>19</v>
      </c>
      <c r="F66" s="7" t="e">
        <f>(H61+(B62))/H63</f>
        <v>#DIV/0!</v>
      </c>
      <c r="G66" s="2" t="s">
        <v>19</v>
      </c>
      <c r="H66" s="13" t="e">
        <f>(H61+(D62))/H63</f>
        <v>#DIV/0!</v>
      </c>
      <c r="I66" s="15"/>
      <c r="J66" s="20"/>
      <c r="K66" s="88" t="s">
        <v>39</v>
      </c>
      <c r="L66" s="107"/>
      <c r="M66" s="88" t="s">
        <v>39</v>
      </c>
      <c r="N66" s="108"/>
    </row>
    <row r="67" spans="1:14" s="4" customFormat="1" ht="14.7" thickBot="1" x14ac:dyDescent="0.55000000000000004">
      <c r="A67" s="87" t="s">
        <v>85</v>
      </c>
      <c r="B67" s="88"/>
      <c r="C67" s="31"/>
      <c r="D67" s="15"/>
      <c r="E67" s="43" t="s">
        <v>21</v>
      </c>
      <c r="F67" s="3">
        <f>B61-1</f>
        <v>-1</v>
      </c>
      <c r="G67" s="2" t="s">
        <v>21</v>
      </c>
      <c r="H67" s="24">
        <f>B61-1</f>
        <v>-1</v>
      </c>
      <c r="I67" s="15"/>
      <c r="J67" s="20"/>
      <c r="K67" s="92"/>
      <c r="L67" s="107"/>
      <c r="M67" s="92"/>
      <c r="N67" s="108"/>
    </row>
    <row r="68" spans="1:14" s="4" customFormat="1" ht="14.45" customHeight="1" x14ac:dyDescent="0.5">
      <c r="A68" s="87" t="s">
        <v>86</v>
      </c>
      <c r="B68" s="88"/>
      <c r="C68" s="31"/>
      <c r="D68" s="15"/>
      <c r="E68" s="43" t="s">
        <v>20</v>
      </c>
      <c r="F68" s="7" t="e">
        <f>IF(F66&gt;0,1-TDIST(ABS(F66), F67,1),TDIST(ABS(F66), F67,1))</f>
        <v>#DIV/0!</v>
      </c>
      <c r="G68" s="2" t="s">
        <v>20</v>
      </c>
      <c r="H68" s="13" t="e">
        <f>IF(H66&lt;0,1-TDIST(ABS(H66), H67,1),TDIST(ABS(H66), H67,1))</f>
        <v>#DIV/0!</v>
      </c>
      <c r="I68" s="15"/>
      <c r="J68" s="20"/>
      <c r="K68" s="74" t="s">
        <v>52</v>
      </c>
      <c r="L68" s="75">
        <f>L66*H62</f>
        <v>0</v>
      </c>
      <c r="M68" s="74" t="s">
        <v>52</v>
      </c>
      <c r="N68" s="77">
        <f>N66*H62</f>
        <v>0</v>
      </c>
    </row>
    <row r="69" spans="1:14" s="4" customFormat="1" ht="14.25" customHeight="1" thickBot="1" x14ac:dyDescent="0.55000000000000004">
      <c r="A69" s="79" t="s">
        <v>92</v>
      </c>
      <c r="B69" s="80"/>
      <c r="C69" s="81"/>
      <c r="D69" s="15"/>
      <c r="E69" s="82" t="s">
        <v>31</v>
      </c>
      <c r="F69" s="83"/>
      <c r="G69" s="83"/>
      <c r="H69" s="84"/>
      <c r="I69" s="15"/>
      <c r="J69" s="20"/>
      <c r="K69" s="74"/>
      <c r="L69" s="76"/>
      <c r="M69" s="74"/>
      <c r="N69" s="78"/>
    </row>
    <row r="70" spans="1:14" s="4" customFormat="1" x14ac:dyDescent="0.5">
      <c r="A70" s="79"/>
      <c r="B70" s="80"/>
      <c r="C70" s="81"/>
      <c r="D70" s="15"/>
      <c r="E70" s="43" t="s">
        <v>19</v>
      </c>
      <c r="F70" s="7" t="e">
        <f>IF(ABS(F66)&lt;ABS(H66),F66,H66)</f>
        <v>#DIV/0!</v>
      </c>
      <c r="G70" s="2" t="s">
        <v>20</v>
      </c>
      <c r="H70" s="13" t="e">
        <f>MAX(F68,H68)</f>
        <v>#DIV/0!</v>
      </c>
      <c r="I70" s="15"/>
      <c r="J70" s="20"/>
      <c r="K70" s="5"/>
    </row>
    <row r="71" spans="1:14" s="4" customFormat="1" ht="15.35" x14ac:dyDescent="0.65">
      <c r="A71" s="87" t="s">
        <v>54</v>
      </c>
      <c r="B71" s="88"/>
      <c r="C71" s="31"/>
      <c r="D71" s="15"/>
      <c r="E71" s="109" t="e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#DIV/0!</v>
      </c>
      <c r="F71" s="110"/>
      <c r="G71" s="110"/>
      <c r="H71" s="111"/>
      <c r="I71" s="15"/>
      <c r="J71" s="20"/>
      <c r="K71" s="5"/>
    </row>
    <row r="72" spans="1:14" s="4" customFormat="1" x14ac:dyDescent="0.5">
      <c r="A72" s="117" t="s">
        <v>55</v>
      </c>
      <c r="B72" s="118"/>
      <c r="C72" s="121" t="e">
        <f>ROUNDUP(MAX(((NORMSINV(1-C65)+NORMSINV(1-((1-C66)/2)))^2/(C69/C71-C67/C71)^2),((NORMSINV(1-C65)+NORMSINV(1-((1-C66)/2)))^2/(C68/C71-C69/C71)^2)),0)</f>
        <v>#NUM!</v>
      </c>
      <c r="D72" s="15"/>
      <c r="E72" s="109"/>
      <c r="F72" s="110"/>
      <c r="G72" s="110"/>
      <c r="H72" s="111"/>
      <c r="I72" s="15"/>
      <c r="J72" s="20"/>
    </row>
    <row r="73" spans="1:14" s="4" customFormat="1" ht="14.7" thickBot="1" x14ac:dyDescent="0.55000000000000004">
      <c r="A73" s="119"/>
      <c r="B73" s="120"/>
      <c r="C73" s="122"/>
      <c r="D73" s="17"/>
      <c r="E73" s="112"/>
      <c r="F73" s="113"/>
      <c r="G73" s="113"/>
      <c r="H73" s="114"/>
      <c r="I73" s="17"/>
      <c r="J73" s="23"/>
    </row>
    <row r="74" spans="1:14" s="4" customFormat="1" x14ac:dyDescent="0.5">
      <c r="D74" s="15"/>
      <c r="I74" s="15"/>
      <c r="J74" s="15"/>
    </row>
    <row r="75" spans="1:14" ht="14.7" thickBot="1" x14ac:dyDescent="0.55000000000000004"/>
    <row r="76" spans="1:14" s="8" customFormat="1" ht="28.1" customHeight="1" thickBot="1" x14ac:dyDescent="0.55000000000000004">
      <c r="A76" s="97" t="s">
        <v>87</v>
      </c>
      <c r="B76" s="98"/>
      <c r="C76" s="98"/>
      <c r="D76" s="98"/>
      <c r="E76" s="98"/>
      <c r="F76" s="98"/>
      <c r="G76" s="98"/>
      <c r="H76" s="99"/>
      <c r="I76" s="18"/>
      <c r="J76" s="19"/>
      <c r="K76" s="33"/>
      <c r="L76" s="33"/>
      <c r="M76" s="33"/>
      <c r="N76" s="33"/>
    </row>
    <row r="77" spans="1:14" s="4" customFormat="1" ht="14.7" thickBot="1" x14ac:dyDescent="0.55000000000000004">
      <c r="A77" s="50" t="s">
        <v>79</v>
      </c>
      <c r="B77" s="56"/>
      <c r="C77" s="52" t="s">
        <v>74</v>
      </c>
      <c r="D77" s="53"/>
      <c r="E77" s="44" t="s">
        <v>56</v>
      </c>
      <c r="F77" s="58" t="e">
        <f>H79-H81*_xlfn.T.INV.2T(0.1,(B79-1))</f>
        <v>#DIV/0!</v>
      </c>
      <c r="G77" s="46" t="s">
        <v>57</v>
      </c>
      <c r="H77" s="59" t="e">
        <f>H79+H81*_xlfn.T.INV.2T(0.1,(B79-1))</f>
        <v>#DIV/0!</v>
      </c>
      <c r="I77" s="15"/>
      <c r="J77" s="20"/>
      <c r="K77" s="33"/>
      <c r="L77" s="33"/>
      <c r="M77" s="33"/>
      <c r="N77" s="33"/>
    </row>
    <row r="78" spans="1:14" s="4" customFormat="1" x14ac:dyDescent="0.5">
      <c r="A78" s="35" t="s">
        <v>78</v>
      </c>
      <c r="B78" s="39"/>
      <c r="C78" s="15"/>
      <c r="D78" s="20"/>
      <c r="E78" s="82" t="s">
        <v>29</v>
      </c>
      <c r="F78" s="83"/>
      <c r="G78" s="83" t="s">
        <v>40</v>
      </c>
      <c r="H78" s="84"/>
      <c r="I78" s="89" t="s">
        <v>28</v>
      </c>
      <c r="J78" s="90"/>
      <c r="K78" s="33"/>
      <c r="L78" s="33"/>
      <c r="M78" s="33"/>
      <c r="N78" s="33"/>
    </row>
    <row r="79" spans="1:14" s="4" customFormat="1" ht="16.350000000000001" x14ac:dyDescent="0.65">
      <c r="A79" s="35" t="s">
        <v>75</v>
      </c>
      <c r="B79" s="10"/>
      <c r="C79" s="15"/>
      <c r="D79" s="20"/>
      <c r="E79" s="43" t="s">
        <v>19</v>
      </c>
      <c r="F79" s="30" t="e">
        <f>(B77-D77)/(B78/SQRT(B79))</f>
        <v>#DIV/0!</v>
      </c>
      <c r="G79" s="1" t="s">
        <v>17</v>
      </c>
      <c r="H79" s="60">
        <f>B77-D77</f>
        <v>0</v>
      </c>
      <c r="I79" s="35" t="s">
        <v>46</v>
      </c>
      <c r="J79" s="21" t="e">
        <f>H79/H80</f>
        <v>#DIV/0!</v>
      </c>
      <c r="K79" s="33"/>
      <c r="L79" s="33"/>
      <c r="M79" s="33"/>
      <c r="N79" s="33"/>
    </row>
    <row r="80" spans="1:14" s="4" customFormat="1" ht="15.75" customHeight="1" thickBot="1" x14ac:dyDescent="0.7">
      <c r="A80" s="87" t="s">
        <v>76</v>
      </c>
      <c r="B80" s="75"/>
      <c r="C80" s="88" t="s">
        <v>77</v>
      </c>
      <c r="D80" s="77"/>
      <c r="E80" s="43" t="s">
        <v>21</v>
      </c>
      <c r="F80" s="3">
        <f>(B79-1)</f>
        <v>-1</v>
      </c>
      <c r="G80" s="36" t="s">
        <v>54</v>
      </c>
      <c r="H80" s="22">
        <f>SQRT(B78^2+D78^2-2*D79*B78*D78)</f>
        <v>0</v>
      </c>
      <c r="I80" s="65" t="s">
        <v>95</v>
      </c>
      <c r="J80" s="63" t="e">
        <f>J79*(1-(3/(4*(B79-1)-1)))</f>
        <v>#DIV/0!</v>
      </c>
      <c r="K80" s="33"/>
      <c r="L80" s="33"/>
      <c r="M80" s="33"/>
      <c r="N80" s="33"/>
    </row>
    <row r="81" spans="1:14" s="4" customFormat="1" ht="16.7" thickBot="1" x14ac:dyDescent="0.7">
      <c r="A81" s="91"/>
      <c r="B81" s="76"/>
      <c r="C81" s="92"/>
      <c r="D81" s="78"/>
      <c r="E81" s="48" t="s">
        <v>20</v>
      </c>
      <c r="F81" s="49" t="e">
        <f>TDIST(ABS(F79), F80,2)</f>
        <v>#DIV/0!</v>
      </c>
      <c r="G81" s="54" t="s">
        <v>18</v>
      </c>
      <c r="H81" s="61" t="e">
        <f>H80/SQRT(B79)</f>
        <v>#DIV/0!</v>
      </c>
      <c r="I81" s="15"/>
      <c r="J81" s="20"/>
      <c r="K81" s="33"/>
      <c r="L81" s="33"/>
      <c r="M81" s="33"/>
      <c r="N81" s="33"/>
    </row>
    <row r="82" spans="1:14" s="4" customFormat="1" x14ac:dyDescent="0.5">
      <c r="A82" s="93" t="s">
        <v>37</v>
      </c>
      <c r="B82" s="94"/>
      <c r="C82" s="95"/>
      <c r="D82" s="15"/>
      <c r="E82" s="89" t="s">
        <v>30</v>
      </c>
      <c r="F82" s="96"/>
      <c r="G82" s="96"/>
      <c r="H82" s="90"/>
      <c r="I82" s="15"/>
      <c r="J82" s="20"/>
      <c r="K82" s="33"/>
      <c r="L82" s="33"/>
      <c r="M82" s="33"/>
      <c r="N82" s="33"/>
    </row>
    <row r="83" spans="1:14" s="4" customFormat="1" x14ac:dyDescent="0.5">
      <c r="A83" s="85" t="s">
        <v>36</v>
      </c>
      <c r="B83" s="86"/>
      <c r="C83" s="37"/>
      <c r="D83" s="15"/>
      <c r="E83" s="82" t="s">
        <v>26</v>
      </c>
      <c r="F83" s="83"/>
      <c r="G83" s="83" t="s">
        <v>27</v>
      </c>
      <c r="H83" s="84"/>
      <c r="I83" s="15"/>
      <c r="J83" s="20"/>
      <c r="K83" s="33"/>
      <c r="L83" s="33"/>
      <c r="M83" s="33"/>
      <c r="N83" s="33"/>
    </row>
    <row r="84" spans="1:14" s="4" customFormat="1" ht="14.45" customHeight="1" x14ac:dyDescent="0.5">
      <c r="A84" s="85" t="s">
        <v>32</v>
      </c>
      <c r="B84" s="86"/>
      <c r="C84" s="37"/>
      <c r="D84" s="15"/>
      <c r="E84" s="43" t="s">
        <v>19</v>
      </c>
      <c r="F84" s="7" t="e">
        <f>(H79-(B80*B78))/H81</f>
        <v>#DIV/0!</v>
      </c>
      <c r="G84" s="2" t="s">
        <v>19</v>
      </c>
      <c r="H84" s="13" t="e">
        <f>(H79-(D80*B78))/H81</f>
        <v>#DIV/0!</v>
      </c>
      <c r="I84" s="15"/>
      <c r="J84" s="20"/>
      <c r="K84" s="33"/>
      <c r="L84" s="33"/>
      <c r="M84" s="33"/>
      <c r="N84" s="33"/>
    </row>
    <row r="85" spans="1:14" s="4" customFormat="1" x14ac:dyDescent="0.5">
      <c r="A85" s="87" t="s">
        <v>34</v>
      </c>
      <c r="B85" s="88"/>
      <c r="C85" s="37"/>
      <c r="D85" s="15"/>
      <c r="E85" s="43" t="s">
        <v>21</v>
      </c>
      <c r="F85" s="3">
        <f>B79-1</f>
        <v>-1</v>
      </c>
      <c r="G85" s="2" t="s">
        <v>21</v>
      </c>
      <c r="H85" s="24">
        <f>B79-1</f>
        <v>-1</v>
      </c>
      <c r="I85" s="15"/>
      <c r="J85" s="20"/>
      <c r="K85" s="33"/>
      <c r="L85" s="33"/>
      <c r="M85" s="33"/>
      <c r="N85" s="33"/>
    </row>
    <row r="86" spans="1:14" s="4" customFormat="1" ht="14.45" customHeight="1" x14ac:dyDescent="0.5">
      <c r="A86" s="87" t="s">
        <v>33</v>
      </c>
      <c r="B86" s="88"/>
      <c r="C86" s="37"/>
      <c r="D86" s="15"/>
      <c r="E86" s="43" t="s">
        <v>20</v>
      </c>
      <c r="F86" s="7" t="e">
        <f>IF(F84&gt;0,TDIST(ABS(F84), F85,1),1-TDIST(ABS(F84), F85,1))</f>
        <v>#DIV/0!</v>
      </c>
      <c r="G86" s="2" t="s">
        <v>20</v>
      </c>
      <c r="H86" s="13" t="e">
        <f>IF(H84&lt;0,TDIST(ABS(H84), H85,1),1-TDIST(ABS(H84), H85,1))</f>
        <v>#DIV/0!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">
      <c r="A87" s="117" t="s">
        <v>55</v>
      </c>
      <c r="B87" s="118"/>
      <c r="C87" s="121" t="e">
        <f>ROUNDUP(MAX(((NORMSINV(1-C83)+NORMSINV(1-((1-C84)/2)))^2/(C85)^2),((NORMSINV(1-C83)+NORMSINV(1-((1-C84)/2)))^2/(C86)^2)),0)</f>
        <v>#NUM!</v>
      </c>
      <c r="D87" s="15"/>
      <c r="E87" s="82" t="s">
        <v>31</v>
      </c>
      <c r="F87" s="83"/>
      <c r="G87" s="83"/>
      <c r="H87" s="84"/>
      <c r="I87" s="15"/>
      <c r="J87" s="20"/>
      <c r="K87" s="33"/>
      <c r="L87" s="33"/>
      <c r="M87" s="33"/>
      <c r="N87" s="33"/>
    </row>
    <row r="88" spans="1:14" s="4" customFormat="1" ht="14.7" thickBot="1" x14ac:dyDescent="0.55000000000000004">
      <c r="A88" s="119"/>
      <c r="B88" s="120"/>
      <c r="C88" s="122"/>
      <c r="D88" s="15"/>
      <c r="E88" s="43" t="s">
        <v>19</v>
      </c>
      <c r="F88" s="7" t="e">
        <f>IF(ABS(F84)&lt;ABS(H84),F84,H84)</f>
        <v>#DIV/0!</v>
      </c>
      <c r="G88" s="2" t="s">
        <v>20</v>
      </c>
      <c r="H88" s="13" t="e">
        <f>MAX(F86,H86)</f>
        <v>#DIV/0!</v>
      </c>
      <c r="I88" s="15"/>
      <c r="J88" s="20"/>
    </row>
    <row r="89" spans="1:14" s="4" customFormat="1" x14ac:dyDescent="0.5">
      <c r="A89" s="14"/>
      <c r="B89" s="15"/>
      <c r="C89" s="15"/>
      <c r="D89" s="15"/>
      <c r="E89" s="109" t="e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#DIV/0!</v>
      </c>
      <c r="F89" s="110"/>
      <c r="G89" s="110"/>
      <c r="H89" s="111"/>
      <c r="I89" s="15"/>
      <c r="J89" s="20"/>
      <c r="K89" s="5"/>
    </row>
    <row r="90" spans="1:14" s="4" customFormat="1" x14ac:dyDescent="0.5">
      <c r="A90" s="14"/>
      <c r="B90" s="15"/>
      <c r="C90" s="15"/>
      <c r="D90" s="15"/>
      <c r="E90" s="109"/>
      <c r="F90" s="110"/>
      <c r="G90" s="110"/>
      <c r="H90" s="111"/>
      <c r="I90" s="15"/>
      <c r="J90" s="20"/>
    </row>
    <row r="91" spans="1:14" s="4" customFormat="1" ht="14.7" thickBot="1" x14ac:dyDescent="0.55000000000000004">
      <c r="A91" s="16"/>
      <c r="B91" s="17"/>
      <c r="C91" s="17"/>
      <c r="D91" s="17"/>
      <c r="E91" s="112"/>
      <c r="F91" s="113"/>
      <c r="G91" s="113"/>
      <c r="H91" s="114"/>
      <c r="I91" s="17"/>
      <c r="J91" s="23"/>
    </row>
    <row r="92" spans="1:14" s="4" customFormat="1" x14ac:dyDescent="0.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55000000000000004"/>
    <row r="94" spans="1:14" s="8" customFormat="1" ht="28.1" customHeight="1" thickBot="1" x14ac:dyDescent="0.55000000000000004">
      <c r="A94" s="97" t="s">
        <v>93</v>
      </c>
      <c r="B94" s="98"/>
      <c r="C94" s="98"/>
      <c r="D94" s="98"/>
      <c r="E94" s="98"/>
      <c r="F94" s="98"/>
      <c r="G94" s="98"/>
      <c r="H94" s="149"/>
      <c r="I94" s="18"/>
      <c r="J94" s="19"/>
      <c r="K94" s="33"/>
      <c r="L94" s="33"/>
      <c r="M94" s="33"/>
      <c r="N94" s="33"/>
    </row>
    <row r="95" spans="1:14" s="4" customFormat="1" ht="14.7" thickBot="1" x14ac:dyDescent="0.55000000000000004">
      <c r="A95" s="69" t="s">
        <v>79</v>
      </c>
      <c r="B95" s="56"/>
      <c r="C95" s="70" t="s">
        <v>74</v>
      </c>
      <c r="D95" s="53"/>
      <c r="E95" s="44" t="s">
        <v>56</v>
      </c>
      <c r="F95" s="58" t="e">
        <f>H97-H99*_xlfn.T.INV.2T(0.1,(B97-1))</f>
        <v>#DIV/0!</v>
      </c>
      <c r="G95" s="46" t="s">
        <v>57</v>
      </c>
      <c r="H95" s="59" t="e">
        <f>H97+H99*_xlfn.T.INV.2T(0.1,(B97-1))</f>
        <v>#DIV/0!</v>
      </c>
      <c r="I95" s="15"/>
      <c r="J95" s="20"/>
      <c r="K95" s="33"/>
      <c r="L95" s="33"/>
      <c r="M95" s="33"/>
      <c r="N95" s="33"/>
    </row>
    <row r="96" spans="1:14" s="4" customFormat="1" x14ac:dyDescent="0.5">
      <c r="A96" s="35" t="s">
        <v>78</v>
      </c>
      <c r="B96" s="41"/>
      <c r="C96" s="15"/>
      <c r="D96" s="20"/>
      <c r="E96" s="82" t="s">
        <v>29</v>
      </c>
      <c r="F96" s="83"/>
      <c r="G96" s="83" t="s">
        <v>40</v>
      </c>
      <c r="H96" s="84"/>
      <c r="I96" s="106" t="s">
        <v>28</v>
      </c>
      <c r="J96" s="90"/>
      <c r="K96" s="33"/>
      <c r="L96" s="33"/>
      <c r="M96" s="33"/>
      <c r="N96" s="33"/>
    </row>
    <row r="97" spans="1:14" s="4" customFormat="1" ht="16.350000000000001" x14ac:dyDescent="0.65">
      <c r="A97" s="35" t="s">
        <v>75</v>
      </c>
      <c r="B97" s="10"/>
      <c r="C97" s="15"/>
      <c r="D97" s="20"/>
      <c r="E97" s="43" t="s">
        <v>19</v>
      </c>
      <c r="F97" s="30" t="e">
        <f>(B95-D95)/(B96/SQRT(B97))</f>
        <v>#DIV/0!</v>
      </c>
      <c r="G97" s="1" t="s">
        <v>17</v>
      </c>
      <c r="H97" s="60">
        <f>B95-D95</f>
        <v>0</v>
      </c>
      <c r="I97" s="57" t="s">
        <v>46</v>
      </c>
      <c r="J97" s="21" t="e">
        <f>H97/H98</f>
        <v>#DIV/0!</v>
      </c>
      <c r="K97" s="33"/>
      <c r="L97" s="33"/>
      <c r="M97" s="33"/>
      <c r="N97" s="33"/>
    </row>
    <row r="98" spans="1:14" s="4" customFormat="1" ht="15.75" customHeight="1" thickBot="1" x14ac:dyDescent="0.7">
      <c r="A98" s="87" t="s">
        <v>90</v>
      </c>
      <c r="B98" s="75"/>
      <c r="C98" s="88" t="s">
        <v>94</v>
      </c>
      <c r="D98" s="77"/>
      <c r="E98" s="43" t="s">
        <v>21</v>
      </c>
      <c r="F98" s="3">
        <f>(B97-1)</f>
        <v>-1</v>
      </c>
      <c r="G98" s="36" t="s">
        <v>54</v>
      </c>
      <c r="H98" s="22">
        <f>SQRT(B96^2+D96^2-2*D97*B96*D96)</f>
        <v>0</v>
      </c>
      <c r="I98" s="66" t="s">
        <v>95</v>
      </c>
      <c r="J98" s="63" t="e">
        <f>J97*(1-(3/(4*(B97-1)-1)))</f>
        <v>#DIV/0!</v>
      </c>
      <c r="K98" s="33"/>
      <c r="L98" s="33"/>
      <c r="M98" s="33"/>
      <c r="N98" s="33"/>
    </row>
    <row r="99" spans="1:14" s="4" customFormat="1" ht="16.7" thickBot="1" x14ac:dyDescent="0.7">
      <c r="A99" s="91"/>
      <c r="B99" s="76"/>
      <c r="C99" s="92"/>
      <c r="D99" s="78"/>
      <c r="E99" s="48" t="s">
        <v>20</v>
      </c>
      <c r="F99" s="49" t="e">
        <f>TDIST(ABS(F97), F98,2)</f>
        <v>#DIV/0!</v>
      </c>
      <c r="G99" s="54" t="s">
        <v>18</v>
      </c>
      <c r="H99" s="61" t="e">
        <f>H98/SQRT(B97)</f>
        <v>#DIV/0!</v>
      </c>
      <c r="I99" s="15"/>
      <c r="J99" s="20"/>
      <c r="K99" s="33"/>
      <c r="L99" s="33"/>
      <c r="M99" s="33"/>
      <c r="N99" s="33"/>
    </row>
    <row r="100" spans="1:14" s="4" customFormat="1" x14ac:dyDescent="0.5">
      <c r="A100" s="93" t="s">
        <v>37</v>
      </c>
      <c r="B100" s="94"/>
      <c r="C100" s="95"/>
      <c r="D100" s="15"/>
      <c r="E100" s="89" t="s">
        <v>30</v>
      </c>
      <c r="F100" s="96"/>
      <c r="G100" s="96"/>
      <c r="H100" s="90"/>
      <c r="I100" s="15"/>
      <c r="J100" s="20"/>
      <c r="K100" s="33"/>
      <c r="L100" s="33"/>
      <c r="M100" s="33"/>
      <c r="N100" s="33"/>
    </row>
    <row r="101" spans="1:14" s="4" customFormat="1" x14ac:dyDescent="0.5">
      <c r="A101" s="85" t="s">
        <v>36</v>
      </c>
      <c r="B101" s="86"/>
      <c r="C101" s="42"/>
      <c r="D101" s="15"/>
      <c r="E101" s="82" t="s">
        <v>26</v>
      </c>
      <c r="F101" s="83"/>
      <c r="G101" s="83" t="s">
        <v>27</v>
      </c>
      <c r="H101" s="84"/>
      <c r="I101" s="15"/>
      <c r="J101" s="20"/>
      <c r="K101" s="33"/>
      <c r="L101" s="33"/>
      <c r="M101" s="33"/>
      <c r="N101" s="33"/>
    </row>
    <row r="102" spans="1:14" s="4" customFormat="1" ht="14.45" customHeight="1" x14ac:dyDescent="0.5">
      <c r="A102" s="85" t="s">
        <v>32</v>
      </c>
      <c r="B102" s="86"/>
      <c r="C102" s="42"/>
      <c r="D102" s="15"/>
      <c r="E102" s="43" t="s">
        <v>19</v>
      </c>
      <c r="F102" s="7" t="e">
        <f>(H97-(B98))/H99</f>
        <v>#DIV/0!</v>
      </c>
      <c r="G102" s="2" t="s">
        <v>19</v>
      </c>
      <c r="H102" s="13" t="e">
        <f>(H97-(D98))/H99</f>
        <v>#DIV/0!</v>
      </c>
      <c r="I102" s="15"/>
      <c r="J102" s="20"/>
      <c r="K102" s="33"/>
      <c r="L102" s="33"/>
      <c r="M102" s="33"/>
      <c r="N102" s="33"/>
    </row>
    <row r="103" spans="1:14" s="4" customFormat="1" x14ac:dyDescent="0.5">
      <c r="A103" s="87" t="s">
        <v>85</v>
      </c>
      <c r="B103" s="88"/>
      <c r="C103" s="42"/>
      <c r="D103" s="15"/>
      <c r="E103" s="43" t="s">
        <v>21</v>
      </c>
      <c r="F103" s="3">
        <f>B97-1</f>
        <v>-1</v>
      </c>
      <c r="G103" s="2" t="s">
        <v>21</v>
      </c>
      <c r="H103" s="24">
        <f>B97-1</f>
        <v>-1</v>
      </c>
      <c r="I103" s="15"/>
      <c r="J103" s="20"/>
      <c r="K103" s="33"/>
      <c r="L103" s="33"/>
      <c r="M103" s="33"/>
      <c r="N103" s="33"/>
    </row>
    <row r="104" spans="1:14" s="4" customFormat="1" ht="14.45" customHeight="1" x14ac:dyDescent="0.5">
      <c r="A104" s="87" t="s">
        <v>86</v>
      </c>
      <c r="B104" s="88"/>
      <c r="C104" s="42"/>
      <c r="D104" s="15"/>
      <c r="E104" s="43" t="s">
        <v>20</v>
      </c>
      <c r="F104" s="7" t="e">
        <f>IF(F102&gt;0,TDIST(ABS(F102), F103,1),1-TDIST(ABS(F102), F103,1))</f>
        <v>#DIV/0!</v>
      </c>
      <c r="G104" s="2" t="s">
        <v>20</v>
      </c>
      <c r="H104" s="13" t="e">
        <f>IF(H102&lt;0,TDIST(ABS(H102), H103,1),1-TDIST(ABS(H102), H103,1))</f>
        <v>#DIV/0!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">
      <c r="A105" s="87" t="s">
        <v>78</v>
      </c>
      <c r="B105" s="88"/>
      <c r="C105" s="42"/>
      <c r="D105" s="15"/>
      <c r="E105" s="82" t="s">
        <v>31</v>
      </c>
      <c r="F105" s="83"/>
      <c r="G105" s="83"/>
      <c r="H105" s="84"/>
      <c r="I105" s="15"/>
      <c r="J105" s="20"/>
      <c r="K105" s="33"/>
      <c r="L105" s="33"/>
      <c r="M105" s="33"/>
      <c r="N105" s="33"/>
    </row>
    <row r="106" spans="1:14" s="4" customFormat="1" x14ac:dyDescent="0.5">
      <c r="A106" s="117" t="s">
        <v>55</v>
      </c>
      <c r="B106" s="118"/>
      <c r="C106" s="121" t="e">
        <f>ROUNDUP(MAX(((NORMSINV(1-C101)+NORMSINV(1-((1-C102)/2)))^2/(C103/C105)^2),((NORMSINV(1-C101)+NORMSINV(1-((1-C102)/2)))^2/(C104/C105)^2)),0)</f>
        <v>#NUM!</v>
      </c>
      <c r="D106" s="15"/>
      <c r="E106" s="43" t="s">
        <v>19</v>
      </c>
      <c r="F106" s="7" t="e">
        <f>IF(ABS(F102)&lt;ABS(H102),F102,H102)</f>
        <v>#DIV/0!</v>
      </c>
      <c r="G106" s="2" t="s">
        <v>20</v>
      </c>
      <c r="H106" s="13" t="e">
        <f>MAX(F104,H104)</f>
        <v>#DIV/0!</v>
      </c>
      <c r="I106" s="15"/>
      <c r="J106" s="20"/>
      <c r="K106" s="5"/>
    </row>
    <row r="107" spans="1:14" s="4" customFormat="1" ht="14.7" thickBot="1" x14ac:dyDescent="0.55000000000000004">
      <c r="A107" s="119"/>
      <c r="B107" s="120"/>
      <c r="C107" s="122"/>
      <c r="D107" s="15"/>
      <c r="E107" s="109" t="e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#DIV/0!</v>
      </c>
      <c r="F107" s="110"/>
      <c r="G107" s="110"/>
      <c r="H107" s="111"/>
      <c r="I107" s="15"/>
      <c r="J107" s="20"/>
      <c r="K107" s="5"/>
    </row>
    <row r="108" spans="1:14" s="4" customFormat="1" x14ac:dyDescent="0.5">
      <c r="A108" s="14"/>
      <c r="B108" s="15"/>
      <c r="C108" s="15"/>
      <c r="D108" s="15"/>
      <c r="E108" s="109"/>
      <c r="F108" s="110"/>
      <c r="G108" s="110"/>
      <c r="H108" s="111"/>
      <c r="I108" s="15"/>
      <c r="J108" s="20"/>
    </row>
    <row r="109" spans="1:14" s="4" customFormat="1" ht="14.7" thickBot="1" x14ac:dyDescent="0.55000000000000004">
      <c r="A109" s="16"/>
      <c r="B109" s="17"/>
      <c r="C109" s="17"/>
      <c r="D109" s="17"/>
      <c r="E109" s="112"/>
      <c r="F109" s="113"/>
      <c r="G109" s="113"/>
      <c r="H109" s="114"/>
      <c r="I109" s="17"/>
      <c r="J109" s="23"/>
    </row>
    <row r="110" spans="1:14" s="4" customFormat="1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" customHeight="1" thickBot="1" x14ac:dyDescent="0.55000000000000004">
      <c r="A112" s="97" t="s">
        <v>43</v>
      </c>
      <c r="B112" s="102"/>
      <c r="C112" s="102"/>
      <c r="D112" s="102"/>
      <c r="E112" s="102"/>
      <c r="F112" s="102"/>
      <c r="G112" s="102"/>
      <c r="H112" s="103"/>
    </row>
    <row r="113" spans="1:9" x14ac:dyDescent="0.5">
      <c r="A113" s="50" t="s">
        <v>43</v>
      </c>
      <c r="B113" s="51">
        <v>-4.2065850000000002E-2</v>
      </c>
      <c r="C113" s="52" t="s">
        <v>58</v>
      </c>
      <c r="D113" s="53">
        <v>231</v>
      </c>
      <c r="E113" s="106" t="s">
        <v>45</v>
      </c>
      <c r="F113" s="96"/>
      <c r="G113" s="96" t="s">
        <v>28</v>
      </c>
      <c r="H113" s="90"/>
    </row>
    <row r="114" spans="1:9" ht="14.45" customHeight="1" thickBot="1" x14ac:dyDescent="0.55000000000000004">
      <c r="A114" s="130" t="s">
        <v>44</v>
      </c>
      <c r="B114" s="162">
        <v>-0.18309610000000001</v>
      </c>
      <c r="C114" s="143" t="s">
        <v>49</v>
      </c>
      <c r="D114" s="81">
        <v>0.18309610000000001</v>
      </c>
      <c r="E114" s="67" t="s">
        <v>20</v>
      </c>
      <c r="F114" s="49">
        <f>2*(1-_xlfn.T.DIST(ABS(B113)*SQRT(D113-2)/SQRT(1-ABS(B113)^2),D113-2,TRUE))</f>
        <v>0.52467283908608597</v>
      </c>
      <c r="G114" s="54" t="s">
        <v>46</v>
      </c>
      <c r="H114" s="55">
        <f>(2*B113)/(SQRT(1-B113^2))</f>
        <v>-8.420623595998307E-2</v>
      </c>
    </row>
    <row r="115" spans="1:9" ht="14.45" customHeight="1" thickBot="1" x14ac:dyDescent="0.55000000000000004">
      <c r="A115" s="131"/>
      <c r="B115" s="163"/>
      <c r="C115" s="144"/>
      <c r="D115" s="164"/>
      <c r="E115" s="136" t="s">
        <v>30</v>
      </c>
      <c r="F115" s="136"/>
      <c r="G115" s="136"/>
      <c r="H115" s="137"/>
    </row>
    <row r="116" spans="1:9" ht="14.25" customHeight="1" x14ac:dyDescent="0.5">
      <c r="A116" s="93" t="s">
        <v>37</v>
      </c>
      <c r="B116" s="165"/>
      <c r="C116" s="166"/>
      <c r="D116" s="15"/>
      <c r="E116" s="138" t="s">
        <v>26</v>
      </c>
      <c r="F116" s="106"/>
      <c r="G116" s="123" t="s">
        <v>27</v>
      </c>
      <c r="H116" s="124"/>
    </row>
    <row r="117" spans="1:9" x14ac:dyDescent="0.5">
      <c r="A117" s="147" t="s">
        <v>36</v>
      </c>
      <c r="B117" s="148"/>
      <c r="C117" s="34"/>
      <c r="D117" s="32"/>
      <c r="E117" s="43" t="s">
        <v>20</v>
      </c>
      <c r="F117" s="7">
        <f>1-(_xlfn.NORM.DIST((((LN((1+B113)/(1-B113))/2)-(LN((1+B114)/(1-B114))/2))/(SQRT(1/(D113-3)))),0,1,TRUE))</f>
        <v>1.5360559399665075E-2</v>
      </c>
      <c r="G117" s="2" t="s">
        <v>20</v>
      </c>
      <c r="H117" s="13">
        <f>_xlfn.NORM.DIST((((LN((1+B113)/(1-B113))/2)-(LN((1+D114)/(1-D114))/2))/(SQRT(1/(D113-3)))),0,1,TRUE)</f>
        <v>2.9981985472500897E-4</v>
      </c>
    </row>
    <row r="118" spans="1:9" x14ac:dyDescent="0.5">
      <c r="A118" s="147" t="s">
        <v>32</v>
      </c>
      <c r="B118" s="148"/>
      <c r="C118" s="34"/>
      <c r="D118" s="32"/>
      <c r="E118" s="82" t="s">
        <v>31</v>
      </c>
      <c r="F118" s="83"/>
      <c r="G118" s="83"/>
      <c r="H118" s="84"/>
    </row>
    <row r="119" spans="1:9" ht="28.5" customHeight="1" x14ac:dyDescent="0.5">
      <c r="A119" s="145" t="s">
        <v>47</v>
      </c>
      <c r="B119" s="146"/>
      <c r="C119" s="34"/>
      <c r="D119" s="32"/>
      <c r="E119" s="139" t="s">
        <v>20</v>
      </c>
      <c r="F119" s="140"/>
      <c r="G119" s="167">
        <f>MAX(F117,H117)</f>
        <v>1.5360559399665075E-2</v>
      </c>
      <c r="H119" s="168"/>
    </row>
    <row r="120" spans="1:9" ht="28.5" customHeight="1" x14ac:dyDescent="0.5">
      <c r="A120" s="145" t="s">
        <v>48</v>
      </c>
      <c r="B120" s="146"/>
      <c r="C120" s="34"/>
      <c r="D120" s="32"/>
      <c r="E120" s="156" t="str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The TOST procedure indicated that the observed effect size (r = -0,04) was significantly within the equivalent bounds of r = -0,1830961 and r = 0,1830961, p = 0,015</v>
      </c>
      <c r="F120" s="157"/>
      <c r="G120" s="157"/>
      <c r="H120" s="158"/>
    </row>
    <row r="121" spans="1:9" ht="14.25" customHeight="1" x14ac:dyDescent="0.5">
      <c r="A121" s="130" t="s">
        <v>50</v>
      </c>
      <c r="B121" s="143"/>
      <c r="C121" s="141" t="e">
        <f>ROUNDUP((MAX(2*(NORMSINV(1-C117)+NORMSINV(1-((1-C118)/2)))^2/(((2*C119)/(SQRT(1-C119^2))))^2,2*(NORMSINV(1-C117)+NORMSINV(1-((1-C118)/2)))^2/(((2*C120)/(SQRT(1-C120^2))))^2)),0)</f>
        <v>#NUM!</v>
      </c>
      <c r="D121" s="32"/>
      <c r="E121" s="156"/>
      <c r="F121" s="157"/>
      <c r="G121" s="157"/>
      <c r="H121" s="158"/>
    </row>
    <row r="122" spans="1:9" ht="14.25" customHeight="1" thickBot="1" x14ac:dyDescent="0.55000000000000004">
      <c r="A122" s="130"/>
      <c r="B122" s="143"/>
      <c r="C122" s="141"/>
      <c r="D122" s="32"/>
      <c r="E122" s="159"/>
      <c r="F122" s="160"/>
      <c r="G122" s="160"/>
      <c r="H122" s="161"/>
    </row>
    <row r="123" spans="1:9" ht="14.25" customHeight="1" x14ac:dyDescent="0.5">
      <c r="A123" s="130" t="s">
        <v>73</v>
      </c>
      <c r="B123" s="143"/>
      <c r="C123" s="141" t="e">
        <f>2*C121</f>
        <v>#NUM!</v>
      </c>
      <c r="D123" s="32"/>
      <c r="E123" s="25"/>
      <c r="F123" s="15"/>
      <c r="G123" s="15"/>
      <c r="H123" s="20"/>
    </row>
    <row r="124" spans="1:9" ht="14.7" thickBot="1" x14ac:dyDescent="0.55000000000000004">
      <c r="A124" s="131"/>
      <c r="B124" s="144"/>
      <c r="C124" s="142"/>
      <c r="D124" s="32"/>
      <c r="E124" s="25"/>
      <c r="F124" s="15"/>
      <c r="G124" s="15"/>
      <c r="H124" s="20"/>
    </row>
    <row r="125" spans="1:9" x14ac:dyDescent="0.5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55000000000000004">
      <c r="A126" s="16"/>
      <c r="B126" s="17"/>
      <c r="C126" s="17"/>
      <c r="D126" s="17"/>
      <c r="E126" s="27"/>
      <c r="F126" s="27"/>
      <c r="G126" s="27"/>
      <c r="H126" s="28"/>
    </row>
    <row r="127" spans="1:9" x14ac:dyDescent="0.5">
      <c r="D127" s="4"/>
      <c r="E127" s="9"/>
      <c r="F127" s="9"/>
      <c r="G127" s="9"/>
      <c r="H127" s="9"/>
      <c r="I127" s="4"/>
    </row>
    <row r="128" spans="1:9" ht="14.7" thickBot="1" x14ac:dyDescent="0.55000000000000004">
      <c r="A128" s="4"/>
    </row>
    <row r="129" spans="1:11" x14ac:dyDescent="0.5">
      <c r="A129" s="97" t="s">
        <v>59</v>
      </c>
      <c r="B129" s="98"/>
      <c r="C129" s="98"/>
      <c r="D129" s="98"/>
      <c r="E129" s="98"/>
      <c r="F129" s="98"/>
      <c r="G129" s="149"/>
    </row>
    <row r="130" spans="1:11" ht="14.7" thickBot="1" x14ac:dyDescent="0.55000000000000004">
      <c r="A130" s="150"/>
      <c r="B130" s="151"/>
      <c r="C130" s="151"/>
      <c r="D130" s="151"/>
      <c r="E130" s="151"/>
      <c r="F130" s="151"/>
      <c r="G130" s="152"/>
    </row>
    <row r="131" spans="1:11" x14ac:dyDescent="0.5">
      <c r="A131" s="153" t="s">
        <v>60</v>
      </c>
      <c r="B131" s="154"/>
      <c r="C131" s="53"/>
      <c r="D131" s="138" t="s">
        <v>30</v>
      </c>
      <c r="E131" s="155"/>
      <c r="F131" s="155"/>
      <c r="G131" s="124"/>
    </row>
    <row r="132" spans="1:11" x14ac:dyDescent="0.5">
      <c r="A132" s="175" t="s">
        <v>61</v>
      </c>
      <c r="B132" s="11" t="s">
        <v>62</v>
      </c>
      <c r="C132" s="37"/>
      <c r="D132" s="177" t="s">
        <v>26</v>
      </c>
      <c r="E132" s="178"/>
      <c r="F132" s="134" t="s">
        <v>27</v>
      </c>
      <c r="G132" s="135"/>
      <c r="K132" s="4"/>
    </row>
    <row r="133" spans="1:11" x14ac:dyDescent="0.5">
      <c r="A133" s="176"/>
      <c r="B133" s="11" t="s">
        <v>63</v>
      </c>
      <c r="C133" s="37"/>
      <c r="D133" s="43" t="s">
        <v>64</v>
      </c>
      <c r="E133" s="6" t="e">
        <f>IF(C133&lt;&gt;"",(C131+C135)/C133,(C131+C135)/SQRT(C132))</f>
        <v>#DIV/0!</v>
      </c>
      <c r="F133" s="2" t="s">
        <v>64</v>
      </c>
      <c r="G133" s="12" t="e">
        <f>IF(C133&lt;&gt;"",(C131+C134)/C133,(C131+C134)/SQRT(C132))</f>
        <v>#DIV/0!</v>
      </c>
    </row>
    <row r="134" spans="1:11" ht="14.7" thickBot="1" x14ac:dyDescent="0.55000000000000004">
      <c r="A134" s="169" t="s">
        <v>34</v>
      </c>
      <c r="B134" s="170"/>
      <c r="C134" s="37"/>
      <c r="D134" s="48" t="s">
        <v>20</v>
      </c>
      <c r="E134" s="49" t="e">
        <f>_xlfn.NORM.DIST(-E133,0,1,TRUE)</f>
        <v>#DIV/0!</v>
      </c>
      <c r="F134" s="68" t="s">
        <v>20</v>
      </c>
      <c r="G134" s="55" t="e">
        <f>_xlfn.NORM.DIST(G133,0,1,TRUE)</f>
        <v>#DIV/0!</v>
      </c>
    </row>
    <row r="135" spans="1:11" ht="14.7" thickBot="1" x14ac:dyDescent="0.55000000000000004">
      <c r="A135" s="171" t="s">
        <v>33</v>
      </c>
      <c r="B135" s="172"/>
      <c r="C135" s="38"/>
      <c r="D135" s="138" t="s">
        <v>31</v>
      </c>
      <c r="E135" s="155"/>
      <c r="F135" s="155"/>
      <c r="G135" s="124"/>
    </row>
    <row r="136" spans="1:11" x14ac:dyDescent="0.5">
      <c r="A136" s="14"/>
      <c r="B136" s="15"/>
      <c r="C136" s="15"/>
      <c r="D136" s="43" t="s">
        <v>64</v>
      </c>
      <c r="E136" s="6" t="e">
        <f>IF(ABS(E133)&lt;ABS(G133),E133,G133)</f>
        <v>#DIV/0!</v>
      </c>
      <c r="F136" s="2" t="s">
        <v>20</v>
      </c>
      <c r="G136" s="13" t="e">
        <f>MAX(G134,E134)</f>
        <v>#DIV/0!</v>
      </c>
      <c r="H136" s="5"/>
      <c r="I136" s="5"/>
      <c r="J136" s="5"/>
      <c r="K136" s="5"/>
    </row>
    <row r="137" spans="1:11" x14ac:dyDescent="0.5">
      <c r="A137" s="14"/>
      <c r="B137" s="15"/>
      <c r="C137" s="15"/>
      <c r="D137" s="109" t="e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#DIV/0!</v>
      </c>
      <c r="E137" s="110"/>
      <c r="F137" s="110"/>
      <c r="G137" s="111"/>
      <c r="H137" s="5"/>
      <c r="I137" s="5"/>
      <c r="J137" s="5"/>
      <c r="K137" s="5"/>
    </row>
    <row r="138" spans="1:11" x14ac:dyDescent="0.5">
      <c r="A138" s="14"/>
      <c r="B138" s="15"/>
      <c r="C138" s="15"/>
      <c r="D138" s="109"/>
      <c r="E138" s="110"/>
      <c r="F138" s="110"/>
      <c r="G138" s="111"/>
      <c r="H138" s="5"/>
      <c r="I138" s="5"/>
      <c r="J138" s="5"/>
      <c r="K138" s="5"/>
    </row>
    <row r="139" spans="1:11" ht="14.7" thickBot="1" x14ac:dyDescent="0.55000000000000004">
      <c r="A139" s="16"/>
      <c r="B139" s="17"/>
      <c r="C139" s="17"/>
      <c r="D139" s="112"/>
      <c r="E139" s="113"/>
      <c r="F139" s="113"/>
      <c r="G139" s="114"/>
      <c r="H139" s="5"/>
      <c r="I139" s="5"/>
      <c r="J139" s="5"/>
      <c r="K139" s="5"/>
    </row>
    <row r="140" spans="1:11" x14ac:dyDescent="0.5">
      <c r="H140" s="5"/>
      <c r="I140" s="5"/>
      <c r="J140" s="5"/>
      <c r="K140" s="5"/>
    </row>
    <row r="141" spans="1:11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x14ac:dyDescent="0.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1" x14ac:dyDescent="0.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1" x14ac:dyDescent="0.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s="4" customFormat="1" x14ac:dyDescent="0.5"/>
    <row r="179" spans="1:10" s="4" customFormat="1" x14ac:dyDescent="0.5"/>
    <row r="180" spans="1:10" x14ac:dyDescent="0.5">
      <c r="D180" s="5"/>
      <c r="E180" s="5"/>
      <c r="F180" s="5"/>
      <c r="G180" s="5"/>
      <c r="H180" s="5"/>
      <c r="I180" s="5"/>
      <c r="J180" s="5"/>
    </row>
  </sheetData>
  <mergeCells count="242"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M11:M12"/>
    <mergeCell ref="N11:N12"/>
    <mergeCell ref="O11:O12"/>
    <mergeCell ref="P11:P12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C87:C88"/>
    <mergeCell ref="A134:B134"/>
    <mergeCell ref="A135:B135"/>
    <mergeCell ref="D135:G135"/>
    <mergeCell ref="A129:G130"/>
    <mergeCell ref="A131:B131"/>
    <mergeCell ref="D131:G131"/>
    <mergeCell ref="K42:K43"/>
    <mergeCell ref="L42:L43"/>
    <mergeCell ref="M42:M43"/>
    <mergeCell ref="N42:N43"/>
    <mergeCell ref="K44:K45"/>
    <mergeCell ref="L44:L45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L66:L67"/>
    <mergeCell ref="M66:M67"/>
    <mergeCell ref="N66:N67"/>
    <mergeCell ref="F132:G132"/>
    <mergeCell ref="A51:B52"/>
    <mergeCell ref="C51:C52"/>
    <mergeCell ref="E115:H115"/>
    <mergeCell ref="E116:F116"/>
    <mergeCell ref="G116:H116"/>
    <mergeCell ref="E119:F119"/>
    <mergeCell ref="C123:C124"/>
    <mergeCell ref="A123:B124"/>
    <mergeCell ref="A105:B105"/>
    <mergeCell ref="A121:B122"/>
    <mergeCell ref="C121:C122"/>
    <mergeCell ref="A119:B119"/>
    <mergeCell ref="A118:B118"/>
    <mergeCell ref="A72:B73"/>
    <mergeCell ref="C72:C73"/>
    <mergeCell ref="E71:H73"/>
    <mergeCell ref="A68:B68"/>
    <mergeCell ref="A106:B107"/>
    <mergeCell ref="C106:C107"/>
    <mergeCell ref="E107:H109"/>
    <mergeCell ref="A102:B102"/>
    <mergeCell ref="A103:B103"/>
    <mergeCell ref="A104:B104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O24:O25"/>
    <mergeCell ref="P24:P25"/>
    <mergeCell ref="M26:M27"/>
    <mergeCell ref="P26:P27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M7:M8"/>
    <mergeCell ref="N7:N8"/>
    <mergeCell ref="O7:O8"/>
    <mergeCell ref="N26:N27"/>
    <mergeCell ref="O26:O27"/>
    <mergeCell ref="E29:F29"/>
    <mergeCell ref="G29:H29"/>
    <mergeCell ref="I29:J29"/>
    <mergeCell ref="K29:L29"/>
    <mergeCell ref="A22:H22"/>
    <mergeCell ref="E24:F24"/>
    <mergeCell ref="I24:J24"/>
    <mergeCell ref="K24:L24"/>
    <mergeCell ref="A29:B29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K58:N59"/>
    <mergeCell ref="D62:D63"/>
    <mergeCell ref="A30:B30"/>
    <mergeCell ref="A31:B31"/>
    <mergeCell ref="E33:H33"/>
    <mergeCell ref="G60:H60"/>
    <mergeCell ref="I60:J60"/>
    <mergeCell ref="K60:K61"/>
    <mergeCell ref="L60:L61"/>
    <mergeCell ref="M60:M61"/>
    <mergeCell ref="E46:H46"/>
    <mergeCell ref="A47:B47"/>
    <mergeCell ref="E47:F47"/>
    <mergeCell ref="G47:H47"/>
    <mergeCell ref="E60:F60"/>
    <mergeCell ref="I33:L33"/>
    <mergeCell ref="A34:B35"/>
    <mergeCell ref="C34:C35"/>
    <mergeCell ref="E35:H37"/>
    <mergeCell ref="I35:L37"/>
    <mergeCell ref="A33:B33"/>
    <mergeCell ref="K46:N47"/>
    <mergeCell ref="D44:D45"/>
    <mergeCell ref="K40:N41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E78:F78"/>
    <mergeCell ref="G78:H78"/>
    <mergeCell ref="A2:I2"/>
    <mergeCell ref="K68:K69"/>
    <mergeCell ref="L68:L69"/>
    <mergeCell ref="M68:M69"/>
    <mergeCell ref="N68:N69"/>
    <mergeCell ref="A69:B70"/>
    <mergeCell ref="C69:C70"/>
    <mergeCell ref="E69:H69"/>
    <mergeCell ref="A84:B84"/>
    <mergeCell ref="A71:B71"/>
    <mergeCell ref="A76:H76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B0567D5-BD80-4677-8E75-D32F05137619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ad6050de-b204-4cd9-b492-5bc34f5a8a79"/>
    <ds:schemaRef ds:uri="http://purl.org/dc/terms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2017-11-16T11:04:46Z</dcterms:modified>
</cp:coreProperties>
</file>