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\Downloads\fore cast simulation\"/>
    </mc:Choice>
  </mc:AlternateContent>
  <xr:revisionPtr revIDLastSave="0" documentId="8_{707EA11E-9D14-4C77-9E79-5DF1AC0CB6DF}" xr6:coauthVersionLast="47" xr6:coauthVersionMax="47" xr10:uidLastSave="{00000000-0000-0000-0000-000000000000}"/>
  <bookViews>
    <workbookView xWindow="-108" yWindow="-108" windowWidth="23256" windowHeight="13176" activeTab="5" xr2:uid="{CABF2D43-26F9-4959-9DDC-68432C84DF52}"/>
  </bookViews>
  <sheets>
    <sheet name="1e&amp;f" sheetId="1" r:id="rId1"/>
    <sheet name="1g&amp;h" sheetId="2" r:id="rId2"/>
    <sheet name="2a" sheetId="3" r:id="rId3"/>
    <sheet name="2b" sheetId="4" r:id="rId4"/>
    <sheet name="2c" sheetId="5" r:id="rId5"/>
    <sheet name="3b" sheetId="6" r:id="rId6"/>
  </sheets>
  <externalReferences>
    <externalReference r:id="rId7"/>
  </externalReferences>
  <definedNames>
    <definedName name="beta">#REF!</definedName>
    <definedName name="InitialTrend">#REF!</definedName>
    <definedName name="k">'[1]M|E|1'!$C$6</definedName>
    <definedName name="L" localSheetId="1">'1g&amp;h'!$H$4</definedName>
    <definedName name="L" localSheetId="2">'2a'!$H$4</definedName>
    <definedName name="L" localSheetId="3">'2b'!$H$4</definedName>
    <definedName name="L" localSheetId="4">'2c'!$H$4</definedName>
    <definedName name="L" localSheetId="5">'3b'!$H$4</definedName>
    <definedName name="L">'1e&amp;f'!$H$4</definedName>
    <definedName name="Lambda" localSheetId="1">'1g&amp;h'!$C$4</definedName>
    <definedName name="Lambda" localSheetId="2">'2a'!$C$4</definedName>
    <definedName name="Lambda" localSheetId="3">'2b'!$C$4</definedName>
    <definedName name="Lambda" localSheetId="4">'2c'!$C$4</definedName>
    <definedName name="Lambda" localSheetId="5">'3b'!$C$4</definedName>
    <definedName name="Lambda">'1e&amp;f'!$C$4</definedName>
    <definedName name="Lq" localSheetId="1">'1g&amp;h'!$H$5</definedName>
    <definedName name="Lq" localSheetId="2">'2a'!$H$5</definedName>
    <definedName name="Lq" localSheetId="3">'2b'!$H$5</definedName>
    <definedName name="Lq" localSheetId="4">'2c'!$H$5</definedName>
    <definedName name="Lq" localSheetId="5">'3b'!$H$5</definedName>
    <definedName name="Lq">'1e&amp;f'!$H$5</definedName>
    <definedName name="Mu" localSheetId="1">'1g&amp;h'!$C$5</definedName>
    <definedName name="Mu" localSheetId="2">'2a'!$C$5</definedName>
    <definedName name="Mu" localSheetId="3">'2b'!$C$5</definedName>
    <definedName name="Mu" localSheetId="4">'2c'!$C$5</definedName>
    <definedName name="Mu" localSheetId="5">'3b'!$C$5</definedName>
    <definedName name="Mu">'1e&amp;f'!$C$5</definedName>
    <definedName name="n" localSheetId="1">'1g&amp;h'!$G$13:$G$38</definedName>
    <definedName name="n" localSheetId="2">'2a'!$G$13:$G$38</definedName>
    <definedName name="n" localSheetId="3">'2b'!$G$13:$G$38</definedName>
    <definedName name="n" localSheetId="4">'2c'!$G$13:$G$38</definedName>
    <definedName name="n" localSheetId="5">'3b'!$G$13:$G$38</definedName>
    <definedName name="n">'1e&amp;f'!$G$13:$G$38</definedName>
    <definedName name="OneOverMu">'[1]M|G|1'!$C$5</definedName>
    <definedName name="P0" localSheetId="1">'1g&amp;h'!$H$13</definedName>
    <definedName name="P0" localSheetId="2">'2a'!$H$13</definedName>
    <definedName name="P0" localSheetId="3">'2b'!$H$13</definedName>
    <definedName name="P0" localSheetId="4">'2c'!$H$13</definedName>
    <definedName name="P0" localSheetId="5">'3b'!$H$13</definedName>
    <definedName name="P0">'1e&amp;f'!$H$13</definedName>
    <definedName name="Pn" localSheetId="1">'1g&amp;h'!$H$13:$H$38</definedName>
    <definedName name="Pn" localSheetId="2">'2a'!$H$13:$H$38</definedName>
    <definedName name="Pn" localSheetId="3">'2b'!$H$13:$H$38</definedName>
    <definedName name="Pn" localSheetId="4">'2c'!$H$13:$H$38</definedName>
    <definedName name="Pn" localSheetId="5">'3b'!$H$13:$H$38</definedName>
    <definedName name="Pn">'1e&amp;f'!$H$13:$H$38</definedName>
    <definedName name="Rho" localSheetId="1">'1g&amp;h'!$H$10</definedName>
    <definedName name="Rho" localSheetId="2">'2a'!$H$10</definedName>
    <definedName name="Rho" localSheetId="3">'2b'!$H$10</definedName>
    <definedName name="Rho" localSheetId="4">'2c'!$H$10</definedName>
    <definedName name="Rho" localSheetId="5">'3b'!$H$10</definedName>
    <definedName name="Rho">'1e&amp;f'!$H$10</definedName>
    <definedName name="s" localSheetId="1">'1g&amp;h'!$C$6</definedName>
    <definedName name="s" localSheetId="2">'2a'!$C$6</definedName>
    <definedName name="s" localSheetId="3">'2b'!$C$6</definedName>
    <definedName name="s" localSheetId="4">'2c'!$C$6</definedName>
    <definedName name="s" localSheetId="5">'3b'!$C$6</definedName>
    <definedName name="s">'1e&amp;f'!$C$6</definedName>
    <definedName name="sencount" hidden="1">4</definedName>
    <definedName name="sencount2" hidden="1">3</definedName>
    <definedName name="Sigma">'[1]M|G|1'!$C$6</definedName>
    <definedName name="W" localSheetId="1">'1g&amp;h'!$H$7</definedName>
    <definedName name="W" localSheetId="2">'2a'!$H$7</definedName>
    <definedName name="W" localSheetId="3">'2b'!$H$7</definedName>
    <definedName name="W" localSheetId="4">'2c'!$H$7</definedName>
    <definedName name="W" localSheetId="5">'3b'!$H$7</definedName>
    <definedName name="W">'1e&amp;f'!$H$7</definedName>
    <definedName name="Wq" localSheetId="1">'1g&amp;h'!$H$8</definedName>
    <definedName name="Wq" localSheetId="2">'2a'!$H$8</definedName>
    <definedName name="Wq" localSheetId="3">'2b'!$H$8</definedName>
    <definedName name="Wq" localSheetId="4">'2c'!$H$8</definedName>
    <definedName name="Wq" localSheetId="5">'3b'!$H$8</definedName>
    <definedName name="Wq">'1e&amp;f'!$H$8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6" l="1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H10" i="6"/>
  <c r="E10" i="6" s="1"/>
  <c r="A10" i="6"/>
  <c r="E9" i="6"/>
  <c r="A9" i="6"/>
  <c r="A8" i="6"/>
  <c r="A7" i="6"/>
  <c r="A6" i="6"/>
  <c r="A5" i="6"/>
  <c r="A4" i="6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H10" i="5"/>
  <c r="E10" i="5" s="1"/>
  <c r="A10" i="5"/>
  <c r="A9" i="5"/>
  <c r="A8" i="5"/>
  <c r="A7" i="5"/>
  <c r="A6" i="5"/>
  <c r="A5" i="5"/>
  <c r="A4" i="5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H10" i="4"/>
  <c r="A10" i="4"/>
  <c r="A9" i="4"/>
  <c r="A8" i="4"/>
  <c r="A7" i="4"/>
  <c r="A6" i="4"/>
  <c r="A5" i="4"/>
  <c r="A4" i="4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H10" i="3"/>
  <c r="E10" i="3" s="1"/>
  <c r="A10" i="3"/>
  <c r="A9" i="3"/>
  <c r="A8" i="3"/>
  <c r="A7" i="3"/>
  <c r="A6" i="3"/>
  <c r="A5" i="3"/>
  <c r="A4" i="3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H10" i="2"/>
  <c r="E9" i="2" s="1"/>
  <c r="A10" i="2"/>
  <c r="A9" i="2"/>
  <c r="A8" i="2"/>
  <c r="A7" i="2"/>
  <c r="A6" i="2"/>
  <c r="A5" i="2"/>
  <c r="A4" i="2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H10" i="1"/>
  <c r="A10" i="1"/>
  <c r="A9" i="1"/>
  <c r="A8" i="1"/>
  <c r="A7" i="1"/>
  <c r="A6" i="1"/>
  <c r="A5" i="1"/>
  <c r="A4" i="1"/>
  <c r="H13" i="6" l="1"/>
  <c r="H5" i="6" s="1"/>
  <c r="H21" i="6"/>
  <c r="H34" i="6"/>
  <c r="E9" i="5"/>
  <c r="H13" i="5"/>
  <c r="H20" i="5" s="1"/>
  <c r="E10" i="4"/>
  <c r="E9" i="4"/>
  <c r="H13" i="4"/>
  <c r="H18" i="4" s="1"/>
  <c r="H17" i="4"/>
  <c r="E9" i="3"/>
  <c r="H13" i="3"/>
  <c r="H30" i="3" s="1"/>
  <c r="H23" i="3"/>
  <c r="H14" i="3"/>
  <c r="H18" i="3"/>
  <c r="H34" i="3"/>
  <c r="H20" i="3"/>
  <c r="H28" i="3"/>
  <c r="H17" i="3"/>
  <c r="H21" i="3"/>
  <c r="H29" i="3"/>
  <c r="E10" i="2"/>
  <c r="H13" i="2"/>
  <c r="H29" i="2" s="1"/>
  <c r="E9" i="1"/>
  <c r="H13" i="1"/>
  <c r="H31" i="1" s="1"/>
  <c r="E10" i="1"/>
  <c r="H30" i="1"/>
  <c r="H16" i="6" l="1"/>
  <c r="H17" i="6"/>
  <c r="H36" i="6"/>
  <c r="H29" i="6"/>
  <c r="H31" i="6"/>
  <c r="H38" i="6"/>
  <c r="H35" i="6"/>
  <c r="H33" i="6"/>
  <c r="H26" i="6"/>
  <c r="C8" i="6"/>
  <c r="H28" i="6"/>
  <c r="H22" i="6"/>
  <c r="H23" i="6"/>
  <c r="H20" i="6"/>
  <c r="H19" i="6"/>
  <c r="H14" i="6"/>
  <c r="H30" i="6"/>
  <c r="H32" i="6"/>
  <c r="H27" i="6"/>
  <c r="H24" i="6"/>
  <c r="H18" i="6"/>
  <c r="H25" i="6"/>
  <c r="H15" i="6"/>
  <c r="H37" i="6"/>
  <c r="H33" i="4"/>
  <c r="H31" i="4"/>
  <c r="H30" i="4"/>
  <c r="H29" i="4"/>
  <c r="H25" i="4"/>
  <c r="H22" i="4"/>
  <c r="H23" i="4"/>
  <c r="H21" i="4"/>
  <c r="H8" i="6"/>
  <c r="H4" i="6"/>
  <c r="H7" i="6" s="1"/>
  <c r="H30" i="5"/>
  <c r="C8" i="5"/>
  <c r="H14" i="5"/>
  <c r="H34" i="5"/>
  <c r="H26" i="5"/>
  <c r="H22" i="5"/>
  <c r="H18" i="5"/>
  <c r="H31" i="5"/>
  <c r="H28" i="5"/>
  <c r="H33" i="5"/>
  <c r="H19" i="4"/>
  <c r="H5" i="5"/>
  <c r="H27" i="5"/>
  <c r="H37" i="5"/>
  <c r="H35" i="5"/>
  <c r="H23" i="5"/>
  <c r="H29" i="5"/>
  <c r="H36" i="5"/>
  <c r="H19" i="5"/>
  <c r="H14" i="4"/>
  <c r="H25" i="5"/>
  <c r="H24" i="5"/>
  <c r="H15" i="5"/>
  <c r="H21" i="5"/>
  <c r="H16" i="5"/>
  <c r="H32" i="5"/>
  <c r="H28" i="1"/>
  <c r="H36" i="4"/>
  <c r="H24" i="4"/>
  <c r="H17" i="5"/>
  <c r="H38" i="5"/>
  <c r="H37" i="4"/>
  <c r="H34" i="4"/>
  <c r="H26" i="4"/>
  <c r="H27" i="4"/>
  <c r="C8" i="4"/>
  <c r="H20" i="4"/>
  <c r="H16" i="4"/>
  <c r="H28" i="4"/>
  <c r="H15" i="4"/>
  <c r="H38" i="4"/>
  <c r="H32" i="4"/>
  <c r="H35" i="4"/>
  <c r="H5" i="4"/>
  <c r="H17" i="1"/>
  <c r="C11" i="4"/>
  <c r="H5" i="3"/>
  <c r="H4" i="3" s="1"/>
  <c r="H7" i="3" s="1"/>
  <c r="H36" i="3"/>
  <c r="H26" i="3"/>
  <c r="H19" i="3"/>
  <c r="H31" i="3"/>
  <c r="H32" i="3"/>
  <c r="H35" i="3"/>
  <c r="H22" i="3"/>
  <c r="H27" i="3"/>
  <c r="H37" i="3"/>
  <c r="H24" i="3"/>
  <c r="H38" i="3"/>
  <c r="H33" i="3"/>
  <c r="H25" i="3"/>
  <c r="H16" i="3"/>
  <c r="C8" i="3"/>
  <c r="H15" i="3"/>
  <c r="C11" i="3" s="1"/>
  <c r="H8" i="3"/>
  <c r="H24" i="1"/>
  <c r="H19" i="1"/>
  <c r="H14" i="1"/>
  <c r="H25" i="2"/>
  <c r="H14" i="2"/>
  <c r="H24" i="2"/>
  <c r="C8" i="2"/>
  <c r="H20" i="2"/>
  <c r="H15" i="2"/>
  <c r="H34" i="2"/>
  <c r="H26" i="2"/>
  <c r="H38" i="2"/>
  <c r="H28" i="2"/>
  <c r="H19" i="2"/>
  <c r="H33" i="2"/>
  <c r="H18" i="2"/>
  <c r="H21" i="2"/>
  <c r="H36" i="2"/>
  <c r="H16" i="2"/>
  <c r="H37" i="2"/>
  <c r="H23" i="2"/>
  <c r="H31" i="2"/>
  <c r="H30" i="2"/>
  <c r="H5" i="2"/>
  <c r="H4" i="2" s="1"/>
  <c r="H7" i="2" s="1"/>
  <c r="H32" i="2"/>
  <c r="H17" i="2"/>
  <c r="H35" i="2"/>
  <c r="H22" i="2"/>
  <c r="H27" i="2"/>
  <c r="H25" i="1"/>
  <c r="H21" i="1"/>
  <c r="H15" i="1"/>
  <c r="H20" i="1"/>
  <c r="H36" i="1"/>
  <c r="H16" i="1"/>
  <c r="H32" i="1"/>
  <c r="C8" i="1"/>
  <c r="H34" i="1"/>
  <c r="H26" i="1"/>
  <c r="H33" i="1"/>
  <c r="H22" i="1"/>
  <c r="H37" i="1"/>
  <c r="H5" i="1"/>
  <c r="H27" i="1"/>
  <c r="H18" i="1"/>
  <c r="H29" i="1"/>
  <c r="H35" i="1"/>
  <c r="H23" i="1"/>
  <c r="H38" i="1"/>
  <c r="C11" i="6" l="1"/>
  <c r="H8" i="2"/>
  <c r="C11" i="5"/>
  <c r="H8" i="5"/>
  <c r="H4" i="5"/>
  <c r="H7" i="5" s="1"/>
  <c r="H4" i="4"/>
  <c r="H7" i="4" s="1"/>
  <c r="H8" i="4"/>
  <c r="C11" i="2"/>
  <c r="C15" i="2" s="1"/>
  <c r="C11" i="1"/>
  <c r="C15" i="1" s="1"/>
  <c r="H8" i="1"/>
  <c r="H4" i="1"/>
  <c r="H7" i="1" s="1"/>
</calcChain>
</file>

<file path=xl/sharedStrings.xml><?xml version="1.0" encoding="utf-8"?>
<sst xmlns="http://schemas.openxmlformats.org/spreadsheetml/2006/main" count="296" uniqueCount="48">
  <si>
    <t>Template for the M/M/c Queueing Model</t>
  </si>
  <si>
    <t>Data</t>
  </si>
  <si>
    <t>Results</t>
  </si>
  <si>
    <t>Range Name</t>
  </si>
  <si>
    <t>Cells</t>
  </si>
  <si>
    <t>l =</t>
  </si>
  <si>
    <t>(mean arrival rate)</t>
  </si>
  <si>
    <t>L =</t>
  </si>
  <si>
    <t>L</t>
  </si>
  <si>
    <t>H4</t>
  </si>
  <si>
    <t>m =</t>
  </si>
  <si>
    <t>(mean service rate)</t>
  </si>
  <si>
    <r>
      <t>L</t>
    </r>
    <r>
      <rPr>
        <vertAlign val="subscript"/>
        <sz val="10"/>
        <rFont val="Arial"/>
        <family val="2"/>
      </rPr>
      <t>q</t>
    </r>
    <r>
      <rPr>
        <sz val="10"/>
        <rFont val="Arial"/>
        <family val="2"/>
      </rPr>
      <t xml:space="preserve"> =</t>
    </r>
  </si>
  <si>
    <t>Lambda</t>
  </si>
  <si>
    <t>C4</t>
  </si>
  <si>
    <t>c =</t>
  </si>
  <si>
    <t>(# servers)</t>
  </si>
  <si>
    <t>Lq</t>
  </si>
  <si>
    <t>H5</t>
  </si>
  <si>
    <t>W =</t>
  </si>
  <si>
    <t>Mu</t>
  </si>
  <si>
    <t>C5</t>
  </si>
  <si>
    <t>Pr(W &gt; t) =</t>
  </si>
  <si>
    <t>probability a customer waits more than t time units in the system</t>
  </si>
  <si>
    <r>
      <t>W</t>
    </r>
    <r>
      <rPr>
        <vertAlign val="subscript"/>
        <sz val="10"/>
        <rFont val="Arial"/>
        <family val="2"/>
      </rPr>
      <t>q</t>
    </r>
    <r>
      <rPr>
        <sz val="10"/>
        <rFont val="Arial"/>
        <family val="2"/>
      </rPr>
      <t xml:space="preserve"> =</t>
    </r>
  </si>
  <si>
    <t>n</t>
  </si>
  <si>
    <t>G13:G38</t>
  </si>
  <si>
    <t>when t =</t>
  </si>
  <si>
    <t>P0</t>
  </si>
  <si>
    <t>H13</t>
  </si>
  <si>
    <t>r =</t>
  </si>
  <si>
    <t>Pn</t>
  </si>
  <si>
    <t>H13:H38</t>
  </si>
  <si>
    <r>
      <t>Prob(W</t>
    </r>
    <r>
      <rPr>
        <vertAlign val="subscript"/>
        <sz val="10"/>
        <rFont val="Arial"/>
        <family val="2"/>
      </rPr>
      <t xml:space="preserve">q </t>
    </r>
    <r>
      <rPr>
        <sz val="10"/>
        <rFont val="Arial"/>
        <family val="2"/>
      </rPr>
      <t>&gt; t) =</t>
    </r>
  </si>
  <si>
    <t>probability a customer waits more than t time units in the queue</t>
  </si>
  <si>
    <t>Rho</t>
  </si>
  <si>
    <t>H10</t>
  </si>
  <si>
    <t>s</t>
  </si>
  <si>
    <t>C6</t>
  </si>
  <si>
    <t>Time1</t>
  </si>
  <si>
    <t>C9</t>
  </si>
  <si>
    <t>Time2</t>
  </si>
  <si>
    <t>C12</t>
  </si>
  <si>
    <r>
      <t>1-Prob(Wq</t>
    </r>
    <r>
      <rPr>
        <vertAlign val="subscript"/>
        <sz val="10"/>
        <rFont val="Arial"/>
        <family val="2"/>
      </rPr>
      <t xml:space="preserve"> </t>
    </r>
    <r>
      <rPr>
        <sz val="10"/>
        <rFont val="Arial"/>
        <family val="2"/>
      </rPr>
      <t>&gt; t) =</t>
    </r>
  </si>
  <si>
    <t>W</t>
  </si>
  <si>
    <t>H7</t>
  </si>
  <si>
    <t>Wq</t>
  </si>
  <si>
    <t>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</si>
</sst>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sz val="10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1" applyFont="1" applyProtection="1">
      <protection locked="0"/>
    </xf>
    <xf numFmtId="0" fontId="3" fillId="0" borderId="0" xfId="1" applyFont="1" applyAlignment="1" applyProtection="1">
      <alignment horizontal="right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Protection="1">
      <protection locked="0"/>
    </xf>
    <xf numFmtId="0" fontId="4" fillId="0" borderId="0" xfId="1" applyFont="1" applyAlignment="1" applyProtection="1">
      <alignment horizontal="center"/>
      <protection locked="0"/>
    </xf>
    <xf numFmtId="0" fontId="4" fillId="0" borderId="0" xfId="1" applyFont="1" applyAlignment="1" applyProtection="1">
      <alignment horizontal="centerContinuous"/>
      <protection locked="0"/>
    </xf>
    <xf numFmtId="0" fontId="4" fillId="2" borderId="1" xfId="1" applyFont="1" applyFill="1" applyBorder="1"/>
    <xf numFmtId="0" fontId="4" fillId="2" borderId="2" xfId="1" applyFont="1" applyFill="1" applyBorder="1"/>
    <xf numFmtId="0" fontId="5" fillId="0" borderId="0" xfId="1" applyFont="1" applyProtection="1">
      <protection hidden="1"/>
    </xf>
    <xf numFmtId="0" fontId="6" fillId="0" borderId="0" xfId="1" applyFont="1" applyAlignment="1" applyProtection="1">
      <alignment horizontal="right"/>
      <protection locked="0"/>
    </xf>
    <xf numFmtId="0" fontId="3" fillId="3" borderId="0" xfId="1" applyFont="1" applyFill="1" applyAlignment="1" applyProtection="1">
      <alignment horizontal="center"/>
      <protection locked="0"/>
    </xf>
    <xf numFmtId="0" fontId="3" fillId="0" borderId="0" xfId="1" applyFont="1" applyAlignment="1">
      <alignment horizontal="right"/>
    </xf>
    <xf numFmtId="0" fontId="3" fillId="4" borderId="3" xfId="1" applyFont="1" applyFill="1" applyBorder="1" applyAlignment="1">
      <alignment horizontal="right"/>
    </xf>
    <xf numFmtId="0" fontId="3" fillId="2" borderId="1" xfId="1" applyFont="1" applyFill="1" applyBorder="1"/>
    <xf numFmtId="0" fontId="3" fillId="2" borderId="2" xfId="1" applyFont="1" applyFill="1" applyBorder="1"/>
    <xf numFmtId="0" fontId="3" fillId="4" borderId="4" xfId="1" applyFont="1" applyFill="1" applyBorder="1" applyAlignment="1">
      <alignment horizontal="right"/>
    </xf>
    <xf numFmtId="0" fontId="3" fillId="2" borderId="5" xfId="1" applyFont="1" applyFill="1" applyBorder="1"/>
    <xf numFmtId="0" fontId="3" fillId="2" borderId="6" xfId="1" applyFont="1" applyFill="1" applyBorder="1"/>
    <xf numFmtId="0" fontId="8" fillId="0" borderId="0" xfId="1" applyFont="1" applyAlignment="1" applyProtection="1">
      <alignment horizontal="center"/>
      <protection locked="0"/>
    </xf>
    <xf numFmtId="0" fontId="3" fillId="4" borderId="7" xfId="1" applyFont="1" applyFill="1" applyBorder="1" applyAlignment="1">
      <alignment horizontal="center"/>
    </xf>
    <xf numFmtId="0" fontId="9" fillId="0" borderId="0" xfId="1" applyFont="1" applyProtection="1">
      <protection locked="0"/>
    </xf>
    <xf numFmtId="0" fontId="4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6" fillId="0" borderId="0" xfId="1" applyFont="1" applyAlignment="1">
      <alignment horizontal="right"/>
    </xf>
    <xf numFmtId="0" fontId="3" fillId="4" borderId="8" xfId="1" applyFont="1" applyFill="1" applyBorder="1" applyAlignment="1">
      <alignment horizontal="right"/>
    </xf>
    <xf numFmtId="0" fontId="3" fillId="2" borderId="9" xfId="1" applyFont="1" applyFill="1" applyBorder="1"/>
    <xf numFmtId="0" fontId="3" fillId="2" borderId="10" xfId="1" applyFont="1" applyFill="1" applyBorder="1"/>
  </cellXfs>
  <cellStyles count="2">
    <cellStyle name="Normal" xfId="0" builtinId="0"/>
    <cellStyle name="Normal 2" xfId="1" xr:uid="{663F8F13-1EAD-4CD2-8EB5-AFF87417B5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ksh/Downloads/Queueing%20Templ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|M|c"/>
      <sheetName val="M|M|c|k"/>
      <sheetName val="M|G|1"/>
      <sheetName val="M|D|1"/>
      <sheetName val="M|E|1"/>
      <sheetName val="Notes"/>
    </sheetNames>
    <sheetDataSet>
      <sheetData sheetId="0"/>
      <sheetData sheetId="1"/>
      <sheetData sheetId="2">
        <row r="5">
          <cell r="C5">
            <v>0.2</v>
          </cell>
        </row>
        <row r="6">
          <cell r="C6">
            <v>0.1</v>
          </cell>
        </row>
      </sheetData>
      <sheetData sheetId="3"/>
      <sheetData sheetId="4">
        <row r="6">
          <cell r="C6">
            <v>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59F45-8B97-488B-9F51-F1015A08845D}">
  <sheetPr>
    <pageSetUpPr fitToPage="1"/>
  </sheetPr>
  <dimension ref="A1:K38"/>
  <sheetViews>
    <sheetView workbookViewId="0">
      <selection activeCell="C15" sqref="C15"/>
    </sheetView>
  </sheetViews>
  <sheetFormatPr defaultColWidth="10.77734375" defaultRowHeight="13.2"/>
  <cols>
    <col min="1" max="1" width="2.77734375" style="4" customWidth="1"/>
    <col min="2" max="2" width="12.88671875" style="2" customWidth="1"/>
    <col min="3" max="3" width="9.44140625" style="3" customWidth="1"/>
    <col min="4" max="4" width="46.21875" style="4" bestFit="1" customWidth="1"/>
    <col min="5" max="5" width="19.44140625" style="4" customWidth="1"/>
    <col min="6" max="6" width="5.5546875" style="4" customWidth="1"/>
    <col min="7" max="7" width="4.88671875" style="2" bestFit="1" customWidth="1"/>
    <col min="8" max="8" width="12" style="4" bestFit="1" customWidth="1"/>
    <col min="9" max="9" width="10.77734375" style="4" customWidth="1"/>
    <col min="10" max="10" width="12.77734375" style="4" bestFit="1" customWidth="1"/>
    <col min="11" max="11" width="8.77734375" style="4" customWidth="1"/>
    <col min="12" max="16384" width="10.77734375" style="4"/>
  </cols>
  <sheetData>
    <row r="1" spans="1:11" ht="17.399999999999999">
      <c r="A1" s="1" t="s">
        <v>0</v>
      </c>
    </row>
    <row r="2" spans="1:11" ht="13.8" thickBot="1"/>
    <row r="3" spans="1:11" ht="13.8" thickBot="1">
      <c r="C3" s="5" t="s">
        <v>1</v>
      </c>
      <c r="H3" s="6" t="s">
        <v>2</v>
      </c>
      <c r="J3" s="7" t="s">
        <v>3</v>
      </c>
      <c r="K3" s="8" t="s">
        <v>4</v>
      </c>
    </row>
    <row r="4" spans="1:11">
      <c r="A4" s="9">
        <f t="shared" ref="A4:A29" si="0">IF(G13&lt;=s-1,((Lambda/Mu)^G13)/FACT(G13),0)</f>
        <v>1</v>
      </c>
      <c r="B4" s="10" t="s">
        <v>5</v>
      </c>
      <c r="C4" s="11">
        <v>100</v>
      </c>
      <c r="D4" s="4" t="s">
        <v>6</v>
      </c>
      <c r="G4" s="12" t="s">
        <v>7</v>
      </c>
      <c r="H4" s="13">
        <f>IF(Rho&lt;1,Lq+Lambda/Mu,NA())</f>
        <v>5.03610535915832</v>
      </c>
      <c r="J4" s="14" t="s">
        <v>8</v>
      </c>
      <c r="K4" s="15" t="s">
        <v>9</v>
      </c>
    </row>
    <row r="5" spans="1:11" ht="15.6">
      <c r="A5" s="9">
        <f t="shared" si="0"/>
        <v>5</v>
      </c>
      <c r="B5" s="10" t="s">
        <v>10</v>
      </c>
      <c r="C5" s="11">
        <v>20</v>
      </c>
      <c r="D5" s="4" t="s">
        <v>11</v>
      </c>
      <c r="G5" s="12" t="s">
        <v>12</v>
      </c>
      <c r="H5" s="16">
        <f>IF(Rho&lt;1,Lambda*Mu*((Lambda/Mu)^s)/(FACT(s-1)*(s*Mu-Lambda)^2/P0),NA())</f>
        <v>3.6105359158320194E-2</v>
      </c>
      <c r="J5" s="17" t="s">
        <v>13</v>
      </c>
      <c r="K5" s="18" t="s">
        <v>14</v>
      </c>
    </row>
    <row r="6" spans="1:11">
      <c r="A6" s="9">
        <f t="shared" si="0"/>
        <v>12.5</v>
      </c>
      <c r="B6" s="2" t="s">
        <v>15</v>
      </c>
      <c r="C6" s="11">
        <v>10</v>
      </c>
      <c r="D6" s="4" t="s">
        <v>16</v>
      </c>
      <c r="G6" s="12"/>
      <c r="H6" s="16"/>
      <c r="I6" s="19"/>
      <c r="J6" s="17" t="s">
        <v>17</v>
      </c>
      <c r="K6" s="18" t="s">
        <v>18</v>
      </c>
    </row>
    <row r="7" spans="1:11" ht="13.8" thickBot="1">
      <c r="A7" s="9">
        <f t="shared" si="0"/>
        <v>20.833333333333332</v>
      </c>
      <c r="G7" s="12" t="s">
        <v>19</v>
      </c>
      <c r="H7" s="16">
        <f>IF(Rho&lt;1,L/Lambda,NA())</f>
        <v>5.0361053591583202E-2</v>
      </c>
      <c r="I7" s="3"/>
      <c r="J7" s="17" t="s">
        <v>20</v>
      </c>
      <c r="K7" s="18" t="s">
        <v>21</v>
      </c>
    </row>
    <row r="8" spans="1:11" ht="16.2" thickBot="1">
      <c r="A8" s="9">
        <f t="shared" si="0"/>
        <v>26.041666666666668</v>
      </c>
      <c r="B8" s="12" t="s">
        <v>22</v>
      </c>
      <c r="C8" s="20">
        <f>IF((s-1-Lambda/Mu)=0,EXP(-Mu*C9)*(1+P0*((Lambda/Mu)^s)/(FACT(s)*(1-Rho))*Mu*C9),EXP(-Mu*C9)*(1+P0*((Lambda/Mu)^s)/(FACT(s)*(1-Rho))*(1-EXP(-Mu*C9*(s-1-Lambda/Mu)))/(s-1-Lambda/Mu)))</f>
        <v>6.7987659980580364E-3</v>
      </c>
      <c r="D8" s="21" t="s">
        <v>23</v>
      </c>
      <c r="G8" s="12" t="s">
        <v>24</v>
      </c>
      <c r="H8" s="16">
        <f>IF(Rho&lt;1,Lq/Lambda,NA())</f>
        <v>3.6105359158320193E-4</v>
      </c>
      <c r="I8" s="3"/>
      <c r="J8" s="17" t="s">
        <v>25</v>
      </c>
      <c r="K8" s="18" t="s">
        <v>26</v>
      </c>
    </row>
    <row r="9" spans="1:11">
      <c r="A9" s="9">
        <f t="shared" si="0"/>
        <v>26.041666666666668</v>
      </c>
      <c r="B9" s="2" t="s">
        <v>27</v>
      </c>
      <c r="C9" s="11">
        <v>0.25</v>
      </c>
      <c r="E9" s="22" t="str">
        <f>IF(Rho&gt;=1,"Model invalid because:","")</f>
        <v/>
      </c>
      <c r="G9" s="12"/>
      <c r="H9" s="16"/>
      <c r="J9" s="17" t="s">
        <v>28</v>
      </c>
      <c r="K9" s="18" t="s">
        <v>29</v>
      </c>
    </row>
    <row r="10" spans="1:11" ht="13.8" thickBot="1">
      <c r="A10" s="9">
        <f t="shared" si="0"/>
        <v>21.701388888888889</v>
      </c>
      <c r="E10" s="23" t="str">
        <f>IF(Rho&gt;=1,"   r   &gt;=   1","")</f>
        <v/>
      </c>
      <c r="G10" s="24" t="s">
        <v>30</v>
      </c>
      <c r="H10" s="25">
        <f>Lambda/(s*Mu)</f>
        <v>0.5</v>
      </c>
      <c r="J10" s="17" t="s">
        <v>31</v>
      </c>
      <c r="K10" s="18" t="s">
        <v>32</v>
      </c>
    </row>
    <row r="11" spans="1:11" ht="16.2" thickBot="1">
      <c r="A11" s="9">
        <f t="shared" si="0"/>
        <v>15.500992063492063</v>
      </c>
      <c r="B11" s="12" t="s">
        <v>33</v>
      </c>
      <c r="C11" s="20">
        <f ca="1">(1-SUM(OFFSET(P0,0,0,s,1)))*EXP(-s*Mu*(1-Rho)*C12)</f>
        <v>3.6105359158320027E-2</v>
      </c>
      <c r="D11" s="21" t="s">
        <v>34</v>
      </c>
      <c r="J11" s="17" t="s">
        <v>35</v>
      </c>
      <c r="K11" s="18" t="s">
        <v>36</v>
      </c>
    </row>
    <row r="12" spans="1:11" ht="13.8" thickBot="1">
      <c r="A12" s="9">
        <f t="shared" si="0"/>
        <v>9.6881200396825395</v>
      </c>
      <c r="B12" s="2" t="s">
        <v>27</v>
      </c>
      <c r="C12" s="11">
        <v>0</v>
      </c>
      <c r="G12" s="12" t="s">
        <v>25</v>
      </c>
      <c r="J12" s="17" t="s">
        <v>37</v>
      </c>
      <c r="K12" s="18" t="s">
        <v>38</v>
      </c>
    </row>
    <row r="13" spans="1:11">
      <c r="A13" s="9">
        <f t="shared" si="0"/>
        <v>5.3822889109347445</v>
      </c>
      <c r="G13" s="12">
        <v>0</v>
      </c>
      <c r="H13" s="13">
        <f>IF(Rho&lt;1,1/(SUM(A4:A29)+((Lambda/Mu)^s)/(FACT(s)*(1-Lambda/(s*Mu)))),NA())</f>
        <v>6.7081793184620708E-3</v>
      </c>
      <c r="J13" s="17" t="s">
        <v>39</v>
      </c>
      <c r="K13" s="18" t="s">
        <v>40</v>
      </c>
    </row>
    <row r="14" spans="1:11">
      <c r="A14" s="9">
        <f t="shared" si="0"/>
        <v>0</v>
      </c>
      <c r="B14" s="4"/>
      <c r="C14" s="4"/>
      <c r="G14" s="12">
        <v>1</v>
      </c>
      <c r="H14" s="16">
        <f t="shared" ref="H14:H38" si="1">IF(Rho&lt;1,IF(s=1,(1-Rho)*Rho^n,IF(s&gt;=n,((Lambda/Mu)^n)*P0/FACT(n),((Lambda/Mu)^n)*P0/(FACT(s)*(s^(n-s))))),NA())</f>
        <v>3.3540896592310354E-2</v>
      </c>
      <c r="J14" s="17" t="s">
        <v>41</v>
      </c>
      <c r="K14" s="18" t="s">
        <v>42</v>
      </c>
    </row>
    <row r="15" spans="1:11" ht="15.6">
      <c r="A15" s="9">
        <f t="shared" si="0"/>
        <v>0</v>
      </c>
      <c r="B15" s="12" t="s">
        <v>43</v>
      </c>
      <c r="C15" s="4">
        <f ca="1">1-C11</f>
        <v>0.96389464084167997</v>
      </c>
      <c r="G15" s="12">
        <v>2</v>
      </c>
      <c r="H15" s="16">
        <f t="shared" si="1"/>
        <v>8.3852241480775885E-2</v>
      </c>
      <c r="J15" s="17" t="s">
        <v>44</v>
      </c>
      <c r="K15" s="18" t="s">
        <v>45</v>
      </c>
    </row>
    <row r="16" spans="1:11" ht="13.8" thickBot="1">
      <c r="A16" s="9">
        <f t="shared" si="0"/>
        <v>0</v>
      </c>
      <c r="B16" s="4"/>
      <c r="C16" s="4"/>
      <c r="G16" s="12">
        <v>3</v>
      </c>
      <c r="H16" s="16">
        <f t="shared" si="1"/>
        <v>0.13975373580129313</v>
      </c>
      <c r="J16" s="26" t="s">
        <v>46</v>
      </c>
      <c r="K16" s="27" t="s">
        <v>47</v>
      </c>
    </row>
    <row r="17" spans="1:8">
      <c r="A17" s="9">
        <f t="shared" si="0"/>
        <v>0</v>
      </c>
      <c r="B17" s="4"/>
      <c r="C17" s="4"/>
      <c r="G17" s="12">
        <v>4</v>
      </c>
      <c r="H17" s="16">
        <f t="shared" si="1"/>
        <v>0.17469216975161642</v>
      </c>
    </row>
    <row r="18" spans="1:8">
      <c r="A18" s="9">
        <f t="shared" si="0"/>
        <v>0</v>
      </c>
      <c r="B18" s="4"/>
      <c r="G18" s="12">
        <v>5</v>
      </c>
      <c r="H18" s="16">
        <f t="shared" si="1"/>
        <v>0.17469216975161644</v>
      </c>
    </row>
    <row r="19" spans="1:8">
      <c r="A19" s="9">
        <f t="shared" si="0"/>
        <v>0</v>
      </c>
      <c r="B19" s="4"/>
      <c r="G19" s="12">
        <v>6</v>
      </c>
      <c r="H19" s="16">
        <f t="shared" si="1"/>
        <v>0.14557680812634702</v>
      </c>
    </row>
    <row r="20" spans="1:8">
      <c r="A20" s="9">
        <f t="shared" si="0"/>
        <v>0</v>
      </c>
      <c r="B20" s="4"/>
      <c r="G20" s="12">
        <v>7</v>
      </c>
      <c r="H20" s="16">
        <f t="shared" si="1"/>
        <v>0.10398343437596215</v>
      </c>
    </row>
    <row r="21" spans="1:8">
      <c r="A21" s="9">
        <f t="shared" si="0"/>
        <v>0</v>
      </c>
      <c r="G21" s="12">
        <v>8</v>
      </c>
      <c r="H21" s="16">
        <f t="shared" si="1"/>
        <v>6.4989646484976349E-2</v>
      </c>
    </row>
    <row r="22" spans="1:8">
      <c r="A22" s="9">
        <f t="shared" si="0"/>
        <v>0</v>
      </c>
      <c r="G22" s="12">
        <v>9</v>
      </c>
      <c r="H22" s="16">
        <f t="shared" si="1"/>
        <v>3.6105359158320194E-2</v>
      </c>
    </row>
    <row r="23" spans="1:8">
      <c r="A23" s="9">
        <f t="shared" si="0"/>
        <v>0</v>
      </c>
      <c r="G23" s="12">
        <v>10</v>
      </c>
      <c r="H23" s="16">
        <f t="shared" si="1"/>
        <v>1.8052679579160097E-2</v>
      </c>
    </row>
    <row r="24" spans="1:8">
      <c r="A24" s="9">
        <f t="shared" si="0"/>
        <v>0</v>
      </c>
      <c r="G24" s="12">
        <v>11</v>
      </c>
      <c r="H24" s="16">
        <f t="shared" si="1"/>
        <v>9.0263397895800502E-3</v>
      </c>
    </row>
    <row r="25" spans="1:8">
      <c r="A25" s="9">
        <f t="shared" si="0"/>
        <v>0</v>
      </c>
      <c r="G25" s="12">
        <v>12</v>
      </c>
      <c r="H25" s="16">
        <f t="shared" si="1"/>
        <v>4.5131698947900242E-3</v>
      </c>
    </row>
    <row r="26" spans="1:8">
      <c r="A26" s="9">
        <f t="shared" si="0"/>
        <v>0</v>
      </c>
      <c r="G26" s="12">
        <v>13</v>
      </c>
      <c r="H26" s="16">
        <f t="shared" si="1"/>
        <v>2.2565849473950121E-3</v>
      </c>
    </row>
    <row r="27" spans="1:8">
      <c r="A27" s="9">
        <f t="shared" si="0"/>
        <v>0</v>
      </c>
      <c r="G27" s="12">
        <v>14</v>
      </c>
      <c r="H27" s="16">
        <f t="shared" si="1"/>
        <v>1.1282924736975061E-3</v>
      </c>
    </row>
    <row r="28" spans="1:8">
      <c r="A28" s="9">
        <f t="shared" si="0"/>
        <v>0</v>
      </c>
      <c r="G28" s="12">
        <v>15</v>
      </c>
      <c r="H28" s="16">
        <f t="shared" si="1"/>
        <v>5.6414623684875303E-4</v>
      </c>
    </row>
    <row r="29" spans="1:8">
      <c r="A29" s="9">
        <f t="shared" si="0"/>
        <v>0</v>
      </c>
      <c r="G29" s="12">
        <v>16</v>
      </c>
      <c r="H29" s="16">
        <f t="shared" si="1"/>
        <v>2.8207311842437651E-4</v>
      </c>
    </row>
    <row r="30" spans="1:8">
      <c r="G30" s="12">
        <v>17</v>
      </c>
      <c r="H30" s="16">
        <f t="shared" si="1"/>
        <v>1.4103655921218826E-4</v>
      </c>
    </row>
    <row r="31" spans="1:8">
      <c r="G31" s="12">
        <v>18</v>
      </c>
      <c r="H31" s="16">
        <f t="shared" si="1"/>
        <v>7.0518279606094129E-5</v>
      </c>
    </row>
    <row r="32" spans="1:8">
      <c r="G32" s="12">
        <v>19</v>
      </c>
      <c r="H32" s="16">
        <f t="shared" si="1"/>
        <v>3.5259139803047064E-5</v>
      </c>
    </row>
    <row r="33" spans="7:8">
      <c r="G33" s="12">
        <v>20</v>
      </c>
      <c r="H33" s="16">
        <f t="shared" si="1"/>
        <v>1.7629569901523532E-5</v>
      </c>
    </row>
    <row r="34" spans="7:8">
      <c r="G34" s="12">
        <v>21</v>
      </c>
      <c r="H34" s="16">
        <f t="shared" si="1"/>
        <v>8.8147849507617661E-6</v>
      </c>
    </row>
    <row r="35" spans="7:8">
      <c r="G35" s="12">
        <v>22</v>
      </c>
      <c r="H35" s="16">
        <f t="shared" si="1"/>
        <v>4.407392475380883E-6</v>
      </c>
    </row>
    <row r="36" spans="7:8">
      <c r="G36" s="12">
        <v>23</v>
      </c>
      <c r="H36" s="16">
        <f t="shared" si="1"/>
        <v>2.2036962376904415E-6</v>
      </c>
    </row>
    <row r="37" spans="7:8">
      <c r="G37" s="12">
        <v>24</v>
      </c>
      <c r="H37" s="16">
        <f t="shared" si="1"/>
        <v>1.1018481188452208E-6</v>
      </c>
    </row>
    <row r="38" spans="7:8" ht="13.8" thickBot="1">
      <c r="G38" s="12">
        <v>25</v>
      </c>
      <c r="H38" s="25">
        <f t="shared" si="1"/>
        <v>5.5092405942261049E-7</v>
      </c>
    </row>
  </sheetData>
  <dataConsolidate/>
  <dataValidations count="5">
    <dataValidation type="decimal" operator="greaterThanOrEqual" allowBlank="1" showInputMessage="1" showErrorMessage="1" errorTitle="Warning" error="t must be greater than or equal to 0." sqref="C9" xr:uid="{F25C8E7A-8BBC-489E-BB1F-2F0A74641B6D}">
      <formula1>0</formula1>
    </dataValidation>
    <dataValidation type="decimal" operator="greaterThanOrEqual" allowBlank="1" showInputMessage="1" showErrorMessage="1" error="t must be greater than or equal to 0." sqref="C12" xr:uid="{02CB5FCA-254C-4DDF-A02C-15841A32AB9F}">
      <formula1>0</formula1>
    </dataValidation>
    <dataValidation type="whole" allowBlank="1" showInputMessage="1" showErrorMessage="1" error="The number of servers must be an integer between 1 and 25 (inclusive)." sqref="C6" xr:uid="{BFC76E85-08D2-443A-9A3B-9A1EB21390D5}">
      <formula1>1</formula1>
      <formula2>25</formula2>
    </dataValidation>
    <dataValidation type="decimal" operator="greaterThan" allowBlank="1" showInputMessage="1" showErrorMessage="1" error="The mean arrival rate must be greater than zero." sqref="C4" xr:uid="{0987C33B-071C-4B0C-9E36-93FCBB69D181}">
      <formula1>0</formula1>
    </dataValidation>
    <dataValidation type="decimal" operator="greaterThan" allowBlank="1" showInputMessage="1" showErrorMessage="1" error="The mean service rate must be greater than zero." sqref="C5" xr:uid="{85C6B1C8-AB04-4B96-A03E-3D0485B985DF}">
      <formula1>0</formula1>
    </dataValidation>
  </dataValidations>
  <printOptions headings="1" gridLines="1"/>
  <pageMargins left="0.75" right="0.75" top="1" bottom="1" header="0.5" footer="0.5"/>
  <pageSetup scale="82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2DF7-85AF-474D-912A-B7D59E2D3A9E}">
  <sheetPr>
    <pageSetUpPr fitToPage="1"/>
  </sheetPr>
  <dimension ref="A1:K38"/>
  <sheetViews>
    <sheetView workbookViewId="0">
      <selection activeCell="C7" sqref="C7"/>
    </sheetView>
  </sheetViews>
  <sheetFormatPr defaultColWidth="10.77734375" defaultRowHeight="13.2"/>
  <cols>
    <col min="1" max="1" width="2.77734375" style="4" customWidth="1"/>
    <col min="2" max="2" width="12.88671875" style="2" customWidth="1"/>
    <col min="3" max="3" width="9.44140625" style="3" customWidth="1"/>
    <col min="4" max="4" width="46.21875" style="4" bestFit="1" customWidth="1"/>
    <col min="5" max="5" width="19.44140625" style="4" customWidth="1"/>
    <col min="6" max="6" width="5.5546875" style="4" customWidth="1"/>
    <col min="7" max="7" width="4.88671875" style="2" bestFit="1" customWidth="1"/>
    <col min="8" max="8" width="12" style="4" bestFit="1" customWidth="1"/>
    <col min="9" max="9" width="10.77734375" style="4" customWidth="1"/>
    <col min="10" max="10" width="12.77734375" style="4" bestFit="1" customWidth="1"/>
    <col min="11" max="11" width="8.77734375" style="4" customWidth="1"/>
    <col min="12" max="16384" width="10.77734375" style="4"/>
  </cols>
  <sheetData>
    <row r="1" spans="1:11" ht="17.399999999999999">
      <c r="A1" s="1" t="s">
        <v>0</v>
      </c>
    </row>
    <row r="2" spans="1:11" ht="13.8" thickBot="1"/>
    <row r="3" spans="1:11" ht="13.8" thickBot="1">
      <c r="C3" s="5" t="s">
        <v>1</v>
      </c>
      <c r="H3" s="6" t="s">
        <v>2</v>
      </c>
      <c r="J3" s="7" t="s">
        <v>3</v>
      </c>
      <c r="K3" s="8" t="s">
        <v>4</v>
      </c>
    </row>
    <row r="4" spans="1:11">
      <c r="A4" s="9">
        <f t="shared" ref="A4:A29" si="0">IF(G13&lt;=s-1,((Lambda/Mu)^G13)/FACT(G13),0)</f>
        <v>1</v>
      </c>
      <c r="B4" s="10" t="s">
        <v>5</v>
      </c>
      <c r="C4" s="11">
        <v>50</v>
      </c>
      <c r="D4" s="4" t="s">
        <v>6</v>
      </c>
      <c r="G4" s="12" t="s">
        <v>7</v>
      </c>
      <c r="H4" s="13">
        <f>IF(Rho&lt;1,Lq+Lambda/Mu,NA())</f>
        <v>2.6303712974551523</v>
      </c>
      <c r="J4" s="14" t="s">
        <v>8</v>
      </c>
      <c r="K4" s="15" t="s">
        <v>9</v>
      </c>
    </row>
    <row r="5" spans="1:11" ht="15.6">
      <c r="A5" s="9">
        <f t="shared" si="0"/>
        <v>2.5</v>
      </c>
      <c r="B5" s="10" t="s">
        <v>10</v>
      </c>
      <c r="C5" s="11">
        <v>20</v>
      </c>
      <c r="D5" s="4" t="s">
        <v>11</v>
      </c>
      <c r="G5" s="12" t="s">
        <v>12</v>
      </c>
      <c r="H5" s="16">
        <f>IF(Rho&lt;1,Lambda*Mu*((Lambda/Mu)^s)/(FACT(s-1)*(s*Mu-Lambda)^2/P0),NA())</f>
        <v>0.1303712974551523</v>
      </c>
      <c r="J5" s="17" t="s">
        <v>13</v>
      </c>
      <c r="K5" s="18" t="s">
        <v>14</v>
      </c>
    </row>
    <row r="6" spans="1:11">
      <c r="A6" s="9">
        <f t="shared" si="0"/>
        <v>3.125</v>
      </c>
      <c r="B6" s="2" t="s">
        <v>15</v>
      </c>
      <c r="C6" s="11">
        <v>5</v>
      </c>
      <c r="D6" s="4" t="s">
        <v>16</v>
      </c>
      <c r="G6" s="12"/>
      <c r="H6" s="16"/>
      <c r="I6" s="19"/>
      <c r="J6" s="17" t="s">
        <v>17</v>
      </c>
      <c r="K6" s="18" t="s">
        <v>18</v>
      </c>
    </row>
    <row r="7" spans="1:11" ht="13.8" thickBot="1">
      <c r="A7" s="9">
        <f t="shared" si="0"/>
        <v>2.6041666666666665</v>
      </c>
      <c r="G7" s="12" t="s">
        <v>19</v>
      </c>
      <c r="H7" s="16">
        <f>IF(Rho&lt;1,L/Lambda,NA())</f>
        <v>5.2607425949103045E-2</v>
      </c>
      <c r="I7" s="3"/>
      <c r="J7" s="17" t="s">
        <v>20</v>
      </c>
      <c r="K7" s="18" t="s">
        <v>21</v>
      </c>
    </row>
    <row r="8" spans="1:11" ht="16.2" thickBot="1">
      <c r="A8" s="9">
        <f t="shared" si="0"/>
        <v>1.6276041666666667</v>
      </c>
      <c r="B8" s="12" t="s">
        <v>22</v>
      </c>
      <c r="C8" s="20">
        <f>IF((s-1-Lambda/Mu)=0,EXP(-Mu*C9)*(1+P0*((Lambda/Mu)^s)/(FACT(s)*(1-Rho))*Mu*C9),EXP(-Mu*C9)*(1+P0*((Lambda/Mu)^s)/(FACT(s)*(1-Rho))*(1-EXP(-Mu*C9*(s-1-Lambda/Mu)))/(s-1-Lambda/Mu)))</f>
        <v>7.3232463616492091E-3</v>
      </c>
      <c r="D8" s="21" t="s">
        <v>23</v>
      </c>
      <c r="G8" s="12" t="s">
        <v>24</v>
      </c>
      <c r="H8" s="16">
        <f>IF(Rho&lt;1,Lq/Lambda,NA())</f>
        <v>2.6074259491030462E-3</v>
      </c>
      <c r="I8" s="3"/>
      <c r="J8" s="17" t="s">
        <v>25</v>
      </c>
      <c r="K8" s="18" t="s">
        <v>26</v>
      </c>
    </row>
    <row r="9" spans="1:11">
      <c r="A9" s="9">
        <f t="shared" si="0"/>
        <v>0</v>
      </c>
      <c r="B9" s="2" t="s">
        <v>27</v>
      </c>
      <c r="C9" s="11">
        <v>0.25</v>
      </c>
      <c r="E9" s="22" t="str">
        <f>IF(Rho&gt;=1,"Model invalid because:","")</f>
        <v/>
      </c>
      <c r="G9" s="12"/>
      <c r="H9" s="16"/>
      <c r="J9" s="17" t="s">
        <v>28</v>
      </c>
      <c r="K9" s="18" t="s">
        <v>29</v>
      </c>
    </row>
    <row r="10" spans="1:11" ht="13.8" thickBot="1">
      <c r="A10" s="9">
        <f t="shared" si="0"/>
        <v>0</v>
      </c>
      <c r="E10" s="23" t="str">
        <f>IF(Rho&gt;=1,"   r   &gt;=   1","")</f>
        <v/>
      </c>
      <c r="G10" s="24" t="s">
        <v>30</v>
      </c>
      <c r="H10" s="25">
        <f>Lambda/(s*Mu)</f>
        <v>0.5</v>
      </c>
      <c r="J10" s="17" t="s">
        <v>31</v>
      </c>
      <c r="K10" s="18" t="s">
        <v>32</v>
      </c>
    </row>
    <row r="11" spans="1:11" ht="16.2" thickBot="1">
      <c r="A11" s="9">
        <f t="shared" si="0"/>
        <v>0</v>
      </c>
      <c r="B11" s="12" t="s">
        <v>33</v>
      </c>
      <c r="C11" s="20">
        <f ca="1">(1-SUM(OFFSET(P0,0,0,s,1)))*EXP(-s*Mu*(1-Rho)*C12)</f>
        <v>0.13037129745515208</v>
      </c>
      <c r="D11" s="21" t="s">
        <v>34</v>
      </c>
      <c r="J11" s="17" t="s">
        <v>35</v>
      </c>
      <c r="K11" s="18" t="s">
        <v>36</v>
      </c>
    </row>
    <row r="12" spans="1:11" ht="13.8" thickBot="1">
      <c r="A12" s="9">
        <f t="shared" si="0"/>
        <v>0</v>
      </c>
      <c r="B12" s="2" t="s">
        <v>27</v>
      </c>
      <c r="C12" s="11">
        <v>0</v>
      </c>
      <c r="G12" s="12" t="s">
        <v>25</v>
      </c>
      <c r="J12" s="17" t="s">
        <v>37</v>
      </c>
      <c r="K12" s="18" t="s">
        <v>38</v>
      </c>
    </row>
    <row r="13" spans="1:11">
      <c r="A13" s="9">
        <f t="shared" si="0"/>
        <v>0</v>
      </c>
      <c r="G13" s="12">
        <v>0</v>
      </c>
      <c r="H13" s="13">
        <f>IF(Rho&lt;1,1/(SUM(A4:A29)+((Lambda/Mu)^s)/(FACT(s)*(1-Lambda/(s*Mu)))),NA())</f>
        <v>8.0100125156445573E-2</v>
      </c>
      <c r="J13" s="17" t="s">
        <v>39</v>
      </c>
      <c r="K13" s="18" t="s">
        <v>40</v>
      </c>
    </row>
    <row r="14" spans="1:11">
      <c r="A14" s="9">
        <f t="shared" si="0"/>
        <v>0</v>
      </c>
      <c r="B14" s="4"/>
      <c r="C14" s="4"/>
      <c r="G14" s="12">
        <v>1</v>
      </c>
      <c r="H14" s="16">
        <f t="shared" ref="H14:H38" si="1">IF(Rho&lt;1,IF(s=1,(1-Rho)*Rho^n,IF(s&gt;=n,((Lambda/Mu)^n)*P0/FACT(n),((Lambda/Mu)^n)*P0/(FACT(s)*(s^(n-s))))),NA())</f>
        <v>0.20025031289111395</v>
      </c>
      <c r="J14" s="17" t="s">
        <v>41</v>
      </c>
      <c r="K14" s="18" t="s">
        <v>42</v>
      </c>
    </row>
    <row r="15" spans="1:11" ht="15.6">
      <c r="A15" s="9">
        <f t="shared" si="0"/>
        <v>0</v>
      </c>
      <c r="B15" s="12" t="s">
        <v>43</v>
      </c>
      <c r="C15" s="4">
        <f ca="1">1-C11</f>
        <v>0.86962870254484792</v>
      </c>
      <c r="G15" s="12">
        <v>2</v>
      </c>
      <c r="H15" s="16">
        <f t="shared" si="1"/>
        <v>0.25031289111389243</v>
      </c>
      <c r="J15" s="17" t="s">
        <v>44</v>
      </c>
      <c r="K15" s="18" t="s">
        <v>45</v>
      </c>
    </row>
    <row r="16" spans="1:11" ht="13.8" thickBot="1">
      <c r="A16" s="9">
        <f t="shared" si="0"/>
        <v>0</v>
      </c>
      <c r="B16" s="4"/>
      <c r="C16" s="4"/>
      <c r="G16" s="12">
        <v>3</v>
      </c>
      <c r="H16" s="16">
        <f t="shared" si="1"/>
        <v>0.20859407592824367</v>
      </c>
      <c r="J16" s="26" t="s">
        <v>46</v>
      </c>
      <c r="K16" s="27" t="s">
        <v>47</v>
      </c>
    </row>
    <row r="17" spans="1:8">
      <c r="A17" s="9">
        <f t="shared" si="0"/>
        <v>0</v>
      </c>
      <c r="B17" s="4"/>
      <c r="C17" s="4"/>
      <c r="G17" s="12">
        <v>4</v>
      </c>
      <c r="H17" s="16">
        <f t="shared" si="1"/>
        <v>0.1303712974551523</v>
      </c>
    </row>
    <row r="18" spans="1:8">
      <c r="A18" s="9">
        <f t="shared" si="0"/>
        <v>0</v>
      </c>
      <c r="B18" s="4"/>
      <c r="G18" s="12">
        <v>5</v>
      </c>
      <c r="H18" s="16">
        <f t="shared" si="1"/>
        <v>6.5185648727576151E-2</v>
      </c>
    </row>
    <row r="19" spans="1:8">
      <c r="A19" s="9">
        <f t="shared" si="0"/>
        <v>0</v>
      </c>
      <c r="B19" s="4"/>
      <c r="G19" s="12">
        <v>6</v>
      </c>
      <c r="H19" s="16">
        <f t="shared" si="1"/>
        <v>3.2592824363788075E-2</v>
      </c>
    </row>
    <row r="20" spans="1:8">
      <c r="A20" s="9">
        <f t="shared" si="0"/>
        <v>0</v>
      </c>
      <c r="B20" s="4"/>
      <c r="G20" s="12">
        <v>7</v>
      </c>
      <c r="H20" s="16">
        <f t="shared" si="1"/>
        <v>1.6296412181894038E-2</v>
      </c>
    </row>
    <row r="21" spans="1:8">
      <c r="A21" s="9">
        <f t="shared" si="0"/>
        <v>0</v>
      </c>
      <c r="G21" s="12">
        <v>8</v>
      </c>
      <c r="H21" s="16">
        <f t="shared" si="1"/>
        <v>8.1482060909470189E-3</v>
      </c>
    </row>
    <row r="22" spans="1:8">
      <c r="A22" s="9">
        <f t="shared" si="0"/>
        <v>0</v>
      </c>
      <c r="G22" s="12">
        <v>9</v>
      </c>
      <c r="H22" s="16">
        <f t="shared" si="1"/>
        <v>4.0741030454735094E-3</v>
      </c>
    </row>
    <row r="23" spans="1:8">
      <c r="A23" s="9">
        <f t="shared" si="0"/>
        <v>0</v>
      </c>
      <c r="G23" s="12">
        <v>10</v>
      </c>
      <c r="H23" s="16">
        <f t="shared" si="1"/>
        <v>2.0370515227367547E-3</v>
      </c>
    </row>
    <row r="24" spans="1:8">
      <c r="A24" s="9">
        <f t="shared" si="0"/>
        <v>0</v>
      </c>
      <c r="G24" s="12">
        <v>11</v>
      </c>
      <c r="H24" s="16">
        <f t="shared" si="1"/>
        <v>1.0185257613683774E-3</v>
      </c>
    </row>
    <row r="25" spans="1:8">
      <c r="A25" s="9">
        <f t="shared" si="0"/>
        <v>0</v>
      </c>
      <c r="G25" s="12">
        <v>12</v>
      </c>
      <c r="H25" s="16">
        <f t="shared" si="1"/>
        <v>5.0926288068418868E-4</v>
      </c>
    </row>
    <row r="26" spans="1:8">
      <c r="A26" s="9">
        <f t="shared" si="0"/>
        <v>0</v>
      </c>
      <c r="G26" s="12">
        <v>13</v>
      </c>
      <c r="H26" s="16">
        <f t="shared" si="1"/>
        <v>2.5463144034209434E-4</v>
      </c>
    </row>
    <row r="27" spans="1:8">
      <c r="A27" s="9">
        <f t="shared" si="0"/>
        <v>0</v>
      </c>
      <c r="G27" s="12">
        <v>14</v>
      </c>
      <c r="H27" s="16">
        <f t="shared" si="1"/>
        <v>1.2731572017104717E-4</v>
      </c>
    </row>
    <row r="28" spans="1:8">
      <c r="A28" s="9">
        <f t="shared" si="0"/>
        <v>0</v>
      </c>
      <c r="G28" s="12">
        <v>15</v>
      </c>
      <c r="H28" s="16">
        <f t="shared" si="1"/>
        <v>6.3657860085523585E-5</v>
      </c>
    </row>
    <row r="29" spans="1:8">
      <c r="A29" s="9">
        <f t="shared" si="0"/>
        <v>0</v>
      </c>
      <c r="G29" s="12">
        <v>16</v>
      </c>
      <c r="H29" s="16">
        <f t="shared" si="1"/>
        <v>3.1828930042761792E-5</v>
      </c>
    </row>
    <row r="30" spans="1:8">
      <c r="G30" s="12">
        <v>17</v>
      </c>
      <c r="H30" s="16">
        <f t="shared" si="1"/>
        <v>1.5914465021380896E-5</v>
      </c>
    </row>
    <row r="31" spans="1:8">
      <c r="G31" s="12">
        <v>18</v>
      </c>
      <c r="H31" s="16">
        <f t="shared" si="1"/>
        <v>7.9572325106904481E-6</v>
      </c>
    </row>
    <row r="32" spans="1:8">
      <c r="G32" s="12">
        <v>19</v>
      </c>
      <c r="H32" s="16">
        <f t="shared" si="1"/>
        <v>3.9786162553452241E-6</v>
      </c>
    </row>
    <row r="33" spans="7:8">
      <c r="G33" s="12">
        <v>20</v>
      </c>
      <c r="H33" s="16">
        <f t="shared" si="1"/>
        <v>1.989308127672612E-6</v>
      </c>
    </row>
    <row r="34" spans="7:8">
      <c r="G34" s="12">
        <v>21</v>
      </c>
      <c r="H34" s="16">
        <f t="shared" si="1"/>
        <v>9.9465406383630601E-7</v>
      </c>
    </row>
    <row r="35" spans="7:8">
      <c r="G35" s="12">
        <v>22</v>
      </c>
      <c r="H35" s="16">
        <f t="shared" si="1"/>
        <v>4.9732703191815301E-7</v>
      </c>
    </row>
    <row r="36" spans="7:8">
      <c r="G36" s="12">
        <v>23</v>
      </c>
      <c r="H36" s="16">
        <f t="shared" si="1"/>
        <v>2.4866351595907645E-7</v>
      </c>
    </row>
    <row r="37" spans="7:8">
      <c r="G37" s="12">
        <v>24</v>
      </c>
      <c r="H37" s="16">
        <f t="shared" si="1"/>
        <v>1.2433175797953825E-7</v>
      </c>
    </row>
    <row r="38" spans="7:8" ht="13.8" thickBot="1">
      <c r="G38" s="12">
        <v>25</v>
      </c>
      <c r="H38" s="25">
        <f t="shared" si="1"/>
        <v>6.2165878989769139E-8</v>
      </c>
    </row>
  </sheetData>
  <dataConsolidate/>
  <dataValidations count="5">
    <dataValidation type="decimal" operator="greaterThan" allowBlank="1" showInputMessage="1" showErrorMessage="1" error="The mean service rate must be greater than zero." sqref="C5" xr:uid="{CC702A1F-8CBC-4901-A7FA-47B62C0D5399}">
      <formula1>0</formula1>
    </dataValidation>
    <dataValidation type="decimal" operator="greaterThan" allowBlank="1" showInputMessage="1" showErrorMessage="1" error="The mean arrival rate must be greater than zero." sqref="C4" xr:uid="{9BB282B8-3F01-44B2-8981-F01580D38875}">
      <formula1>0</formula1>
    </dataValidation>
    <dataValidation type="whole" allowBlank="1" showInputMessage="1" showErrorMessage="1" error="The number of servers must be an integer between 1 and 25 (inclusive)." sqref="C6" xr:uid="{7D824AB9-A021-42D5-89E1-19FB9BA50BBF}">
      <formula1>1</formula1>
      <formula2>25</formula2>
    </dataValidation>
    <dataValidation type="decimal" operator="greaterThanOrEqual" allowBlank="1" showInputMessage="1" showErrorMessage="1" error="t must be greater than or equal to 0." sqref="C12" xr:uid="{19E3C2DD-8517-4025-9B3D-412E08041F2E}">
      <formula1>0</formula1>
    </dataValidation>
    <dataValidation type="decimal" operator="greaterThanOrEqual" allowBlank="1" showInputMessage="1" showErrorMessage="1" errorTitle="Warning" error="t must be greater than or equal to 0." sqref="C9" xr:uid="{0EAB2FCC-3CB5-4588-8FEE-FFF88FA3F260}">
      <formula1>0</formula1>
    </dataValidation>
  </dataValidations>
  <printOptions headings="1" gridLines="1"/>
  <pageMargins left="0.75" right="0.75" top="1" bottom="1" header="0.5" footer="0.5"/>
  <pageSetup scale="82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F6423-8450-42F8-8460-627920A3FC15}">
  <sheetPr>
    <pageSetUpPr fitToPage="1"/>
  </sheetPr>
  <dimension ref="A1:K38"/>
  <sheetViews>
    <sheetView workbookViewId="0">
      <selection activeCell="D15" sqref="D15"/>
    </sheetView>
  </sheetViews>
  <sheetFormatPr defaultColWidth="10.77734375" defaultRowHeight="13.2"/>
  <cols>
    <col min="1" max="1" width="2.77734375" style="4" customWidth="1"/>
    <col min="2" max="2" width="12.88671875" style="2" customWidth="1"/>
    <col min="3" max="3" width="9.44140625" style="3" customWidth="1"/>
    <col min="4" max="4" width="46.21875" style="4" bestFit="1" customWidth="1"/>
    <col min="5" max="5" width="19.44140625" style="4" customWidth="1"/>
    <col min="6" max="6" width="5.5546875" style="4" customWidth="1"/>
    <col min="7" max="7" width="4.88671875" style="2" bestFit="1" customWidth="1"/>
    <col min="8" max="8" width="12" style="4" bestFit="1" customWidth="1"/>
    <col min="9" max="9" width="10.77734375" style="4" customWidth="1"/>
    <col min="10" max="10" width="12.77734375" style="4" bestFit="1" customWidth="1"/>
    <col min="11" max="11" width="8.77734375" style="4" customWidth="1"/>
    <col min="12" max="16384" width="10.77734375" style="4"/>
  </cols>
  <sheetData>
    <row r="1" spans="1:11" ht="17.399999999999999">
      <c r="A1" s="1" t="s">
        <v>0</v>
      </c>
    </row>
    <row r="2" spans="1:11" ht="13.8" thickBot="1"/>
    <row r="3" spans="1:11" ht="13.8" thickBot="1">
      <c r="C3" s="5" t="s">
        <v>1</v>
      </c>
      <c r="H3" s="6" t="s">
        <v>2</v>
      </c>
      <c r="J3" s="7" t="s">
        <v>3</v>
      </c>
      <c r="K3" s="8" t="s">
        <v>4</v>
      </c>
    </row>
    <row r="4" spans="1:11">
      <c r="A4" s="9">
        <f t="shared" ref="A4:A29" si="0">IF(G13&lt;=s-1,((Lambda/Mu)^G13)/FACT(G13),0)</f>
        <v>1</v>
      </c>
      <c r="B4" s="10" t="s">
        <v>5</v>
      </c>
      <c r="C4" s="11">
        <v>12</v>
      </c>
      <c r="D4" s="4" t="s">
        <v>6</v>
      </c>
      <c r="G4" s="12" t="s">
        <v>7</v>
      </c>
      <c r="H4" s="13">
        <f>IF(Rho&lt;1,Lq+Lambda/Mu,NA())</f>
        <v>3.9999999999999991</v>
      </c>
      <c r="J4" s="14" t="s">
        <v>8</v>
      </c>
      <c r="K4" s="15" t="s">
        <v>9</v>
      </c>
    </row>
    <row r="5" spans="1:11" ht="15.6">
      <c r="A5" s="9">
        <f t="shared" si="0"/>
        <v>0</v>
      </c>
      <c r="B5" s="10" t="s">
        <v>10</v>
      </c>
      <c r="C5" s="11">
        <v>15</v>
      </c>
      <c r="D5" s="4" t="s">
        <v>11</v>
      </c>
      <c r="G5" s="12" t="s">
        <v>12</v>
      </c>
      <c r="H5" s="16">
        <f>IF(Rho&lt;1,Lambda*Mu*((Lambda/Mu)^s)/(FACT(s-1)*(s*Mu-Lambda)^2/P0),NA())</f>
        <v>3.1999999999999993</v>
      </c>
      <c r="J5" s="17" t="s">
        <v>13</v>
      </c>
      <c r="K5" s="18" t="s">
        <v>14</v>
      </c>
    </row>
    <row r="6" spans="1:11">
      <c r="A6" s="9">
        <f t="shared" si="0"/>
        <v>0</v>
      </c>
      <c r="B6" s="2" t="s">
        <v>15</v>
      </c>
      <c r="C6" s="11">
        <v>1</v>
      </c>
      <c r="D6" s="4" t="s">
        <v>16</v>
      </c>
      <c r="G6" s="12"/>
      <c r="H6" s="16"/>
      <c r="I6" s="19"/>
      <c r="J6" s="17" t="s">
        <v>17</v>
      </c>
      <c r="K6" s="18" t="s">
        <v>18</v>
      </c>
    </row>
    <row r="7" spans="1:11" ht="13.8" thickBot="1">
      <c r="A7" s="9">
        <f t="shared" si="0"/>
        <v>0</v>
      </c>
      <c r="G7" s="12" t="s">
        <v>19</v>
      </c>
      <c r="H7" s="16">
        <f>IF(Rho&lt;1,L/Lambda,NA())</f>
        <v>0.33333333333333326</v>
      </c>
      <c r="I7" s="3"/>
      <c r="J7" s="17" t="s">
        <v>20</v>
      </c>
      <c r="K7" s="18" t="s">
        <v>21</v>
      </c>
    </row>
    <row r="8" spans="1:11" ht="16.2" thickBot="1">
      <c r="A8" s="9">
        <f t="shared" si="0"/>
        <v>0</v>
      </c>
      <c r="B8" s="12" t="s">
        <v>22</v>
      </c>
      <c r="C8" s="20">
        <f>IF((s-1-Lambda/Mu)=0,EXP(-Mu*C9)*(1+P0*((Lambda/Mu)^s)/(FACT(s)*(1-Rho))*Mu*C9),EXP(-Mu*C9)*(1+P0*((Lambda/Mu)^s)/(FACT(s)*(1-Rho))*(1-EXP(-Mu*C9*(s-1-Lambda/Mu)))/(s-1-Lambda/Mu)))</f>
        <v>0.47236655274101469</v>
      </c>
      <c r="D8" s="21" t="s">
        <v>23</v>
      </c>
      <c r="G8" s="12" t="s">
        <v>24</v>
      </c>
      <c r="H8" s="16">
        <f>IF(Rho&lt;1,Lq/Lambda,NA())</f>
        <v>0.26666666666666661</v>
      </c>
      <c r="I8" s="3"/>
      <c r="J8" s="17" t="s">
        <v>25</v>
      </c>
      <c r="K8" s="18" t="s">
        <v>26</v>
      </c>
    </row>
    <row r="9" spans="1:11">
      <c r="A9" s="9">
        <f t="shared" si="0"/>
        <v>0</v>
      </c>
      <c r="B9" s="2" t="s">
        <v>27</v>
      </c>
      <c r="C9" s="11">
        <v>0.25</v>
      </c>
      <c r="E9" s="22" t="str">
        <f>IF(Rho&gt;=1,"Model invalid because:","")</f>
        <v/>
      </c>
      <c r="G9" s="12"/>
      <c r="H9" s="16"/>
      <c r="J9" s="17" t="s">
        <v>28</v>
      </c>
      <c r="K9" s="18" t="s">
        <v>29</v>
      </c>
    </row>
    <row r="10" spans="1:11" ht="13.8" thickBot="1">
      <c r="A10" s="9">
        <f t="shared" si="0"/>
        <v>0</v>
      </c>
      <c r="E10" s="23" t="str">
        <f>IF(Rho&gt;=1,"   r   &gt;=   1","")</f>
        <v/>
      </c>
      <c r="G10" s="24" t="s">
        <v>30</v>
      </c>
      <c r="H10" s="25">
        <f>Lambda/(s*Mu)</f>
        <v>0.8</v>
      </c>
      <c r="J10" s="17" t="s">
        <v>31</v>
      </c>
      <c r="K10" s="18" t="s">
        <v>32</v>
      </c>
    </row>
    <row r="11" spans="1:11" ht="16.2" thickBot="1">
      <c r="A11" s="9">
        <f t="shared" si="0"/>
        <v>0</v>
      </c>
      <c r="B11" s="12" t="s">
        <v>33</v>
      </c>
      <c r="C11" s="20">
        <f ca="1">(1-SUM(OFFSET(P0,0,0,s,1)))*EXP(-s*Mu*(1-Rho)*C12)</f>
        <v>0.8</v>
      </c>
      <c r="D11" s="21" t="s">
        <v>34</v>
      </c>
      <c r="J11" s="17" t="s">
        <v>35</v>
      </c>
      <c r="K11" s="18" t="s">
        <v>36</v>
      </c>
    </row>
    <row r="12" spans="1:11" ht="13.8" thickBot="1">
      <c r="A12" s="9">
        <f t="shared" si="0"/>
        <v>0</v>
      </c>
      <c r="B12" s="2" t="s">
        <v>27</v>
      </c>
      <c r="C12" s="11">
        <v>0</v>
      </c>
      <c r="G12" s="12" t="s">
        <v>25</v>
      </c>
      <c r="J12" s="17" t="s">
        <v>37</v>
      </c>
      <c r="K12" s="18" t="s">
        <v>38</v>
      </c>
    </row>
    <row r="13" spans="1:11">
      <c r="A13" s="9">
        <f t="shared" si="0"/>
        <v>0</v>
      </c>
      <c r="G13" s="12">
        <v>0</v>
      </c>
      <c r="H13" s="13">
        <f>IF(Rho&lt;1,1/(SUM(A4:A29)+((Lambda/Mu)^s)/(FACT(s)*(1-Lambda/(s*Mu)))),NA())</f>
        <v>0.19999999999999996</v>
      </c>
      <c r="J13" s="17" t="s">
        <v>39</v>
      </c>
      <c r="K13" s="18" t="s">
        <v>40</v>
      </c>
    </row>
    <row r="14" spans="1:11">
      <c r="A14" s="9">
        <f t="shared" si="0"/>
        <v>0</v>
      </c>
      <c r="B14" s="4"/>
      <c r="C14" s="4"/>
      <c r="G14" s="12">
        <v>1</v>
      </c>
      <c r="H14" s="16">
        <f t="shared" ref="H14:H38" si="1">IF(Rho&lt;1,IF(s=1,(1-Rho)*Rho^n,IF(s&gt;=n,((Lambda/Mu)^n)*P0/FACT(n),((Lambda/Mu)^n)*P0/(FACT(s)*(s^(n-s))))),NA())</f>
        <v>0.15999999999999998</v>
      </c>
      <c r="J14" s="17" t="s">
        <v>41</v>
      </c>
      <c r="K14" s="18" t="s">
        <v>42</v>
      </c>
    </row>
    <row r="15" spans="1:11">
      <c r="A15" s="9">
        <f t="shared" si="0"/>
        <v>0</v>
      </c>
      <c r="B15" s="12"/>
      <c r="C15" s="4"/>
      <c r="G15" s="12">
        <v>2</v>
      </c>
      <c r="H15" s="16">
        <f t="shared" si="1"/>
        <v>0.128</v>
      </c>
      <c r="J15" s="17" t="s">
        <v>44</v>
      </c>
      <c r="K15" s="18" t="s">
        <v>45</v>
      </c>
    </row>
    <row r="16" spans="1:11" ht="13.8" thickBot="1">
      <c r="A16" s="9">
        <f t="shared" si="0"/>
        <v>0</v>
      </c>
      <c r="B16" s="4"/>
      <c r="C16" s="4"/>
      <c r="G16" s="12">
        <v>3</v>
      </c>
      <c r="H16" s="16">
        <f t="shared" si="1"/>
        <v>0.1024</v>
      </c>
      <c r="J16" s="26" t="s">
        <v>46</v>
      </c>
      <c r="K16" s="27" t="s">
        <v>47</v>
      </c>
    </row>
    <row r="17" spans="1:8">
      <c r="A17" s="9">
        <f t="shared" si="0"/>
        <v>0</v>
      </c>
      <c r="B17" s="4"/>
      <c r="C17" s="4"/>
      <c r="G17" s="12">
        <v>4</v>
      </c>
      <c r="H17" s="16">
        <f t="shared" si="1"/>
        <v>8.1920000000000021E-2</v>
      </c>
    </row>
    <row r="18" spans="1:8">
      <c r="A18" s="9">
        <f t="shared" si="0"/>
        <v>0</v>
      </c>
      <c r="B18" s="4"/>
      <c r="G18" s="12">
        <v>5</v>
      </c>
      <c r="H18" s="16">
        <f t="shared" si="1"/>
        <v>6.5536000000000025E-2</v>
      </c>
    </row>
    <row r="19" spans="1:8">
      <c r="A19" s="9">
        <f t="shared" si="0"/>
        <v>0</v>
      </c>
      <c r="B19" s="4"/>
      <c r="G19" s="12">
        <v>6</v>
      </c>
      <c r="H19" s="16">
        <f t="shared" si="1"/>
        <v>5.2428800000000018E-2</v>
      </c>
    </row>
    <row r="20" spans="1:8">
      <c r="A20" s="9">
        <f t="shared" si="0"/>
        <v>0</v>
      </c>
      <c r="B20" s="4"/>
      <c r="G20" s="12">
        <v>7</v>
      </c>
      <c r="H20" s="16">
        <f t="shared" si="1"/>
        <v>4.1943040000000022E-2</v>
      </c>
    </row>
    <row r="21" spans="1:8">
      <c r="A21" s="9">
        <f t="shared" si="0"/>
        <v>0</v>
      </c>
      <c r="G21" s="12">
        <v>8</v>
      </c>
      <c r="H21" s="16">
        <f t="shared" si="1"/>
        <v>3.3554432000000023E-2</v>
      </c>
    </row>
    <row r="22" spans="1:8">
      <c r="A22" s="9">
        <f t="shared" si="0"/>
        <v>0</v>
      </c>
      <c r="G22" s="12">
        <v>9</v>
      </c>
      <c r="H22" s="16">
        <f t="shared" si="1"/>
        <v>2.6843545600000018E-2</v>
      </c>
    </row>
    <row r="23" spans="1:8">
      <c r="A23" s="9">
        <f t="shared" si="0"/>
        <v>0</v>
      </c>
      <c r="G23" s="12">
        <v>10</v>
      </c>
      <c r="H23" s="16">
        <f t="shared" si="1"/>
        <v>2.147483648000002E-2</v>
      </c>
    </row>
    <row r="24" spans="1:8">
      <c r="A24" s="9">
        <f t="shared" si="0"/>
        <v>0</v>
      </c>
      <c r="G24" s="12">
        <v>11</v>
      </c>
      <c r="H24" s="16">
        <f t="shared" si="1"/>
        <v>1.7179869184000014E-2</v>
      </c>
    </row>
    <row r="25" spans="1:8">
      <c r="A25" s="9">
        <f t="shared" si="0"/>
        <v>0</v>
      </c>
      <c r="G25" s="12">
        <v>12</v>
      </c>
      <c r="H25" s="16">
        <f t="shared" si="1"/>
        <v>1.3743895347200016E-2</v>
      </c>
    </row>
    <row r="26" spans="1:8">
      <c r="A26" s="9">
        <f t="shared" si="0"/>
        <v>0</v>
      </c>
      <c r="G26" s="12">
        <v>13</v>
      </c>
      <c r="H26" s="16">
        <f t="shared" si="1"/>
        <v>1.0995116277760014E-2</v>
      </c>
    </row>
    <row r="27" spans="1:8">
      <c r="A27" s="9">
        <f t="shared" si="0"/>
        <v>0</v>
      </c>
      <c r="G27" s="12">
        <v>14</v>
      </c>
      <c r="H27" s="16">
        <f t="shared" si="1"/>
        <v>8.7960930222080111E-3</v>
      </c>
    </row>
    <row r="28" spans="1:8">
      <c r="A28" s="9">
        <f t="shared" si="0"/>
        <v>0</v>
      </c>
      <c r="G28" s="12">
        <v>15</v>
      </c>
      <c r="H28" s="16">
        <f t="shared" si="1"/>
        <v>7.0368744177664103E-3</v>
      </c>
    </row>
    <row r="29" spans="1:8">
      <c r="A29" s="9">
        <f t="shared" si="0"/>
        <v>0</v>
      </c>
      <c r="G29" s="12">
        <v>16</v>
      </c>
      <c r="H29" s="16">
        <f t="shared" si="1"/>
        <v>5.6294995342131282E-3</v>
      </c>
    </row>
    <row r="30" spans="1:8">
      <c r="G30" s="12">
        <v>17</v>
      </c>
      <c r="H30" s="16">
        <f t="shared" si="1"/>
        <v>4.5035996273705033E-3</v>
      </c>
    </row>
    <row r="31" spans="1:8">
      <c r="G31" s="12">
        <v>18</v>
      </c>
      <c r="H31" s="16">
        <f t="shared" si="1"/>
        <v>3.6028797018964023E-3</v>
      </c>
    </row>
    <row r="32" spans="1:8">
      <c r="G32" s="12">
        <v>19</v>
      </c>
      <c r="H32" s="16">
        <f t="shared" si="1"/>
        <v>2.8823037615171225E-3</v>
      </c>
    </row>
    <row r="33" spans="7:8">
      <c r="G33" s="12">
        <v>20</v>
      </c>
      <c r="H33" s="16">
        <f t="shared" si="1"/>
        <v>2.3058430092136985E-3</v>
      </c>
    </row>
    <row r="34" spans="7:8">
      <c r="G34" s="12">
        <v>21</v>
      </c>
      <c r="H34" s="16">
        <f t="shared" si="1"/>
        <v>1.8446744073709592E-3</v>
      </c>
    </row>
    <row r="35" spans="7:8">
      <c r="G35" s="12">
        <v>22</v>
      </c>
      <c r="H35" s="16">
        <f t="shared" si="1"/>
        <v>1.4757395258967671E-3</v>
      </c>
    </row>
    <row r="36" spans="7:8">
      <c r="G36" s="12">
        <v>23</v>
      </c>
      <c r="H36" s="16">
        <f t="shared" si="1"/>
        <v>1.180591620717414E-3</v>
      </c>
    </row>
    <row r="37" spans="7:8">
      <c r="G37" s="12">
        <v>24</v>
      </c>
      <c r="H37" s="16">
        <f t="shared" si="1"/>
        <v>9.4447329657393114E-4</v>
      </c>
    </row>
    <row r="38" spans="7:8" ht="13.8" thickBot="1">
      <c r="G38" s="12">
        <v>25</v>
      </c>
      <c r="H38" s="25">
        <f t="shared" si="1"/>
        <v>7.55578637259145E-4</v>
      </c>
    </row>
  </sheetData>
  <dataConsolidate/>
  <dataValidations count="5">
    <dataValidation type="decimal" operator="greaterThanOrEqual" allowBlank="1" showInputMessage="1" showErrorMessage="1" errorTitle="Warning" error="t must be greater than or equal to 0." sqref="C9" xr:uid="{89F020EB-8AB5-41AF-9F72-8FD235D0962A}">
      <formula1>0</formula1>
    </dataValidation>
    <dataValidation type="decimal" operator="greaterThanOrEqual" allowBlank="1" showInputMessage="1" showErrorMessage="1" error="t must be greater than or equal to 0." sqref="C12" xr:uid="{586CF1B8-FCCB-4CC2-90D7-EDB6E737CD98}">
      <formula1>0</formula1>
    </dataValidation>
    <dataValidation type="whole" allowBlank="1" showInputMessage="1" showErrorMessage="1" error="The number of servers must be an integer between 1 and 25 (inclusive)." sqref="C6" xr:uid="{802170BD-CEF5-4CD4-A069-2641ED81F045}">
      <formula1>1</formula1>
      <formula2>25</formula2>
    </dataValidation>
    <dataValidation type="decimal" operator="greaterThan" allowBlank="1" showInputMessage="1" showErrorMessage="1" error="The mean arrival rate must be greater than zero." sqref="C4" xr:uid="{A04A0B3E-2CD7-474D-8768-4D9A2A55CD0A}">
      <formula1>0</formula1>
    </dataValidation>
    <dataValidation type="decimal" operator="greaterThan" allowBlank="1" showInputMessage="1" showErrorMessage="1" error="The mean service rate must be greater than zero." sqref="C5" xr:uid="{68903B3A-8C81-4D23-987B-C329EBC79825}">
      <formula1>0</formula1>
    </dataValidation>
  </dataValidations>
  <printOptions headings="1" gridLines="1"/>
  <pageMargins left="0.75" right="0.75" top="1" bottom="1" header="0.5" footer="0.5"/>
  <pageSetup scale="8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3358-6459-4D91-8913-40C9D527FE92}">
  <sheetPr>
    <pageSetUpPr fitToPage="1"/>
  </sheetPr>
  <dimension ref="A1:K38"/>
  <sheetViews>
    <sheetView workbookViewId="0">
      <selection activeCell="C7" sqref="C7"/>
    </sheetView>
  </sheetViews>
  <sheetFormatPr defaultColWidth="10.77734375" defaultRowHeight="13.2"/>
  <cols>
    <col min="1" max="1" width="2.77734375" style="4" customWidth="1"/>
    <col min="2" max="2" width="12.88671875" style="2" customWidth="1"/>
    <col min="3" max="3" width="9.44140625" style="3" customWidth="1"/>
    <col min="4" max="4" width="46.21875" style="4" bestFit="1" customWidth="1"/>
    <col min="5" max="5" width="19.44140625" style="4" customWidth="1"/>
    <col min="6" max="6" width="5.5546875" style="4" customWidth="1"/>
    <col min="7" max="7" width="4.88671875" style="2" bestFit="1" customWidth="1"/>
    <col min="8" max="8" width="12" style="4" bestFit="1" customWidth="1"/>
    <col min="9" max="9" width="10.77734375" style="4" customWidth="1"/>
    <col min="10" max="10" width="12.77734375" style="4" bestFit="1" customWidth="1"/>
    <col min="11" max="11" width="8.77734375" style="4" customWidth="1"/>
    <col min="12" max="16384" width="10.77734375" style="4"/>
  </cols>
  <sheetData>
    <row r="1" spans="1:11" ht="17.399999999999999">
      <c r="A1" s="1" t="s">
        <v>0</v>
      </c>
    </row>
    <row r="2" spans="1:11" ht="13.8" thickBot="1"/>
    <row r="3" spans="1:11" ht="13.8" thickBot="1">
      <c r="C3" s="5" t="s">
        <v>1</v>
      </c>
      <c r="H3" s="6" t="s">
        <v>2</v>
      </c>
      <c r="J3" s="7" t="s">
        <v>3</v>
      </c>
      <c r="K3" s="8" t="s">
        <v>4</v>
      </c>
    </row>
    <row r="4" spans="1:11">
      <c r="A4" s="9">
        <f t="shared" ref="A4:A29" si="0">IF(G13&lt;=s-1,((Lambda/Mu)^G13)/FACT(G13),0)</f>
        <v>1</v>
      </c>
      <c r="B4" s="10" t="s">
        <v>5</v>
      </c>
      <c r="C4" s="11">
        <v>12</v>
      </c>
      <c r="D4" s="4" t="s">
        <v>6</v>
      </c>
      <c r="G4" s="12" t="s">
        <v>7</v>
      </c>
      <c r="H4" s="13">
        <f>IF(Rho&lt;1,Lq+Lambda/Mu,NA())</f>
        <v>0.95238095238095244</v>
      </c>
      <c r="J4" s="14" t="s">
        <v>8</v>
      </c>
      <c r="K4" s="15" t="s">
        <v>9</v>
      </c>
    </row>
    <row r="5" spans="1:11" ht="15.6">
      <c r="A5" s="9">
        <f t="shared" si="0"/>
        <v>0.8</v>
      </c>
      <c r="B5" s="10" t="s">
        <v>10</v>
      </c>
      <c r="C5" s="11">
        <v>15</v>
      </c>
      <c r="D5" s="4" t="s">
        <v>11</v>
      </c>
      <c r="G5" s="12" t="s">
        <v>12</v>
      </c>
      <c r="H5" s="16">
        <f>IF(Rho&lt;1,Lambda*Mu*((Lambda/Mu)^s)/(FACT(s-1)*(s*Mu-Lambda)^2/P0),NA())</f>
        <v>0.15238095238095239</v>
      </c>
      <c r="J5" s="17" t="s">
        <v>13</v>
      </c>
      <c r="K5" s="18" t="s">
        <v>14</v>
      </c>
    </row>
    <row r="6" spans="1:11">
      <c r="A6" s="9">
        <f t="shared" si="0"/>
        <v>0</v>
      </c>
      <c r="B6" s="2" t="s">
        <v>15</v>
      </c>
      <c r="C6" s="11">
        <v>2</v>
      </c>
      <c r="D6" s="4" t="s">
        <v>16</v>
      </c>
      <c r="G6" s="12"/>
      <c r="H6" s="16"/>
      <c r="I6" s="19"/>
      <c r="J6" s="17" t="s">
        <v>17</v>
      </c>
      <c r="K6" s="18" t="s">
        <v>18</v>
      </c>
    </row>
    <row r="7" spans="1:11" ht="13.8" thickBot="1">
      <c r="A7" s="9">
        <f t="shared" si="0"/>
        <v>0</v>
      </c>
      <c r="G7" s="12" t="s">
        <v>19</v>
      </c>
      <c r="H7" s="16">
        <f>IF(Rho&lt;1,L/Lambda,NA())</f>
        <v>7.9365079365079375E-2</v>
      </c>
      <c r="I7" s="3"/>
      <c r="J7" s="17" t="s">
        <v>20</v>
      </c>
      <c r="K7" s="18" t="s">
        <v>21</v>
      </c>
    </row>
    <row r="8" spans="1:11" ht="16.2" thickBot="1">
      <c r="A8" s="9">
        <f t="shared" si="0"/>
        <v>0</v>
      </c>
      <c r="B8" s="12" t="s">
        <v>22</v>
      </c>
      <c r="C8" s="20">
        <f>IF((s-1-Lambda/Mu)=0,EXP(-Mu*C9)*(1+P0*((Lambda/Mu)^s)/(FACT(s)*(1-Rho))*Mu*C9),EXP(-Mu*C9)*(1+P0*((Lambda/Mu)^s)/(FACT(s)*(1-Rho))*(1-EXP(-Mu*C9*(s-1-Lambda/Mu)))/(s-1-Lambda/Mu)))</f>
        <v>3.7699173647742598E-2</v>
      </c>
      <c r="D8" s="21" t="s">
        <v>23</v>
      </c>
      <c r="G8" s="12" t="s">
        <v>24</v>
      </c>
      <c r="H8" s="16">
        <f>IF(Rho&lt;1,Lq/Lambda,NA())</f>
        <v>1.26984126984127E-2</v>
      </c>
      <c r="I8" s="3"/>
      <c r="J8" s="17" t="s">
        <v>25</v>
      </c>
      <c r="K8" s="18" t="s">
        <v>26</v>
      </c>
    </row>
    <row r="9" spans="1:11">
      <c r="A9" s="9">
        <f t="shared" si="0"/>
        <v>0</v>
      </c>
      <c r="B9" s="2" t="s">
        <v>27</v>
      </c>
      <c r="C9" s="11">
        <v>0.25</v>
      </c>
      <c r="E9" s="22" t="str">
        <f>IF(Rho&gt;=1,"Model invalid because:","")</f>
        <v/>
      </c>
      <c r="G9" s="12"/>
      <c r="H9" s="16"/>
      <c r="J9" s="17" t="s">
        <v>28</v>
      </c>
      <c r="K9" s="18" t="s">
        <v>29</v>
      </c>
    </row>
    <row r="10" spans="1:11" ht="13.8" thickBot="1">
      <c r="A10" s="9">
        <f t="shared" si="0"/>
        <v>0</v>
      </c>
      <c r="E10" s="23" t="str">
        <f>IF(Rho&gt;=1,"   r   &gt;=   1","")</f>
        <v/>
      </c>
      <c r="G10" s="24" t="s">
        <v>30</v>
      </c>
      <c r="H10" s="25">
        <f>Lambda/(s*Mu)</f>
        <v>0.4</v>
      </c>
      <c r="J10" s="17" t="s">
        <v>31</v>
      </c>
      <c r="K10" s="18" t="s">
        <v>32</v>
      </c>
    </row>
    <row r="11" spans="1:11" ht="16.2" thickBot="1">
      <c r="A11" s="9">
        <f t="shared" si="0"/>
        <v>0</v>
      </c>
      <c r="B11" s="12" t="s">
        <v>33</v>
      </c>
      <c r="C11" s="20">
        <f ca="1">(1-SUM(OFFSET(P0,0,0,s,1)))*EXP(-s*Mu*(1-Rho)*C12)</f>
        <v>0.22857142857142865</v>
      </c>
      <c r="D11" s="21" t="s">
        <v>34</v>
      </c>
      <c r="J11" s="17" t="s">
        <v>35</v>
      </c>
      <c r="K11" s="18" t="s">
        <v>36</v>
      </c>
    </row>
    <row r="12" spans="1:11" ht="13.8" thickBot="1">
      <c r="A12" s="9">
        <f t="shared" si="0"/>
        <v>0</v>
      </c>
      <c r="B12" s="2" t="s">
        <v>27</v>
      </c>
      <c r="C12" s="11">
        <v>0</v>
      </c>
      <c r="G12" s="12" t="s">
        <v>25</v>
      </c>
      <c r="J12" s="17" t="s">
        <v>37</v>
      </c>
      <c r="K12" s="18" t="s">
        <v>38</v>
      </c>
    </row>
    <row r="13" spans="1:11">
      <c r="A13" s="9">
        <f t="shared" si="0"/>
        <v>0</v>
      </c>
      <c r="G13" s="12">
        <v>0</v>
      </c>
      <c r="H13" s="13">
        <f>IF(Rho&lt;1,1/(SUM(A4:A29)+((Lambda/Mu)^s)/(FACT(s)*(1-Lambda/(s*Mu)))),NA())</f>
        <v>0.42857142857142855</v>
      </c>
      <c r="J13" s="17" t="s">
        <v>39</v>
      </c>
      <c r="K13" s="18" t="s">
        <v>40</v>
      </c>
    </row>
    <row r="14" spans="1:11">
      <c r="A14" s="9">
        <f t="shared" si="0"/>
        <v>0</v>
      </c>
      <c r="B14" s="4"/>
      <c r="C14" s="4"/>
      <c r="G14" s="12">
        <v>1</v>
      </c>
      <c r="H14" s="16">
        <f t="shared" ref="H14:H38" si="1">IF(Rho&lt;1,IF(s=1,(1-Rho)*Rho^n,IF(s&gt;=n,((Lambda/Mu)^n)*P0/FACT(n),((Lambda/Mu)^n)*P0/(FACT(s)*(s^(n-s))))),NA())</f>
        <v>0.34285714285714286</v>
      </c>
      <c r="J14" s="17" t="s">
        <v>41</v>
      </c>
      <c r="K14" s="18" t="s">
        <v>42</v>
      </c>
    </row>
    <row r="15" spans="1:11">
      <c r="A15" s="9">
        <f t="shared" si="0"/>
        <v>0</v>
      </c>
      <c r="B15" s="12"/>
      <c r="C15" s="4"/>
      <c r="G15" s="12">
        <v>2</v>
      </c>
      <c r="H15" s="16">
        <f t="shared" si="1"/>
        <v>0.13714285714285715</v>
      </c>
      <c r="J15" s="17" t="s">
        <v>44</v>
      </c>
      <c r="K15" s="18" t="s">
        <v>45</v>
      </c>
    </row>
    <row r="16" spans="1:11" ht="13.8" thickBot="1">
      <c r="A16" s="9">
        <f t="shared" si="0"/>
        <v>0</v>
      </c>
      <c r="B16" s="4"/>
      <c r="C16" s="4"/>
      <c r="G16" s="12">
        <v>3</v>
      </c>
      <c r="H16" s="16">
        <f t="shared" si="1"/>
        <v>5.4857142857142868E-2</v>
      </c>
      <c r="J16" s="26" t="s">
        <v>46</v>
      </c>
      <c r="K16" s="27" t="s">
        <v>47</v>
      </c>
    </row>
    <row r="17" spans="1:8">
      <c r="A17" s="9">
        <f t="shared" si="0"/>
        <v>0</v>
      </c>
      <c r="B17" s="4"/>
      <c r="C17" s="4"/>
      <c r="G17" s="12">
        <v>4</v>
      </c>
      <c r="H17" s="16">
        <f t="shared" si="1"/>
        <v>2.1942857142857153E-2</v>
      </c>
    </row>
    <row r="18" spans="1:8">
      <c r="A18" s="9">
        <f t="shared" si="0"/>
        <v>0</v>
      </c>
      <c r="B18" s="4"/>
      <c r="G18" s="12">
        <v>5</v>
      </c>
      <c r="H18" s="16">
        <f t="shared" si="1"/>
        <v>8.7771428571428618E-3</v>
      </c>
    </row>
    <row r="19" spans="1:8">
      <c r="A19" s="9">
        <f t="shared" si="0"/>
        <v>0</v>
      </c>
      <c r="B19" s="4"/>
      <c r="G19" s="12">
        <v>6</v>
      </c>
      <c r="H19" s="16">
        <f t="shared" si="1"/>
        <v>3.5108571428571446E-3</v>
      </c>
    </row>
    <row r="20" spans="1:8">
      <c r="A20" s="9">
        <f t="shared" si="0"/>
        <v>0</v>
      </c>
      <c r="B20" s="4"/>
      <c r="G20" s="12">
        <v>7</v>
      </c>
      <c r="H20" s="16">
        <f t="shared" si="1"/>
        <v>1.404342857142858E-3</v>
      </c>
    </row>
    <row r="21" spans="1:8">
      <c r="A21" s="9">
        <f t="shared" si="0"/>
        <v>0</v>
      </c>
      <c r="G21" s="12">
        <v>8</v>
      </c>
      <c r="H21" s="16">
        <f t="shared" si="1"/>
        <v>5.617371428571433E-4</v>
      </c>
    </row>
    <row r="22" spans="1:8">
      <c r="A22" s="9">
        <f t="shared" si="0"/>
        <v>0</v>
      </c>
      <c r="G22" s="12">
        <v>9</v>
      </c>
      <c r="H22" s="16">
        <f t="shared" si="1"/>
        <v>2.2469485714285734E-4</v>
      </c>
    </row>
    <row r="23" spans="1:8">
      <c r="A23" s="9">
        <f t="shared" si="0"/>
        <v>0</v>
      </c>
      <c r="G23" s="12">
        <v>10</v>
      </c>
      <c r="H23" s="16">
        <f t="shared" si="1"/>
        <v>8.9877942857142953E-5</v>
      </c>
    </row>
    <row r="24" spans="1:8">
      <c r="A24" s="9">
        <f t="shared" si="0"/>
        <v>0</v>
      </c>
      <c r="G24" s="12">
        <v>11</v>
      </c>
      <c r="H24" s="16">
        <f t="shared" si="1"/>
        <v>3.5951177142857181E-5</v>
      </c>
    </row>
    <row r="25" spans="1:8">
      <c r="A25" s="9">
        <f t="shared" si="0"/>
        <v>0</v>
      </c>
      <c r="G25" s="12">
        <v>12</v>
      </c>
      <c r="H25" s="16">
        <f t="shared" si="1"/>
        <v>1.4380470857142877E-5</v>
      </c>
    </row>
    <row r="26" spans="1:8">
      <c r="A26" s="9">
        <f t="shared" si="0"/>
        <v>0</v>
      </c>
      <c r="G26" s="12">
        <v>13</v>
      </c>
      <c r="H26" s="16">
        <f t="shared" si="1"/>
        <v>5.7521883428571508E-6</v>
      </c>
    </row>
    <row r="27" spans="1:8">
      <c r="A27" s="9">
        <f t="shared" si="0"/>
        <v>0</v>
      </c>
      <c r="G27" s="12">
        <v>14</v>
      </c>
      <c r="H27" s="16">
        <f t="shared" si="1"/>
        <v>2.3008753371428602E-6</v>
      </c>
    </row>
    <row r="28" spans="1:8">
      <c r="A28" s="9">
        <f t="shared" si="0"/>
        <v>0</v>
      </c>
      <c r="G28" s="12">
        <v>15</v>
      </c>
      <c r="H28" s="16">
        <f t="shared" si="1"/>
        <v>9.2035013485714437E-7</v>
      </c>
    </row>
    <row r="29" spans="1:8">
      <c r="A29" s="9">
        <f t="shared" si="0"/>
        <v>0</v>
      </c>
      <c r="G29" s="12">
        <v>16</v>
      </c>
      <c r="H29" s="16">
        <f t="shared" si="1"/>
        <v>3.6814005394285773E-7</v>
      </c>
    </row>
    <row r="30" spans="1:8">
      <c r="G30" s="12">
        <v>17</v>
      </c>
      <c r="H30" s="16">
        <f t="shared" si="1"/>
        <v>1.4725602157714311E-7</v>
      </c>
    </row>
    <row r="31" spans="1:8">
      <c r="G31" s="12">
        <v>18</v>
      </c>
      <c r="H31" s="16">
        <f t="shared" si="1"/>
        <v>5.8902408630857246E-8</v>
      </c>
    </row>
    <row r="32" spans="1:8">
      <c r="G32" s="12">
        <v>19</v>
      </c>
      <c r="H32" s="16">
        <f t="shared" si="1"/>
        <v>2.3560963452342901E-8</v>
      </c>
    </row>
    <row r="33" spans="7:8">
      <c r="G33" s="12">
        <v>20</v>
      </c>
      <c r="H33" s="16">
        <f t="shared" si="1"/>
        <v>9.4243853809371638E-9</v>
      </c>
    </row>
    <row r="34" spans="7:8">
      <c r="G34" s="12">
        <v>21</v>
      </c>
      <c r="H34" s="16">
        <f t="shared" si="1"/>
        <v>3.7697541523748655E-9</v>
      </c>
    </row>
    <row r="35" spans="7:8">
      <c r="G35" s="12">
        <v>22</v>
      </c>
      <c r="H35" s="16">
        <f t="shared" si="1"/>
        <v>1.5079016609499463E-9</v>
      </c>
    </row>
    <row r="36" spans="7:8">
      <c r="G36" s="12">
        <v>23</v>
      </c>
      <c r="H36" s="16">
        <f t="shared" si="1"/>
        <v>6.0316066437997858E-10</v>
      </c>
    </row>
    <row r="37" spans="7:8">
      <c r="G37" s="12">
        <v>24</v>
      </c>
      <c r="H37" s="16">
        <f t="shared" si="1"/>
        <v>2.4126426575199142E-10</v>
      </c>
    </row>
    <row r="38" spans="7:8" ht="13.8" thickBot="1">
      <c r="G38" s="12">
        <v>25</v>
      </c>
      <c r="H38" s="25">
        <f t="shared" si="1"/>
        <v>9.6505706300796579E-11</v>
      </c>
    </row>
  </sheetData>
  <dataConsolidate/>
  <dataValidations count="5">
    <dataValidation type="decimal" operator="greaterThan" allowBlank="1" showInputMessage="1" showErrorMessage="1" error="The mean service rate must be greater than zero." sqref="C5" xr:uid="{7DF31D57-D038-481F-A0FC-46465207C6F6}">
      <formula1>0</formula1>
    </dataValidation>
    <dataValidation type="decimal" operator="greaterThan" allowBlank="1" showInputMessage="1" showErrorMessage="1" error="The mean arrival rate must be greater than zero." sqref="C4" xr:uid="{1D6281ED-22EB-47BF-99CE-A8C6825CB8E1}">
      <formula1>0</formula1>
    </dataValidation>
    <dataValidation type="whole" allowBlank="1" showInputMessage="1" showErrorMessage="1" error="The number of servers must be an integer between 1 and 25 (inclusive)." sqref="C6" xr:uid="{CD71CB6B-0948-4FA4-8E96-32504CA4213A}">
      <formula1>1</formula1>
      <formula2>25</formula2>
    </dataValidation>
    <dataValidation type="decimal" operator="greaterThanOrEqual" allowBlank="1" showInputMessage="1" showErrorMessage="1" error="t must be greater than or equal to 0." sqref="C12" xr:uid="{45710A87-39F2-4BFA-9D80-48F105621469}">
      <formula1>0</formula1>
    </dataValidation>
    <dataValidation type="decimal" operator="greaterThanOrEqual" allowBlank="1" showInputMessage="1" showErrorMessage="1" errorTitle="Warning" error="t must be greater than or equal to 0." sqref="C9" xr:uid="{7B7A0A41-0E28-4E13-8B78-A2B0F44EB14F}">
      <formula1>0</formula1>
    </dataValidation>
  </dataValidations>
  <printOptions headings="1" gridLines="1"/>
  <pageMargins left="0.75" right="0.75" top="1" bottom="1" header="0.5" footer="0.5"/>
  <pageSetup scale="8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F7EC-B539-4109-939E-4A1888F44832}">
  <sheetPr>
    <pageSetUpPr fitToPage="1"/>
  </sheetPr>
  <dimension ref="A1:K38"/>
  <sheetViews>
    <sheetView workbookViewId="0">
      <selection activeCell="C7" sqref="C7"/>
    </sheetView>
  </sheetViews>
  <sheetFormatPr defaultColWidth="10.77734375" defaultRowHeight="13.2"/>
  <cols>
    <col min="1" max="1" width="2.77734375" style="4" customWidth="1"/>
    <col min="2" max="2" width="12.88671875" style="2" customWidth="1"/>
    <col min="3" max="3" width="9.44140625" style="3" customWidth="1"/>
    <col min="4" max="4" width="46.21875" style="4" bestFit="1" customWidth="1"/>
    <col min="5" max="5" width="19.44140625" style="4" customWidth="1"/>
    <col min="6" max="6" width="5.5546875" style="4" customWidth="1"/>
    <col min="7" max="7" width="4.88671875" style="2" bestFit="1" customWidth="1"/>
    <col min="8" max="8" width="12" style="4" bestFit="1" customWidth="1"/>
    <col min="9" max="9" width="10.77734375" style="4" customWidth="1"/>
    <col min="10" max="10" width="12.77734375" style="4" bestFit="1" customWidth="1"/>
    <col min="11" max="11" width="8.77734375" style="4" customWidth="1"/>
    <col min="12" max="16384" width="10.77734375" style="4"/>
  </cols>
  <sheetData>
    <row r="1" spans="1:11" ht="17.399999999999999">
      <c r="A1" s="1" t="s">
        <v>0</v>
      </c>
    </row>
    <row r="2" spans="1:11" ht="13.8" thickBot="1"/>
    <row r="3" spans="1:11" ht="13.8" thickBot="1">
      <c r="C3" s="5" t="s">
        <v>1</v>
      </c>
      <c r="H3" s="6" t="s">
        <v>2</v>
      </c>
      <c r="J3" s="7" t="s">
        <v>3</v>
      </c>
      <c r="K3" s="8" t="s">
        <v>4</v>
      </c>
    </row>
    <row r="4" spans="1:11">
      <c r="A4" s="9">
        <f t="shared" ref="A4:A29" si="0">IF(G13&lt;=s-1,((Lambda/Mu)^G13)/FACT(G13),0)</f>
        <v>1</v>
      </c>
      <c r="B4" s="10" t="s">
        <v>5</v>
      </c>
      <c r="C4" s="11">
        <v>12</v>
      </c>
      <c r="D4" s="4" t="s">
        <v>6</v>
      </c>
      <c r="G4" s="12" t="s">
        <v>7</v>
      </c>
      <c r="H4" s="13">
        <f>IF(Rho&lt;1,Lq+Lambda/Mu,NA())</f>
        <v>0.81892091648189214</v>
      </c>
      <c r="J4" s="14" t="s">
        <v>8</v>
      </c>
      <c r="K4" s="15" t="s">
        <v>9</v>
      </c>
    </row>
    <row r="5" spans="1:11" ht="15.6">
      <c r="A5" s="9">
        <f t="shared" si="0"/>
        <v>0.8</v>
      </c>
      <c r="B5" s="10" t="s">
        <v>10</v>
      </c>
      <c r="C5" s="11">
        <v>15</v>
      </c>
      <c r="D5" s="4" t="s">
        <v>11</v>
      </c>
      <c r="G5" s="12" t="s">
        <v>12</v>
      </c>
      <c r="H5" s="16">
        <f>IF(Rho&lt;1,Lambda*Mu*((Lambda/Mu)^s)/(FACT(s-1)*(s*Mu-Lambda)^2/P0),NA())</f>
        <v>1.8920916481892095E-2</v>
      </c>
      <c r="J5" s="17" t="s">
        <v>13</v>
      </c>
      <c r="K5" s="18" t="s">
        <v>14</v>
      </c>
    </row>
    <row r="6" spans="1:11">
      <c r="A6" s="9">
        <f t="shared" si="0"/>
        <v>0.32000000000000006</v>
      </c>
      <c r="B6" s="2" t="s">
        <v>15</v>
      </c>
      <c r="C6" s="11">
        <v>3</v>
      </c>
      <c r="D6" s="4" t="s">
        <v>16</v>
      </c>
      <c r="G6" s="12"/>
      <c r="H6" s="16"/>
      <c r="I6" s="19"/>
      <c r="J6" s="17" t="s">
        <v>17</v>
      </c>
      <c r="K6" s="18" t="s">
        <v>18</v>
      </c>
    </row>
    <row r="7" spans="1:11" ht="13.8" thickBot="1">
      <c r="A7" s="9">
        <f t="shared" si="0"/>
        <v>0</v>
      </c>
      <c r="G7" s="12" t="s">
        <v>19</v>
      </c>
      <c r="H7" s="16">
        <f>IF(Rho&lt;1,L/Lambda,NA())</f>
        <v>6.824340970682434E-2</v>
      </c>
      <c r="I7" s="3"/>
      <c r="J7" s="17" t="s">
        <v>20</v>
      </c>
      <c r="K7" s="18" t="s">
        <v>21</v>
      </c>
    </row>
    <row r="8" spans="1:11" ht="16.2" thickBot="1">
      <c r="A8" s="9">
        <f t="shared" si="0"/>
        <v>0</v>
      </c>
      <c r="B8" s="12" t="s">
        <v>22</v>
      </c>
      <c r="C8" s="20">
        <f>IF((s-1-Lambda/Mu)=0,EXP(-Mu*C9)*(1+P0*((Lambda/Mu)^s)/(FACT(s)*(1-Rho))*Mu*C9),EXP(-Mu*C9)*(1+P0*((Lambda/Mu)^s)/(FACT(s)*(1-Rho))*(1-EXP(-Mu*C9*(s-1-Lambda/Mu)))/(s-1-Lambda/Mu)))</f>
        <v>2.4526157229394795E-2</v>
      </c>
      <c r="D8" s="21" t="s">
        <v>23</v>
      </c>
      <c r="G8" s="12" t="s">
        <v>24</v>
      </c>
      <c r="H8" s="16">
        <f>IF(Rho&lt;1,Lq/Lambda,NA())</f>
        <v>1.5767430401576745E-3</v>
      </c>
      <c r="I8" s="3"/>
      <c r="J8" s="17" t="s">
        <v>25</v>
      </c>
      <c r="K8" s="18" t="s">
        <v>26</v>
      </c>
    </row>
    <row r="9" spans="1:11">
      <c r="A9" s="9">
        <f t="shared" si="0"/>
        <v>0</v>
      </c>
      <c r="B9" s="2" t="s">
        <v>27</v>
      </c>
      <c r="C9" s="11">
        <v>0.25</v>
      </c>
      <c r="E9" s="22" t="str">
        <f>IF(Rho&gt;=1,"Model invalid because:","")</f>
        <v/>
      </c>
      <c r="G9" s="12"/>
      <c r="H9" s="16"/>
      <c r="J9" s="17" t="s">
        <v>28</v>
      </c>
      <c r="K9" s="18" t="s">
        <v>29</v>
      </c>
    </row>
    <row r="10" spans="1:11" ht="13.8" thickBot="1">
      <c r="A10" s="9">
        <f t="shared" si="0"/>
        <v>0</v>
      </c>
      <c r="E10" s="23" t="str">
        <f>IF(Rho&gt;=1,"   r   &gt;=   1","")</f>
        <v/>
      </c>
      <c r="G10" s="24" t="s">
        <v>30</v>
      </c>
      <c r="H10" s="25">
        <f>Lambda/(s*Mu)</f>
        <v>0.26666666666666666</v>
      </c>
      <c r="J10" s="17" t="s">
        <v>31</v>
      </c>
      <c r="K10" s="18" t="s">
        <v>32</v>
      </c>
    </row>
    <row r="11" spans="1:11" ht="16.2" thickBot="1">
      <c r="A11" s="9">
        <f t="shared" si="0"/>
        <v>0</v>
      </c>
      <c r="B11" s="12" t="s">
        <v>33</v>
      </c>
      <c r="C11" s="20">
        <f ca="1">(1-SUM(OFFSET(P0,0,0,s,1)))*EXP(-s*Mu*(1-Rho)*C12)</f>
        <v>5.2032520325203224E-2</v>
      </c>
      <c r="D11" s="21" t="s">
        <v>34</v>
      </c>
      <c r="J11" s="17" t="s">
        <v>35</v>
      </c>
      <c r="K11" s="18" t="s">
        <v>36</v>
      </c>
    </row>
    <row r="12" spans="1:11" ht="13.8" thickBot="1">
      <c r="A12" s="9">
        <f t="shared" si="0"/>
        <v>0</v>
      </c>
      <c r="B12" s="2" t="s">
        <v>27</v>
      </c>
      <c r="C12" s="11">
        <v>0</v>
      </c>
      <c r="G12" s="12" t="s">
        <v>25</v>
      </c>
      <c r="J12" s="17" t="s">
        <v>37</v>
      </c>
      <c r="K12" s="18" t="s">
        <v>38</v>
      </c>
    </row>
    <row r="13" spans="1:11">
      <c r="A13" s="9">
        <f t="shared" si="0"/>
        <v>0</v>
      </c>
      <c r="G13" s="12">
        <v>0</v>
      </c>
      <c r="H13" s="13">
        <f>IF(Rho&lt;1,1/(SUM(A4:A29)+((Lambda/Mu)^s)/(FACT(s)*(1-Lambda/(s*Mu)))),NA())</f>
        <v>0.44715447154471544</v>
      </c>
      <c r="J13" s="17" t="s">
        <v>39</v>
      </c>
      <c r="K13" s="18" t="s">
        <v>40</v>
      </c>
    </row>
    <row r="14" spans="1:11">
      <c r="A14" s="9">
        <f t="shared" si="0"/>
        <v>0</v>
      </c>
      <c r="B14" s="4"/>
      <c r="C14" s="4"/>
      <c r="G14" s="12">
        <v>1</v>
      </c>
      <c r="H14" s="16">
        <f t="shared" ref="H14:H38" si="1">IF(Rho&lt;1,IF(s=1,(1-Rho)*Rho^n,IF(s&gt;=n,((Lambda/Mu)^n)*P0/FACT(n),((Lambda/Mu)^n)*P0/(FACT(s)*(s^(n-s))))),NA())</f>
        <v>0.35772357723577236</v>
      </c>
      <c r="J14" s="17" t="s">
        <v>41</v>
      </c>
      <c r="K14" s="18" t="s">
        <v>42</v>
      </c>
    </row>
    <row r="15" spans="1:11">
      <c r="A15" s="9">
        <f t="shared" si="0"/>
        <v>0</v>
      </c>
      <c r="B15" s="12"/>
      <c r="C15" s="4"/>
      <c r="G15" s="12">
        <v>2</v>
      </c>
      <c r="H15" s="16">
        <f t="shared" si="1"/>
        <v>0.14308943089430898</v>
      </c>
      <c r="J15" s="17" t="s">
        <v>44</v>
      </c>
      <c r="K15" s="18" t="s">
        <v>45</v>
      </c>
    </row>
    <row r="16" spans="1:11" ht="13.8" thickBot="1">
      <c r="A16" s="9">
        <f t="shared" si="0"/>
        <v>0</v>
      </c>
      <c r="B16" s="4"/>
      <c r="C16" s="4"/>
      <c r="G16" s="12">
        <v>3</v>
      </c>
      <c r="H16" s="16">
        <f t="shared" si="1"/>
        <v>3.8157181571815725E-2</v>
      </c>
      <c r="J16" s="26" t="s">
        <v>46</v>
      </c>
      <c r="K16" s="27" t="s">
        <v>47</v>
      </c>
    </row>
    <row r="17" spans="1:8">
      <c r="A17" s="9">
        <f t="shared" si="0"/>
        <v>0</v>
      </c>
      <c r="B17" s="4"/>
      <c r="C17" s="4"/>
      <c r="G17" s="12">
        <v>4</v>
      </c>
      <c r="H17" s="16">
        <f t="shared" si="1"/>
        <v>1.0175248419150863E-2</v>
      </c>
    </row>
    <row r="18" spans="1:8">
      <c r="A18" s="9">
        <f t="shared" si="0"/>
        <v>0</v>
      </c>
      <c r="B18" s="4"/>
      <c r="G18" s="12">
        <v>5</v>
      </c>
      <c r="H18" s="16">
        <f t="shared" si="1"/>
        <v>2.7133995784402306E-3</v>
      </c>
    </row>
    <row r="19" spans="1:8">
      <c r="A19" s="9">
        <f t="shared" si="0"/>
        <v>0</v>
      </c>
      <c r="B19" s="4"/>
      <c r="G19" s="12">
        <v>6</v>
      </c>
      <c r="H19" s="16">
        <f t="shared" si="1"/>
        <v>7.2357322091739476E-4</v>
      </c>
    </row>
    <row r="20" spans="1:8">
      <c r="A20" s="9">
        <f t="shared" si="0"/>
        <v>0</v>
      </c>
      <c r="B20" s="4"/>
      <c r="G20" s="12">
        <v>7</v>
      </c>
      <c r="H20" s="16">
        <f t="shared" si="1"/>
        <v>1.9295285891130531E-4</v>
      </c>
    </row>
    <row r="21" spans="1:8">
      <c r="A21" s="9">
        <f t="shared" si="0"/>
        <v>0</v>
      </c>
      <c r="G21" s="12">
        <v>8</v>
      </c>
      <c r="H21" s="16">
        <f t="shared" si="1"/>
        <v>5.1454095709681417E-5</v>
      </c>
    </row>
    <row r="22" spans="1:8">
      <c r="A22" s="9">
        <f t="shared" si="0"/>
        <v>0</v>
      </c>
      <c r="G22" s="12">
        <v>9</v>
      </c>
      <c r="H22" s="16">
        <f t="shared" si="1"/>
        <v>1.372109218924838E-5</v>
      </c>
    </row>
    <row r="23" spans="1:8">
      <c r="A23" s="9">
        <f t="shared" si="0"/>
        <v>0</v>
      </c>
      <c r="G23" s="12">
        <v>10</v>
      </c>
      <c r="H23" s="16">
        <f t="shared" si="1"/>
        <v>3.6589579171329013E-6</v>
      </c>
    </row>
    <row r="24" spans="1:8">
      <c r="A24" s="9">
        <f t="shared" si="0"/>
        <v>0</v>
      </c>
      <c r="G24" s="12">
        <v>11</v>
      </c>
      <c r="H24" s="16">
        <f t="shared" si="1"/>
        <v>9.7572211123544052E-7</v>
      </c>
    </row>
    <row r="25" spans="1:8">
      <c r="A25" s="9">
        <f t="shared" si="0"/>
        <v>0</v>
      </c>
      <c r="G25" s="12">
        <v>12</v>
      </c>
      <c r="H25" s="16">
        <f t="shared" si="1"/>
        <v>2.6019256299611755E-7</v>
      </c>
    </row>
    <row r="26" spans="1:8">
      <c r="A26" s="9">
        <f t="shared" si="0"/>
        <v>0</v>
      </c>
      <c r="G26" s="12">
        <v>13</v>
      </c>
      <c r="H26" s="16">
        <f t="shared" si="1"/>
        <v>6.9384683465631346E-8</v>
      </c>
    </row>
    <row r="27" spans="1:8">
      <c r="A27" s="9">
        <f t="shared" si="0"/>
        <v>0</v>
      </c>
      <c r="G27" s="12">
        <v>14</v>
      </c>
      <c r="H27" s="16">
        <f t="shared" si="1"/>
        <v>1.8502582257501695E-8</v>
      </c>
    </row>
    <row r="28" spans="1:8">
      <c r="A28" s="9">
        <f t="shared" si="0"/>
        <v>0</v>
      </c>
      <c r="G28" s="12">
        <v>15</v>
      </c>
      <c r="H28" s="16">
        <f t="shared" si="1"/>
        <v>4.9340219353337851E-9</v>
      </c>
    </row>
    <row r="29" spans="1:8">
      <c r="A29" s="9">
        <f t="shared" si="0"/>
        <v>0</v>
      </c>
      <c r="G29" s="12">
        <v>16</v>
      </c>
      <c r="H29" s="16">
        <f t="shared" si="1"/>
        <v>1.3157391827556764E-9</v>
      </c>
    </row>
    <row r="30" spans="1:8">
      <c r="G30" s="12">
        <v>17</v>
      </c>
      <c r="H30" s="16">
        <f t="shared" si="1"/>
        <v>3.508637820681804E-10</v>
      </c>
    </row>
    <row r="31" spans="1:8">
      <c r="G31" s="12">
        <v>18</v>
      </c>
      <c r="H31" s="16">
        <f t="shared" si="1"/>
        <v>9.356367521818143E-11</v>
      </c>
    </row>
    <row r="32" spans="1:8">
      <c r="G32" s="12">
        <v>19</v>
      </c>
      <c r="H32" s="16">
        <f t="shared" si="1"/>
        <v>2.4950313391515051E-11</v>
      </c>
    </row>
    <row r="33" spans="7:8">
      <c r="G33" s="12">
        <v>20</v>
      </c>
      <c r="H33" s="16">
        <f t="shared" si="1"/>
        <v>6.6534169044040154E-12</v>
      </c>
    </row>
    <row r="34" spans="7:8">
      <c r="G34" s="12">
        <v>21</v>
      </c>
      <c r="H34" s="16">
        <f t="shared" si="1"/>
        <v>1.7742445078410713E-12</v>
      </c>
    </row>
    <row r="35" spans="7:8">
      <c r="G35" s="12">
        <v>22</v>
      </c>
      <c r="H35" s="16">
        <f t="shared" si="1"/>
        <v>4.731318687576189E-13</v>
      </c>
    </row>
    <row r="36" spans="7:8">
      <c r="G36" s="12">
        <v>23</v>
      </c>
      <c r="H36" s="16">
        <f t="shared" si="1"/>
        <v>1.2616849833536508E-13</v>
      </c>
    </row>
    <row r="37" spans="7:8">
      <c r="G37" s="12">
        <v>24</v>
      </c>
      <c r="H37" s="16">
        <f t="shared" si="1"/>
        <v>3.3644932889430685E-14</v>
      </c>
    </row>
    <row r="38" spans="7:8" ht="13.8" thickBot="1">
      <c r="G38" s="12">
        <v>25</v>
      </c>
      <c r="H38" s="25">
        <f t="shared" si="1"/>
        <v>8.9719821038481833E-15</v>
      </c>
    </row>
  </sheetData>
  <dataConsolidate/>
  <dataValidations count="5">
    <dataValidation type="decimal" operator="greaterThanOrEqual" allowBlank="1" showInputMessage="1" showErrorMessage="1" errorTitle="Warning" error="t must be greater than or equal to 0." sqref="C9" xr:uid="{43801EF8-A09B-4722-B38D-E787A2DC803C}">
      <formula1>0</formula1>
    </dataValidation>
    <dataValidation type="decimal" operator="greaterThanOrEqual" allowBlank="1" showInputMessage="1" showErrorMessage="1" error="t must be greater than or equal to 0." sqref="C12" xr:uid="{1B981DA9-0FAF-423E-B043-DC60E2F53357}">
      <formula1>0</formula1>
    </dataValidation>
    <dataValidation type="whole" allowBlank="1" showInputMessage="1" showErrorMessage="1" error="The number of servers must be an integer between 1 and 25 (inclusive)." sqref="C6" xr:uid="{8BA7022A-8E27-4EDE-A70D-239A8EEA5EBC}">
      <formula1>1</formula1>
      <formula2>25</formula2>
    </dataValidation>
    <dataValidation type="decimal" operator="greaterThan" allowBlank="1" showInputMessage="1" showErrorMessage="1" error="The mean arrival rate must be greater than zero." sqref="C4" xr:uid="{A7E4FA72-73F2-4EE0-B130-9123A479131C}">
      <formula1>0</formula1>
    </dataValidation>
    <dataValidation type="decimal" operator="greaterThan" allowBlank="1" showInputMessage="1" showErrorMessage="1" error="The mean service rate must be greater than zero." sqref="C5" xr:uid="{D0A33E84-8814-4748-AB9C-8E3F5EDC0D6D}">
      <formula1>0</formula1>
    </dataValidation>
  </dataValidations>
  <printOptions headings="1" gridLines="1"/>
  <pageMargins left="0.75" right="0.75" top="1" bottom="1" header="0.5" footer="0.5"/>
  <pageSetup scale="82" orientation="landscape" horizontalDpi="4294967292" vertic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1A8F6-78F8-4C4D-8F41-D146B25F771C}">
  <sheetPr>
    <pageSetUpPr fitToPage="1"/>
  </sheetPr>
  <dimension ref="A1:K38"/>
  <sheetViews>
    <sheetView tabSelected="1" workbookViewId="0">
      <selection activeCell="C9" sqref="C9"/>
    </sheetView>
  </sheetViews>
  <sheetFormatPr defaultColWidth="10.77734375" defaultRowHeight="13.2"/>
  <cols>
    <col min="1" max="1" width="2.77734375" style="4" customWidth="1"/>
    <col min="2" max="2" width="12.88671875" style="2" customWidth="1"/>
    <col min="3" max="3" width="9.44140625" style="3" customWidth="1"/>
    <col min="4" max="4" width="46.21875" style="4" bestFit="1" customWidth="1"/>
    <col min="5" max="5" width="19.44140625" style="4" customWidth="1"/>
    <col min="6" max="6" width="5.5546875" style="4" customWidth="1"/>
    <col min="7" max="7" width="4.88671875" style="2" bestFit="1" customWidth="1"/>
    <col min="8" max="8" width="12" style="4" bestFit="1" customWidth="1"/>
    <col min="9" max="9" width="10.77734375" style="4" customWidth="1"/>
    <col min="10" max="10" width="12.77734375" style="4" bestFit="1" customWidth="1"/>
    <col min="11" max="11" width="8.77734375" style="4" customWidth="1"/>
    <col min="12" max="16384" width="10.77734375" style="4"/>
  </cols>
  <sheetData>
    <row r="1" spans="1:11" ht="17.399999999999999">
      <c r="A1" s="1" t="s">
        <v>0</v>
      </c>
    </row>
    <row r="2" spans="1:11" ht="13.8" thickBot="1"/>
    <row r="3" spans="1:11" ht="13.8" thickBot="1">
      <c r="C3" s="5" t="s">
        <v>1</v>
      </c>
      <c r="H3" s="6" t="s">
        <v>2</v>
      </c>
      <c r="J3" s="7" t="s">
        <v>3</v>
      </c>
      <c r="K3" s="8" t="s">
        <v>4</v>
      </c>
    </row>
    <row r="4" spans="1:11">
      <c r="A4" s="9">
        <f t="shared" ref="A4:A29" si="0">IF(G13&lt;=s-1,((Lambda/Mu)^G13)/FACT(G13),0)</f>
        <v>1</v>
      </c>
      <c r="B4" s="10" t="s">
        <v>5</v>
      </c>
      <c r="C4" s="11">
        <v>20</v>
      </c>
      <c r="D4" s="4" t="s">
        <v>6</v>
      </c>
      <c r="G4" s="12" t="s">
        <v>7</v>
      </c>
      <c r="H4" s="13">
        <f>IF(Rho&lt;1,Lq+Lambda/Mu,NA())</f>
        <v>3.0330945069942001</v>
      </c>
      <c r="J4" s="14" t="s">
        <v>8</v>
      </c>
      <c r="K4" s="15" t="s">
        <v>9</v>
      </c>
    </row>
    <row r="5" spans="1:11" ht="15.6">
      <c r="A5" s="9">
        <f t="shared" si="0"/>
        <v>2.5</v>
      </c>
      <c r="B5" s="10" t="s">
        <v>10</v>
      </c>
      <c r="C5" s="11">
        <v>8</v>
      </c>
      <c r="D5" s="4" t="s">
        <v>11</v>
      </c>
      <c r="G5" s="12" t="s">
        <v>12</v>
      </c>
      <c r="H5" s="16">
        <f>IF(Rho&lt;1,Lambda*Mu*((Lambda/Mu)^s)/(FACT(s-1)*(s*Mu-Lambda)^2/P0),NA())</f>
        <v>0.53309450699420002</v>
      </c>
      <c r="J5" s="17" t="s">
        <v>13</v>
      </c>
      <c r="K5" s="18" t="s">
        <v>14</v>
      </c>
    </row>
    <row r="6" spans="1:11">
      <c r="A6" s="9">
        <f t="shared" si="0"/>
        <v>3.125</v>
      </c>
      <c r="B6" s="2" t="s">
        <v>15</v>
      </c>
      <c r="C6" s="11">
        <v>4</v>
      </c>
      <c r="D6" s="4" t="s">
        <v>16</v>
      </c>
      <c r="G6" s="12"/>
      <c r="H6" s="16"/>
      <c r="I6" s="19"/>
      <c r="J6" s="17" t="s">
        <v>17</v>
      </c>
      <c r="K6" s="18" t="s">
        <v>18</v>
      </c>
    </row>
    <row r="7" spans="1:11" ht="13.8" thickBot="1">
      <c r="A7" s="9">
        <f t="shared" si="0"/>
        <v>2.6041666666666665</v>
      </c>
      <c r="G7" s="12" t="s">
        <v>19</v>
      </c>
      <c r="H7" s="16">
        <f>IF(Rho&lt;1,L/Lambda,NA())</f>
        <v>0.15165472534971</v>
      </c>
      <c r="I7" s="3"/>
      <c r="J7" s="17" t="s">
        <v>20</v>
      </c>
      <c r="K7" s="18" t="s">
        <v>21</v>
      </c>
    </row>
    <row r="8" spans="1:11" ht="16.2" thickBot="1">
      <c r="A8" s="9">
        <f t="shared" si="0"/>
        <v>0</v>
      </c>
      <c r="B8" s="12" t="s">
        <v>22</v>
      </c>
      <c r="C8" s="20">
        <f>IF((s-1-Lambda/Mu)=0,EXP(-Mu*C9)*(1+P0*((Lambda/Mu)^s)/(FACT(s)*(1-Rho))*Mu*C9),EXP(-Mu*C9)*(1+P0*((Lambda/Mu)^s)/(FACT(s)*(1-Rho))*(1-EXP(-Mu*C9*(s-1-Lambda/Mu)))/(s-1-Lambda/Mu)))</f>
        <v>0.19006162335224014</v>
      </c>
      <c r="D8" s="21" t="s">
        <v>23</v>
      </c>
      <c r="G8" s="12" t="s">
        <v>24</v>
      </c>
      <c r="H8" s="16">
        <f>IF(Rho&lt;1,Lq/Lambda,NA())</f>
        <v>2.6654725349710001E-2</v>
      </c>
      <c r="I8" s="3"/>
      <c r="J8" s="17" t="s">
        <v>25</v>
      </c>
      <c r="K8" s="18" t="s">
        <v>26</v>
      </c>
    </row>
    <row r="9" spans="1:11">
      <c r="A9" s="9">
        <f t="shared" si="0"/>
        <v>0</v>
      </c>
      <c r="B9" s="2" t="s">
        <v>27</v>
      </c>
      <c r="C9" s="11">
        <v>0.25</v>
      </c>
      <c r="E9" s="22" t="str">
        <f>IF(Rho&gt;=1,"Model invalid because:","")</f>
        <v/>
      </c>
      <c r="G9" s="12"/>
      <c r="H9" s="16"/>
      <c r="J9" s="17" t="s">
        <v>28</v>
      </c>
      <c r="K9" s="18" t="s">
        <v>29</v>
      </c>
    </row>
    <row r="10" spans="1:11" ht="13.8" thickBot="1">
      <c r="A10" s="9">
        <f t="shared" si="0"/>
        <v>0</v>
      </c>
      <c r="E10" s="23" t="str">
        <f>IF(Rho&gt;=1,"   r   &gt;=   1","")</f>
        <v/>
      </c>
      <c r="G10" s="24" t="s">
        <v>30</v>
      </c>
      <c r="H10" s="25">
        <f>Lambda/(s*Mu)</f>
        <v>0.625</v>
      </c>
      <c r="J10" s="17" t="s">
        <v>31</v>
      </c>
      <c r="K10" s="18" t="s">
        <v>32</v>
      </c>
    </row>
    <row r="11" spans="1:11" ht="16.2" thickBot="1">
      <c r="A11" s="9">
        <f t="shared" si="0"/>
        <v>0</v>
      </c>
      <c r="B11" s="12" t="s">
        <v>33</v>
      </c>
      <c r="C11" s="20">
        <f ca="1">(1-SUM(OFFSET(P0,0,0,s,1)))*EXP(-s*Mu*(1-Rho)*C12)</f>
        <v>0.3198567041965199</v>
      </c>
      <c r="D11" s="21" t="s">
        <v>34</v>
      </c>
      <c r="J11" s="17" t="s">
        <v>35</v>
      </c>
      <c r="K11" s="18" t="s">
        <v>36</v>
      </c>
    </row>
    <row r="12" spans="1:11" ht="13.8" thickBot="1">
      <c r="A12" s="9">
        <f t="shared" si="0"/>
        <v>0</v>
      </c>
      <c r="B12" s="2" t="s">
        <v>27</v>
      </c>
      <c r="C12" s="11">
        <v>0</v>
      </c>
      <c r="G12" s="12" t="s">
        <v>25</v>
      </c>
      <c r="J12" s="17" t="s">
        <v>37</v>
      </c>
      <c r="K12" s="18" t="s">
        <v>38</v>
      </c>
    </row>
    <row r="13" spans="1:11">
      <c r="A13" s="9">
        <f t="shared" si="0"/>
        <v>0</v>
      </c>
      <c r="G13" s="12">
        <v>0</v>
      </c>
      <c r="H13" s="13">
        <f>IF(Rho&lt;1,1/(SUM(A4:A29)+((Lambda/Mu)^s)/(FACT(s)*(1-Lambda/(s*Mu)))),NA())</f>
        <v>7.3694984646878209E-2</v>
      </c>
      <c r="J13" s="17" t="s">
        <v>39</v>
      </c>
      <c r="K13" s="18" t="s">
        <v>40</v>
      </c>
    </row>
    <row r="14" spans="1:11">
      <c r="A14" s="9">
        <f t="shared" si="0"/>
        <v>0</v>
      </c>
      <c r="B14" s="4"/>
      <c r="C14" s="4"/>
      <c r="G14" s="12">
        <v>1</v>
      </c>
      <c r="H14" s="16">
        <f t="shared" ref="H14:H38" si="1">IF(Rho&lt;1,IF(s=1,(1-Rho)*Rho^n,IF(s&gt;=n,((Lambda/Mu)^n)*P0/FACT(n),((Lambda/Mu)^n)*P0/(FACT(s)*(s^(n-s))))),NA())</f>
        <v>0.18423746161719551</v>
      </c>
      <c r="J14" s="17" t="s">
        <v>41</v>
      </c>
      <c r="K14" s="18" t="s">
        <v>42</v>
      </c>
    </row>
    <row r="15" spans="1:11">
      <c r="A15" s="9">
        <f t="shared" si="0"/>
        <v>0</v>
      </c>
      <c r="B15" s="12"/>
      <c r="C15" s="4"/>
      <c r="G15" s="12">
        <v>2</v>
      </c>
      <c r="H15" s="16">
        <f t="shared" si="1"/>
        <v>0.2302968270214944</v>
      </c>
      <c r="J15" s="17" t="s">
        <v>44</v>
      </c>
      <c r="K15" s="18" t="s">
        <v>45</v>
      </c>
    </row>
    <row r="16" spans="1:11" ht="13.8" thickBot="1">
      <c r="A16" s="9">
        <f t="shared" si="0"/>
        <v>0</v>
      </c>
      <c r="B16" s="4"/>
      <c r="C16" s="4"/>
      <c r="G16" s="12">
        <v>3</v>
      </c>
      <c r="H16" s="16">
        <f t="shared" si="1"/>
        <v>0.19191402251791201</v>
      </c>
      <c r="J16" s="26" t="s">
        <v>46</v>
      </c>
      <c r="K16" s="27" t="s">
        <v>47</v>
      </c>
    </row>
    <row r="17" spans="1:8">
      <c r="A17" s="9">
        <f t="shared" si="0"/>
        <v>0</v>
      </c>
      <c r="B17" s="4"/>
      <c r="C17" s="4"/>
      <c r="G17" s="12">
        <v>4</v>
      </c>
      <c r="H17" s="16">
        <f t="shared" si="1"/>
        <v>0.11994626407369501</v>
      </c>
    </row>
    <row r="18" spans="1:8">
      <c r="A18" s="9">
        <f t="shared" si="0"/>
        <v>0</v>
      </c>
      <c r="B18" s="4"/>
      <c r="G18" s="12">
        <v>5</v>
      </c>
      <c r="H18" s="16">
        <f t="shared" si="1"/>
        <v>7.4966415046059373E-2</v>
      </c>
    </row>
    <row r="19" spans="1:8">
      <c r="A19" s="9">
        <f t="shared" si="0"/>
        <v>0</v>
      </c>
      <c r="B19" s="4"/>
      <c r="G19" s="12">
        <v>6</v>
      </c>
      <c r="H19" s="16">
        <f t="shared" si="1"/>
        <v>4.685400940378711E-2</v>
      </c>
    </row>
    <row r="20" spans="1:8">
      <c r="A20" s="9">
        <f t="shared" si="0"/>
        <v>0</v>
      </c>
      <c r="B20" s="4"/>
      <c r="G20" s="12">
        <v>7</v>
      </c>
      <c r="H20" s="16">
        <f t="shared" si="1"/>
        <v>2.9283755877366941E-2</v>
      </c>
    </row>
    <row r="21" spans="1:8">
      <c r="A21" s="9">
        <f t="shared" si="0"/>
        <v>0</v>
      </c>
      <c r="G21" s="12">
        <v>8</v>
      </c>
      <c r="H21" s="16">
        <f t="shared" si="1"/>
        <v>1.8302347423354338E-2</v>
      </c>
    </row>
    <row r="22" spans="1:8">
      <c r="A22" s="9">
        <f t="shared" si="0"/>
        <v>0</v>
      </c>
      <c r="G22" s="12">
        <v>9</v>
      </c>
      <c r="H22" s="16">
        <f t="shared" si="1"/>
        <v>1.1438967139596462E-2</v>
      </c>
    </row>
    <row r="23" spans="1:8">
      <c r="A23" s="9">
        <f t="shared" si="0"/>
        <v>0</v>
      </c>
      <c r="G23" s="12">
        <v>10</v>
      </c>
      <c r="H23" s="16">
        <f t="shared" si="1"/>
        <v>7.1493544622477888E-3</v>
      </c>
    </row>
    <row r="24" spans="1:8">
      <c r="A24" s="9">
        <f t="shared" si="0"/>
        <v>0</v>
      </c>
      <c r="G24" s="12">
        <v>11</v>
      </c>
      <c r="H24" s="16">
        <f t="shared" si="1"/>
        <v>4.4683465389048676E-3</v>
      </c>
    </row>
    <row r="25" spans="1:8">
      <c r="A25" s="9">
        <f t="shared" si="0"/>
        <v>0</v>
      </c>
      <c r="G25" s="12">
        <v>12</v>
      </c>
      <c r="H25" s="16">
        <f t="shared" si="1"/>
        <v>2.7927165868155425E-3</v>
      </c>
    </row>
    <row r="26" spans="1:8">
      <c r="A26" s="9">
        <f t="shared" si="0"/>
        <v>0</v>
      </c>
      <c r="G26" s="12">
        <v>13</v>
      </c>
      <c r="H26" s="16">
        <f t="shared" si="1"/>
        <v>1.7454478667597141E-3</v>
      </c>
    </row>
    <row r="27" spans="1:8">
      <c r="A27" s="9">
        <f t="shared" si="0"/>
        <v>0</v>
      </c>
      <c r="G27" s="12">
        <v>14</v>
      </c>
      <c r="H27" s="16">
        <f t="shared" si="1"/>
        <v>1.0909049167248214E-3</v>
      </c>
    </row>
    <row r="28" spans="1:8">
      <c r="A28" s="9">
        <f t="shared" si="0"/>
        <v>0</v>
      </c>
      <c r="G28" s="12">
        <v>15</v>
      </c>
      <c r="H28" s="16">
        <f t="shared" si="1"/>
        <v>6.8181557295301327E-4</v>
      </c>
    </row>
    <row r="29" spans="1:8">
      <c r="A29" s="9">
        <f t="shared" si="0"/>
        <v>0</v>
      </c>
      <c r="G29" s="12">
        <v>16</v>
      </c>
      <c r="H29" s="16">
        <f t="shared" si="1"/>
        <v>4.2613473309563335E-4</v>
      </c>
    </row>
    <row r="30" spans="1:8">
      <c r="G30" s="12">
        <v>17</v>
      </c>
      <c r="H30" s="16">
        <f t="shared" si="1"/>
        <v>2.6633420818477082E-4</v>
      </c>
    </row>
    <row r="31" spans="1:8">
      <c r="G31" s="12">
        <v>18</v>
      </c>
      <c r="H31" s="16">
        <f t="shared" si="1"/>
        <v>1.6645888011548177E-4</v>
      </c>
    </row>
    <row r="32" spans="1:8">
      <c r="G32" s="12">
        <v>19</v>
      </c>
      <c r="H32" s="16">
        <f t="shared" si="1"/>
        <v>1.040368000721761E-4</v>
      </c>
    </row>
    <row r="33" spans="7:8">
      <c r="G33" s="12">
        <v>20</v>
      </c>
      <c r="H33" s="16">
        <f t="shared" si="1"/>
        <v>6.5023000045110065E-5</v>
      </c>
    </row>
    <row r="34" spans="7:8">
      <c r="G34" s="12">
        <v>21</v>
      </c>
      <c r="H34" s="16">
        <f t="shared" si="1"/>
        <v>4.0639375028193791E-5</v>
      </c>
    </row>
    <row r="35" spans="7:8">
      <c r="G35" s="12">
        <v>22</v>
      </c>
      <c r="H35" s="16">
        <f t="shared" si="1"/>
        <v>2.5399609392621117E-5</v>
      </c>
    </row>
    <row r="36" spans="7:8">
      <c r="G36" s="12">
        <v>23</v>
      </c>
      <c r="H36" s="16">
        <f t="shared" si="1"/>
        <v>1.58747558703882E-5</v>
      </c>
    </row>
    <row r="37" spans="7:8">
      <c r="G37" s="12">
        <v>24</v>
      </c>
      <c r="H37" s="16">
        <f t="shared" si="1"/>
        <v>9.9217224189926252E-6</v>
      </c>
    </row>
    <row r="38" spans="7:8" ht="13.8" thickBot="1">
      <c r="G38" s="12">
        <v>25</v>
      </c>
      <c r="H38" s="25">
        <f t="shared" si="1"/>
        <v>6.2010765118703906E-6</v>
      </c>
    </row>
  </sheetData>
  <dataConsolidate/>
  <dataValidations count="5">
    <dataValidation type="decimal" operator="greaterThan" allowBlank="1" showInputMessage="1" showErrorMessage="1" error="The mean service rate must be greater than zero." sqref="C5" xr:uid="{C6569354-CD56-41FF-98B7-638452EB9692}">
      <formula1>0</formula1>
    </dataValidation>
    <dataValidation type="decimal" operator="greaterThan" allowBlank="1" showInputMessage="1" showErrorMessage="1" error="The mean arrival rate must be greater than zero." sqref="C4" xr:uid="{CA995950-0414-4143-88C1-6894D9933BE8}">
      <formula1>0</formula1>
    </dataValidation>
    <dataValidation type="whole" allowBlank="1" showInputMessage="1" showErrorMessage="1" error="The number of servers must be an integer between 1 and 25 (inclusive)." sqref="C6" xr:uid="{D3022528-AB9E-4CA1-90ED-03DE608298C5}">
      <formula1>1</formula1>
      <formula2>25</formula2>
    </dataValidation>
    <dataValidation type="decimal" operator="greaterThanOrEqual" allowBlank="1" showInputMessage="1" showErrorMessage="1" error="t must be greater than or equal to 0." sqref="C12" xr:uid="{F99506B8-F835-4145-8C84-C368C9F4BB86}">
      <formula1>0</formula1>
    </dataValidation>
    <dataValidation type="decimal" operator="greaterThanOrEqual" allowBlank="1" showInputMessage="1" showErrorMessage="1" errorTitle="Warning" error="t must be greater than or equal to 0." sqref="C9" xr:uid="{1950D336-0457-4534-9D62-9E138B13926D}">
      <formula1>0</formula1>
    </dataValidation>
  </dataValidations>
  <printOptions headings="1" gridLines="1"/>
  <pageMargins left="0.75" right="0.75" top="1" bottom="1" header="0.5" footer="0.5"/>
  <pageSetup scale="82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66</vt:i4>
      </vt:variant>
    </vt:vector>
  </HeadingPairs>
  <TitlesOfParts>
    <vt:vector size="72" baseType="lpstr">
      <vt:lpstr>1e&amp;f</vt:lpstr>
      <vt:lpstr>1g&amp;h</vt:lpstr>
      <vt:lpstr>2a</vt:lpstr>
      <vt:lpstr>2b</vt:lpstr>
      <vt:lpstr>2c</vt:lpstr>
      <vt:lpstr>3b</vt:lpstr>
      <vt:lpstr>'1g&amp;h'!L</vt:lpstr>
      <vt:lpstr>'2a'!L</vt:lpstr>
      <vt:lpstr>'2b'!L</vt:lpstr>
      <vt:lpstr>'2c'!L</vt:lpstr>
      <vt:lpstr>'3b'!L</vt:lpstr>
      <vt:lpstr>L</vt:lpstr>
      <vt:lpstr>'1g&amp;h'!Lambda</vt:lpstr>
      <vt:lpstr>'2a'!Lambda</vt:lpstr>
      <vt:lpstr>'2b'!Lambda</vt:lpstr>
      <vt:lpstr>'2c'!Lambda</vt:lpstr>
      <vt:lpstr>'3b'!Lambda</vt:lpstr>
      <vt:lpstr>Lambda</vt:lpstr>
      <vt:lpstr>'1g&amp;h'!Lq</vt:lpstr>
      <vt:lpstr>'2a'!Lq</vt:lpstr>
      <vt:lpstr>'2b'!Lq</vt:lpstr>
      <vt:lpstr>'2c'!Lq</vt:lpstr>
      <vt:lpstr>'3b'!Lq</vt:lpstr>
      <vt:lpstr>Lq</vt:lpstr>
      <vt:lpstr>'1g&amp;h'!Mu</vt:lpstr>
      <vt:lpstr>'2a'!Mu</vt:lpstr>
      <vt:lpstr>'2b'!Mu</vt:lpstr>
      <vt:lpstr>'2c'!Mu</vt:lpstr>
      <vt:lpstr>'3b'!Mu</vt:lpstr>
      <vt:lpstr>Mu</vt:lpstr>
      <vt:lpstr>'1g&amp;h'!n</vt:lpstr>
      <vt:lpstr>'2a'!n</vt:lpstr>
      <vt:lpstr>'2b'!n</vt:lpstr>
      <vt:lpstr>'2c'!n</vt:lpstr>
      <vt:lpstr>'3b'!n</vt:lpstr>
      <vt:lpstr>n</vt:lpstr>
      <vt:lpstr>'1g&amp;h'!P0</vt:lpstr>
      <vt:lpstr>'2a'!P0</vt:lpstr>
      <vt:lpstr>'2b'!P0</vt:lpstr>
      <vt:lpstr>'2c'!P0</vt:lpstr>
      <vt:lpstr>'3b'!P0</vt:lpstr>
      <vt:lpstr>P0</vt:lpstr>
      <vt:lpstr>'1g&amp;h'!Pn</vt:lpstr>
      <vt:lpstr>'2a'!Pn</vt:lpstr>
      <vt:lpstr>'2b'!Pn</vt:lpstr>
      <vt:lpstr>'2c'!Pn</vt:lpstr>
      <vt:lpstr>'3b'!Pn</vt:lpstr>
      <vt:lpstr>Pn</vt:lpstr>
      <vt:lpstr>'1g&amp;h'!Rho</vt:lpstr>
      <vt:lpstr>'2a'!Rho</vt:lpstr>
      <vt:lpstr>'2b'!Rho</vt:lpstr>
      <vt:lpstr>'2c'!Rho</vt:lpstr>
      <vt:lpstr>'3b'!Rho</vt:lpstr>
      <vt:lpstr>Rho</vt:lpstr>
      <vt:lpstr>'1g&amp;h'!s</vt:lpstr>
      <vt:lpstr>'2a'!s</vt:lpstr>
      <vt:lpstr>'2b'!s</vt:lpstr>
      <vt:lpstr>'2c'!s</vt:lpstr>
      <vt:lpstr>'3b'!s</vt:lpstr>
      <vt:lpstr>s</vt:lpstr>
      <vt:lpstr>'1g&amp;h'!W</vt:lpstr>
      <vt:lpstr>'2a'!W</vt:lpstr>
      <vt:lpstr>'2b'!W</vt:lpstr>
      <vt:lpstr>'2c'!W</vt:lpstr>
      <vt:lpstr>'3b'!W</vt:lpstr>
      <vt:lpstr>W</vt:lpstr>
      <vt:lpstr>'1g&amp;h'!Wq</vt:lpstr>
      <vt:lpstr>'2a'!Wq</vt:lpstr>
      <vt:lpstr>'2b'!Wq</vt:lpstr>
      <vt:lpstr>'2c'!Wq</vt:lpstr>
      <vt:lpstr>'3b'!Wq</vt:lpstr>
      <vt:lpstr>Wq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</dc:creator>
  <cp:lastModifiedBy>laksh</cp:lastModifiedBy>
  <dcterms:created xsi:type="dcterms:W3CDTF">2022-03-07T22:04:54Z</dcterms:created>
  <dcterms:modified xsi:type="dcterms:W3CDTF">2022-07-12T20:09:21Z</dcterms:modified>
</cp:coreProperties>
</file>