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mc:AlternateContent xmlns:mc="http://schemas.openxmlformats.org/markup-compatibility/2006">
    <mc:Choice Requires="x15">
      <x15ac:absPath xmlns:x15ac="http://schemas.microsoft.com/office/spreadsheetml/2010/11/ac" url="https://drexel0.sharepoint.com/sites/SE630Group1/Shared Documents/General/"/>
    </mc:Choice>
  </mc:AlternateContent>
  <xr:revisionPtr revIDLastSave="3005" documentId="11_51174DBCDD133713437D847C1D6400FF3CED4083" xr6:coauthVersionLast="47" xr6:coauthVersionMax="47" xr10:uidLastSave="{38F71BEE-FC59-4DEE-A82F-5F41BE258336}"/>
  <bookViews>
    <workbookView xWindow="-108" yWindow="-108" windowWidth="23256" windowHeight="12456" activeTab="2" xr2:uid="{00000000-000D-0000-FFFF-FFFF00000000}"/>
  </bookViews>
  <sheets>
    <sheet name="Proposal 1" sheetId="1" r:id="rId1"/>
    <sheet name="Proposal 1 Resources" sheetId="4" r:id="rId2"/>
    <sheet name="Proposal 2" sheetId="3" r:id="rId3"/>
    <sheet name="Proposal 2 Resource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" i="3" l="1"/>
  <c r="G92" i="3"/>
  <c r="G91" i="3"/>
  <c r="G77" i="3"/>
  <c r="G90" i="3"/>
  <c r="G89" i="3"/>
  <c r="G69" i="3"/>
  <c r="G68" i="3"/>
  <c r="G60" i="3"/>
  <c r="G82" i="3"/>
  <c r="G83" i="3"/>
  <c r="G84" i="3"/>
  <c r="G85" i="3"/>
  <c r="G81" i="3"/>
  <c r="G65" i="3"/>
  <c r="G55" i="3"/>
  <c r="G64" i="3"/>
  <c r="G74" i="3"/>
  <c r="G75" i="3"/>
  <c r="G76" i="3"/>
  <c r="G73" i="3"/>
  <c r="G61" i="3"/>
  <c r="G29" i="3"/>
  <c r="G54" i="3"/>
  <c r="G53" i="3"/>
  <c r="G52" i="3"/>
  <c r="G49" i="3"/>
  <c r="G47" i="3"/>
  <c r="G48" i="3"/>
  <c r="G46" i="3"/>
  <c r="G31" i="3"/>
  <c r="G43" i="3"/>
  <c r="G40" i="3"/>
  <c r="G42" i="3"/>
  <c r="G41" i="3"/>
  <c r="G37" i="3"/>
  <c r="G36" i="3"/>
  <c r="G35" i="3"/>
  <c r="G32" i="3"/>
  <c r="G30" i="3"/>
  <c r="G26" i="3"/>
  <c r="G25" i="3"/>
  <c r="G24" i="3"/>
  <c r="G21" i="3"/>
  <c r="G88" i="3"/>
  <c r="H87" i="3" s="1"/>
  <c r="G80" i="3"/>
  <c r="H79" i="3" s="1"/>
  <c r="G72" i="3"/>
  <c r="H71" i="3" s="1"/>
  <c r="G67" i="3"/>
  <c r="G63" i="3"/>
  <c r="G59" i="3"/>
  <c r="H58" i="3" s="1"/>
  <c r="G51" i="3"/>
  <c r="G45" i="3"/>
  <c r="G39" i="3"/>
  <c r="G34" i="3"/>
  <c r="G28" i="3"/>
  <c r="G23" i="3"/>
  <c r="G20" i="3"/>
  <c r="G19" i="3"/>
  <c r="G18" i="3"/>
  <c r="G17" i="3"/>
  <c r="G16" i="3" s="1"/>
  <c r="H15" i="3" s="1"/>
  <c r="G12" i="3"/>
  <c r="G11" i="3"/>
  <c r="G10" i="3"/>
  <c r="G9" i="3" s="1"/>
  <c r="H8" i="3" s="1"/>
  <c r="G6" i="3"/>
  <c r="G4" i="3"/>
  <c r="G5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F111" i="1"/>
  <c r="C6" i="4"/>
  <c r="B6" i="4"/>
  <c r="C12" i="4"/>
  <c r="B12" i="4"/>
  <c r="C3" i="4"/>
  <c r="C4" i="4"/>
  <c r="C5" i="4"/>
  <c r="C7" i="4"/>
  <c r="C8" i="4"/>
  <c r="C9" i="4"/>
  <c r="C10" i="4"/>
  <c r="C11" i="4"/>
  <c r="C2" i="4"/>
  <c r="B3" i="4"/>
  <c r="B4" i="4"/>
  <c r="B5" i="4"/>
  <c r="B7" i="4"/>
  <c r="B8" i="4"/>
  <c r="B9" i="4"/>
  <c r="B10" i="4"/>
  <c r="B11" i="4"/>
  <c r="B2" i="4"/>
  <c r="G3" i="3" l="1"/>
  <c r="H2" i="3" s="1"/>
  <c r="H97" i="3" s="1"/>
  <c r="G18" i="1"/>
  <c r="G17" i="1" s="1"/>
  <c r="G104" i="1"/>
  <c r="G103" i="1"/>
  <c r="G78" i="1"/>
  <c r="G77" i="1"/>
  <c r="G76" i="1" s="1"/>
  <c r="G11" i="1"/>
  <c r="G12" i="1"/>
  <c r="G13" i="1"/>
  <c r="G14" i="1"/>
  <c r="G15" i="1"/>
  <c r="G16" i="1"/>
  <c r="G10" i="1"/>
  <c r="G9" i="1" s="1"/>
  <c r="G88" i="1"/>
  <c r="G87" i="1"/>
  <c r="G86" i="1" s="1"/>
  <c r="G28" i="1"/>
  <c r="G29" i="1"/>
  <c r="G30" i="1"/>
  <c r="G31" i="1"/>
  <c r="G32" i="1"/>
  <c r="G33" i="1"/>
  <c r="G35" i="1"/>
  <c r="G36" i="1"/>
  <c r="G37" i="1"/>
  <c r="G24" i="1"/>
  <c r="G25" i="1"/>
  <c r="G26" i="1"/>
  <c r="G23" i="1"/>
  <c r="G22" i="1" s="1"/>
  <c r="G99" i="1"/>
  <c r="G100" i="1"/>
  <c r="G81" i="1"/>
  <c r="G75" i="1"/>
  <c r="G74" i="1"/>
  <c r="G70" i="1"/>
  <c r="G69" i="1"/>
  <c r="G65" i="1"/>
  <c r="G64" i="1"/>
  <c r="G60" i="1"/>
  <c r="G59" i="1"/>
  <c r="G55" i="1"/>
  <c r="G54" i="1"/>
  <c r="G50" i="1"/>
  <c r="G49" i="1"/>
  <c r="G45" i="1"/>
  <c r="G44" i="1"/>
  <c r="G101" i="1"/>
  <c r="G97" i="1"/>
  <c r="G96" i="1"/>
  <c r="G95" i="1" s="1"/>
  <c r="G43" i="1"/>
  <c r="G47" i="1"/>
  <c r="G48" i="1"/>
  <c r="G52" i="1"/>
  <c r="G53" i="1"/>
  <c r="G57" i="1"/>
  <c r="G58" i="1"/>
  <c r="G62" i="1"/>
  <c r="G63" i="1"/>
  <c r="G67" i="1"/>
  <c r="G68" i="1"/>
  <c r="G72" i="1"/>
  <c r="G73" i="1"/>
  <c r="G42" i="1"/>
  <c r="G41" i="1" s="1"/>
  <c r="G107" i="1"/>
  <c r="G106" i="1"/>
  <c r="G105" i="1" s="1"/>
  <c r="G91" i="1"/>
  <c r="G90" i="1"/>
  <c r="G89" i="1" s="1"/>
  <c r="G80" i="1"/>
  <c r="G82" i="1"/>
  <c r="G5" i="1"/>
  <c r="G6" i="1"/>
  <c r="G7" i="1"/>
  <c r="G8" i="1"/>
  <c r="G4" i="1"/>
  <c r="G3" i="1" s="1"/>
  <c r="H2" i="1" s="1"/>
  <c r="G71" i="1" l="1"/>
  <c r="G66" i="1"/>
  <c r="G61" i="1"/>
  <c r="G56" i="1"/>
  <c r="G51" i="1"/>
  <c r="G46" i="1"/>
  <c r="G98" i="1"/>
  <c r="G34" i="1"/>
  <c r="G27" i="1"/>
  <c r="H21" i="1" s="1"/>
  <c r="H85" i="1"/>
  <c r="G102" i="1"/>
  <c r="G79" i="1"/>
  <c r="H40" i="1" s="1"/>
  <c r="H94" i="1" l="1"/>
  <c r="H1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tc={A010E258-30E6-41BD-BE43-444AE13F5B30}</author>
  </authors>
  <commentList>
    <comment ref="J1" authorId="0" shapeId="0" xr:uid="{A010E258-30E6-41BD-BE43-444AE13F5B30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what the total of weeks of work (over lapping tasks, considering resources, and dependencies).
I might wrap this into the WBS or hide the column.</t>
      </text>
    </comment>
  </commentList>
</comments>
</file>

<file path=xl/sharedStrings.xml><?xml version="1.0" encoding="utf-8"?>
<sst xmlns="http://schemas.openxmlformats.org/spreadsheetml/2006/main" count="608" uniqueCount="365">
  <si>
    <t>Task ID</t>
  </si>
  <si>
    <t>Task</t>
  </si>
  <si>
    <t>Resource</t>
  </si>
  <si>
    <t>Dependencies</t>
  </si>
  <si>
    <t>Number of Resources</t>
  </si>
  <si>
    <t>Duration (hrs)</t>
  </si>
  <si>
    <t>Cost</t>
  </si>
  <si>
    <t>Subtotal</t>
  </si>
  <si>
    <t>Actual Weeks</t>
  </si>
  <si>
    <t>1</t>
  </si>
  <si>
    <t>Phase 1: Pre-development activities</t>
  </si>
  <si>
    <t>System requirements analysis</t>
  </si>
  <si>
    <t>1.1.1</t>
  </si>
  <si>
    <t>Gather UI/UX requirements</t>
  </si>
  <si>
    <t>Project Manager</t>
  </si>
  <si>
    <t>-</t>
  </si>
  <si>
    <t>1.1.2</t>
  </si>
  <si>
    <t>Gather front-end development requirements</t>
  </si>
  <si>
    <t>1.1.3</t>
  </si>
  <si>
    <t>Gather database requirements</t>
  </si>
  <si>
    <t>1.1.4</t>
  </si>
  <si>
    <t>Gather service integration requirements</t>
  </si>
  <si>
    <t>1.1.5</t>
  </si>
  <si>
    <t>Finalize requirements</t>
  </si>
  <si>
    <t>1.1.1, 1.1.2, 1.1.3, 1.1.4</t>
  </si>
  <si>
    <t>Team Expansion</t>
  </si>
  <si>
    <t>1.2.1</t>
  </si>
  <si>
    <t>Determine team requirements</t>
  </si>
  <si>
    <t>HR Representative</t>
  </si>
  <si>
    <t>1.2.2</t>
  </si>
  <si>
    <t>Create job descriptions for open positions</t>
  </si>
  <si>
    <t>1.2.3</t>
  </si>
  <si>
    <t>Accept applications for new open positions</t>
  </si>
  <si>
    <t>1.2.4</t>
  </si>
  <si>
    <t>Interview applicants - first round</t>
  </si>
  <si>
    <t>1.2.5</t>
  </si>
  <si>
    <t>Interview applicants - second round</t>
  </si>
  <si>
    <t>1.2.6</t>
  </si>
  <si>
    <t>Finalize offers</t>
  </si>
  <si>
    <t>1.2.7</t>
  </si>
  <si>
    <t>Onboard new hires</t>
  </si>
  <si>
    <t>Training</t>
  </si>
  <si>
    <t>1.3.1</t>
  </si>
  <si>
    <t>Training for existing employees</t>
  </si>
  <si>
    <t>Technical Trainer,
Sr. Developer,
Jr. Developer I,
Jr. Developer II</t>
  </si>
  <si>
    <t>1.4</t>
  </si>
  <si>
    <t>Phase 1: Complete</t>
  </si>
  <si>
    <t>Phase 2: UI/UX Site Design</t>
  </si>
  <si>
    <t>2.1</t>
  </si>
  <si>
    <t>Create wireframes</t>
  </si>
  <si>
    <t>2.1.1</t>
  </si>
  <si>
    <t>Develop wireframes for site designs</t>
  </si>
  <si>
    <t>UI Designer</t>
  </si>
  <si>
    <t>2.1.2</t>
  </si>
  <si>
    <t>Wireframe approvals (first round)</t>
  </si>
  <si>
    <t>2.1.3</t>
  </si>
  <si>
    <t>Wireframe updates</t>
  </si>
  <si>
    <t>2.1.4</t>
  </si>
  <si>
    <t>Wireframe approvals (second round)</t>
  </si>
  <si>
    <t>2.2</t>
  </si>
  <si>
    <t>Develop site pages</t>
  </si>
  <si>
    <t>2.2.1</t>
  </si>
  <si>
    <t>Develop product catalog page</t>
  </si>
  <si>
    <t>2.2.2</t>
  </si>
  <si>
    <t>Develop individual product pages</t>
  </si>
  <si>
    <t>2.2.3</t>
  </si>
  <si>
    <t>Develop customer review sections</t>
  </si>
  <si>
    <t>2.2.4</t>
  </si>
  <si>
    <t>Develop customer account pages</t>
  </si>
  <si>
    <t>2.2.5</t>
  </si>
  <si>
    <t>Develop cart and checkout pages</t>
  </si>
  <si>
    <t>2.2.6</t>
  </si>
  <si>
    <t>Develop informational pages</t>
  </si>
  <si>
    <t>2.3</t>
  </si>
  <si>
    <t>UI/UX Approvals</t>
  </si>
  <si>
    <t>2.3.1</t>
  </si>
  <si>
    <t>UI/UX approvals (first round)</t>
  </si>
  <si>
    <t>2.2.1, 2.2.2, 2.2.3, 2.2.4, 2.2.5, 2.2.6</t>
  </si>
  <si>
    <t>2.3.2</t>
  </si>
  <si>
    <t>UI/UX revisions</t>
  </si>
  <si>
    <t>2.3.3</t>
  </si>
  <si>
    <t>UI/UX final approval</t>
  </si>
  <si>
    <t>2.4</t>
  </si>
  <si>
    <t>Phase 2: Complete</t>
  </si>
  <si>
    <t>3</t>
  </si>
  <si>
    <t>Phase 3: Web application development</t>
  </si>
  <si>
    <t>3.1</t>
  </si>
  <si>
    <t>Develop product subsystem</t>
  </si>
  <si>
    <t>3.1.1</t>
  </si>
  <si>
    <t>Build data schema for products</t>
  </si>
  <si>
    <t>Sr. Developer</t>
  </si>
  <si>
    <t>1.1.5, 1.2.7</t>
  </si>
  <si>
    <t>3.1.2</t>
  </si>
  <si>
    <t>Build interface for product data</t>
  </si>
  <si>
    <t>3.1.3</t>
  </si>
  <si>
    <t>Build API endpoints for products</t>
  </si>
  <si>
    <t>Jr. Developer I</t>
  </si>
  <si>
    <t>3.1.4</t>
  </si>
  <si>
    <t>Build business logic for products</t>
  </si>
  <si>
    <t>Jr. Developer II</t>
  </si>
  <si>
    <t>3.2</t>
  </si>
  <si>
    <t>Develop customer subsystem</t>
  </si>
  <si>
    <t>3.2.1</t>
  </si>
  <si>
    <t>Build data schema for customer info</t>
  </si>
  <si>
    <t>3.2.2</t>
  </si>
  <si>
    <t>Build interface for customer data</t>
  </si>
  <si>
    <t>3.2.3</t>
  </si>
  <si>
    <t>Build API endpoints for customer info</t>
  </si>
  <si>
    <t>3.2.4</t>
  </si>
  <si>
    <t>Build business logic for customer info</t>
  </si>
  <si>
    <t>3.3</t>
  </si>
  <si>
    <t>Develop pricing subsystem</t>
  </si>
  <si>
    <t>3.3.1</t>
  </si>
  <si>
    <t>Build pricing data schema</t>
  </si>
  <si>
    <t>3.3.2</t>
  </si>
  <si>
    <t>Build interfacec for pricing data</t>
  </si>
  <si>
    <t>3.3.3</t>
  </si>
  <si>
    <t>Build API endpoints for pricing</t>
  </si>
  <si>
    <t>3.3.4</t>
  </si>
  <si>
    <t>Build business logic for pricing</t>
  </si>
  <si>
    <t>3.4</t>
  </si>
  <si>
    <t>Develop transaction subsystem</t>
  </si>
  <si>
    <t>3.4.1</t>
  </si>
  <si>
    <t>Build transaction data schema</t>
  </si>
  <si>
    <t>3.4.2</t>
  </si>
  <si>
    <t>Build interface for transaction data</t>
  </si>
  <si>
    <t>3.4.3</t>
  </si>
  <si>
    <t>Build API endpoints for transactions</t>
  </si>
  <si>
    <t>3.4.4</t>
  </si>
  <si>
    <t>Build  business logic for transactions</t>
  </si>
  <si>
    <t>3.5</t>
  </si>
  <si>
    <t>Develop product review subsystem</t>
  </si>
  <si>
    <t>3.5.1</t>
  </si>
  <si>
    <t>Build review data schema</t>
  </si>
  <si>
    <t>3.5.2</t>
  </si>
  <si>
    <t>Build interface for review data</t>
  </si>
  <si>
    <t>3.5.3</t>
  </si>
  <si>
    <t>Build API endpoints for product reviews</t>
  </si>
  <si>
    <t>3.5.4</t>
  </si>
  <si>
    <t>Build business logic for product reviews</t>
  </si>
  <si>
    <t>3.6</t>
  </si>
  <si>
    <t>Develop inventory management subsystem</t>
  </si>
  <si>
    <t>3.6.1</t>
  </si>
  <si>
    <t>Build inventory management schema</t>
  </si>
  <si>
    <t>3.6.2</t>
  </si>
  <si>
    <t>Build interface for inventory management data</t>
  </si>
  <si>
    <t>3.6.3</t>
  </si>
  <si>
    <t>Build API endpoints for inventory management</t>
  </si>
  <si>
    <t>3.6.4</t>
  </si>
  <si>
    <t xml:space="preserve">Build business logic for inventory management </t>
  </si>
  <si>
    <t>3.7</t>
  </si>
  <si>
    <t>Develop tax and shipping subsystem</t>
  </si>
  <si>
    <t>3.7.1</t>
  </si>
  <si>
    <t>Build shipping and tax schema</t>
  </si>
  <si>
    <t>3.7.2</t>
  </si>
  <si>
    <t>Build interface for shipping and tax data</t>
  </si>
  <si>
    <t>3.7.3</t>
  </si>
  <si>
    <t>Build API endpoints for shipping and tax processing</t>
  </si>
  <si>
    <t>3.7.4</t>
  </si>
  <si>
    <t>Build business logic for shipping and tax processing</t>
  </si>
  <si>
    <t>3.8</t>
  </si>
  <si>
    <t>Subsystem testing</t>
  </si>
  <si>
    <t>3.8.1</t>
  </si>
  <si>
    <t>Integration testing</t>
  </si>
  <si>
    <t>Tester I,
Tester II</t>
  </si>
  <si>
    <t>3.1.1, 3.1.2, 3.1.3, 3.1.4,
3.2.1, 3.2.2, 3.2.3, 3.2.4,
3.3.1, 3.3.2, 3.3.3, 3.3.4,
3.4.1, 3.4.2, 3.4.3, 3.4.4,
3.5.1, 3.5.2, 3.5.3, 3.5.4,
3.6.1, 3.6.2, 3.6.3, 3.6.4,
3.7.1, 3.7.2, 3.7.3, 3.7.4</t>
  </si>
  <si>
    <t>3.8.2</t>
  </si>
  <si>
    <t>Acceptence testing</t>
  </si>
  <si>
    <t>3.9</t>
  </si>
  <si>
    <t>System Approvals</t>
  </si>
  <si>
    <t>3.9.1</t>
  </si>
  <si>
    <t>System approvals (first round)</t>
  </si>
  <si>
    <t>3.8.1, 3.8.2</t>
  </si>
  <si>
    <t>3.9.2</t>
  </si>
  <si>
    <t>System revisions</t>
  </si>
  <si>
    <t>Jr. Developer I,
Jr. Developer II</t>
  </si>
  <si>
    <t>3.9.3</t>
  </si>
  <si>
    <t>System final approval</t>
  </si>
  <si>
    <t>3.10</t>
  </si>
  <si>
    <t>Phase 3: Complete</t>
  </si>
  <si>
    <t>4</t>
  </si>
  <si>
    <t>Phase 4: Deployment</t>
  </si>
  <si>
    <t>4.1</t>
  </si>
  <si>
    <t>Infrastructure</t>
  </si>
  <si>
    <t>4.1.1</t>
  </si>
  <si>
    <t>Build infrastructure</t>
  </si>
  <si>
    <t>4.1.2</t>
  </si>
  <si>
    <t>Install required services</t>
  </si>
  <si>
    <t>4.2</t>
  </si>
  <si>
    <t>Deploy website to infrastructure</t>
  </si>
  <si>
    <t>4.2.1</t>
  </si>
  <si>
    <t>Configure deployment pipelines</t>
  </si>
  <si>
    <t>Dev Ops</t>
  </si>
  <si>
    <t>4.2.2</t>
  </si>
  <si>
    <t>Deploy website</t>
  </si>
  <si>
    <t>4.2.1, 3.9.3</t>
  </si>
  <si>
    <t>4.3</t>
  </si>
  <si>
    <t>Phase 4: Complete</t>
  </si>
  <si>
    <t>5</t>
  </si>
  <si>
    <t>Phase 5: SalesForce integration</t>
  </si>
  <si>
    <t>5.1</t>
  </si>
  <si>
    <t>Develop data adapters</t>
  </si>
  <si>
    <t>5.1.1</t>
  </si>
  <si>
    <t>Map customer data to SalesForce data</t>
  </si>
  <si>
    <t>5.1.2</t>
  </si>
  <si>
    <t>Develop data conversion adapter</t>
  </si>
  <si>
    <t>5.2</t>
  </si>
  <si>
    <t>Service integration</t>
  </si>
  <si>
    <t>5.2.1</t>
  </si>
  <si>
    <t>Develop data egress to SalesForce</t>
  </si>
  <si>
    <t>5.2.2</t>
  </si>
  <si>
    <t>Develop data ingress from SalesForce</t>
  </si>
  <si>
    <t>5.2.3</t>
  </si>
  <si>
    <t>Develop data sync service</t>
  </si>
  <si>
    <t>5.3</t>
  </si>
  <si>
    <t>SalesForce integration testing</t>
  </si>
  <si>
    <t>5.3.1</t>
  </si>
  <si>
    <t>Test data egress</t>
  </si>
  <si>
    <t>5.3.2</t>
  </si>
  <si>
    <t>Test data ingress</t>
  </si>
  <si>
    <t>5.4</t>
  </si>
  <si>
    <t>SalesForce integration deployment</t>
  </si>
  <si>
    <t>5.4.1</t>
  </si>
  <si>
    <t>Cut-over to production customer data</t>
  </si>
  <si>
    <t>5.4.2</t>
  </si>
  <si>
    <t>Cut-over to production SalesForce instance</t>
  </si>
  <si>
    <t>5.5</t>
  </si>
  <si>
    <t>Phase 5: Complete</t>
  </si>
  <si>
    <t>6</t>
  </si>
  <si>
    <t>Project Complete</t>
  </si>
  <si>
    <t>TOTAL DURATION (CUMULATIVE HOURS)</t>
  </si>
  <si>
    <t>ACTUAL DURATION (WEEKS)</t>
  </si>
  <si>
    <t>TOTAL COST</t>
  </si>
  <si>
    <t>Hourly</t>
  </si>
  <si>
    <t>Weekly</t>
  </si>
  <si>
    <t>FTE</t>
  </si>
  <si>
    <t>UI Developer</t>
  </si>
  <si>
    <t>Technical Trainer</t>
  </si>
  <si>
    <t>Tester I</t>
  </si>
  <si>
    <t>Tester II</t>
  </si>
  <si>
    <t>PHASE-1</t>
  </si>
  <si>
    <t>Project Initiation</t>
  </si>
  <si>
    <t xml:space="preserve">   Project Kickoff Meeting</t>
  </si>
  <si>
    <t xml:space="preserve">   Project Planning</t>
  </si>
  <si>
    <t>Project Manager &amp; Business Analyst</t>
  </si>
  <si>
    <t xml:space="preserve">   Contract Negotiation</t>
  </si>
  <si>
    <t>1.1,1.2</t>
  </si>
  <si>
    <t>PHASE-1 Complete</t>
  </si>
  <si>
    <t>PHASE - 2 Requirement Analysis</t>
  </si>
  <si>
    <t xml:space="preserve">   Gather Business Requirements</t>
  </si>
  <si>
    <t>Business Analyst &amp; Stakeholders</t>
  </si>
  <si>
    <t xml:space="preserve">   Define Functional Requirements</t>
  </si>
  <si>
    <t>Business Analyst &amp; IT Manager</t>
  </si>
  <si>
    <t xml:space="preserve">   Define Non-Functional Requirements</t>
  </si>
  <si>
    <t xml:space="preserve">Business Analyst </t>
  </si>
  <si>
    <t>2.1,2.2</t>
  </si>
  <si>
    <t>PHASE-2 Complete</t>
  </si>
  <si>
    <t>PHASE - 3 Platform Optimization</t>
  </si>
  <si>
    <t xml:space="preserve">   User Experience Enhancement</t>
  </si>
  <si>
    <t xml:space="preserve">      Conduct User Surveys</t>
  </si>
  <si>
    <t>Front-end Developers</t>
  </si>
  <si>
    <t xml:space="preserve">      Analyze User Feedback</t>
  </si>
  <si>
    <t xml:space="preserve">      Design User Personas</t>
  </si>
  <si>
    <t>Sr Developer</t>
  </si>
  <si>
    <t>3.1.1.3.1.2</t>
  </si>
  <si>
    <t xml:space="preserve">      Wireframing and Prototyping</t>
  </si>
  <si>
    <t>3.1.5</t>
  </si>
  <si>
    <t xml:space="preserve">      User Interface Design</t>
  </si>
  <si>
    <t>UX Designer</t>
  </si>
  <si>
    <t>3.1.3,3.1.4</t>
  </si>
  <si>
    <t xml:space="preserve">   Interface Design</t>
  </si>
  <si>
    <t xml:space="preserve">      Design Interface Layout</t>
  </si>
  <si>
    <t>3.1.3,3.1.5</t>
  </si>
  <si>
    <t xml:space="preserve">      Implement Responsive Design</t>
  </si>
  <si>
    <t xml:space="preserve">      Visual Design Enhancement</t>
  </si>
  <si>
    <t>3.2.1,3.2.3</t>
  </si>
  <si>
    <t xml:space="preserve">   Scalability Improvement</t>
  </si>
  <si>
    <t xml:space="preserve">      Performance Testing</t>
  </si>
  <si>
    <t xml:space="preserve"> Tester I</t>
  </si>
  <si>
    <t xml:space="preserve">      Load Testing</t>
  </si>
  <si>
    <t xml:space="preserve">      Scalability Analysis</t>
  </si>
  <si>
    <t>Back-end Developer</t>
  </si>
  <si>
    <t>3.3.1,3.3.2</t>
  </si>
  <si>
    <t xml:space="preserve">      Implement Scalability Solutions</t>
  </si>
  <si>
    <t>3.3.1,3.3.2,3.3.3</t>
  </si>
  <si>
    <t xml:space="preserve">   Customer-Centric Features Integration</t>
  </si>
  <si>
    <t xml:space="preserve">      Feature Prioritization</t>
  </si>
  <si>
    <t>3.1.2,3.2.1</t>
  </si>
  <si>
    <t xml:space="preserve">      Development of Customer-Centric Features</t>
  </si>
  <si>
    <t xml:space="preserve">      Testing and Feedback Incorporation</t>
  </si>
  <si>
    <t>3.3.4,3.1.2,3.1.1,3.1.5</t>
  </si>
  <si>
    <t xml:space="preserve">   Integration of Salesforce</t>
  </si>
  <si>
    <t>3.3.4,3.4.1,3.4.2</t>
  </si>
  <si>
    <t xml:space="preserve">      Requirement Gathering for Integration</t>
  </si>
  <si>
    <t xml:space="preserve">Integration Specialist </t>
  </si>
  <si>
    <t xml:space="preserve">      Configuration and Customization</t>
  </si>
  <si>
    <t>Saleforce Admins</t>
  </si>
  <si>
    <t xml:space="preserve">      Data Migration and Synchronization</t>
  </si>
  <si>
    <t>3.5.1,3.5.2</t>
  </si>
  <si>
    <t xml:space="preserve">      Testing and User Acceptance</t>
  </si>
  <si>
    <t>3.5.1,3.5.2,3.5.3</t>
  </si>
  <si>
    <t xml:space="preserve">   Integration of Payment Gateways</t>
  </si>
  <si>
    <t xml:space="preserve">      Research and Selection of Payment Gateways</t>
  </si>
  <si>
    <t>2.1,3.1.1,3.1.2</t>
  </si>
  <si>
    <t xml:space="preserve">      Integration Planning</t>
  </si>
  <si>
    <t xml:space="preserve">      Payment Gateway Implementation</t>
  </si>
  <si>
    <t>2.2,3.1.3,3.6.2</t>
  </si>
  <si>
    <t xml:space="preserve">      Testing Payment Processes</t>
  </si>
  <si>
    <t>Payment Gateway Specialist</t>
  </si>
  <si>
    <t xml:space="preserve">   Technology Upgrade</t>
  </si>
  <si>
    <t xml:space="preserve">      Assess Current Technology Stack</t>
  </si>
  <si>
    <t>IT Manager</t>
  </si>
  <si>
    <t xml:space="preserve">      Research and Selection of New Technologies</t>
  </si>
  <si>
    <t xml:space="preserve">      Implementation of Technology Upgrade</t>
  </si>
  <si>
    <t xml:space="preserve">      Testing and Debugging</t>
  </si>
  <si>
    <t>3.6.4,3.7.4</t>
  </si>
  <si>
    <t>PHASE-3 Complete</t>
  </si>
  <si>
    <t>PHASE - 4 Resource Allocation</t>
  </si>
  <si>
    <t xml:space="preserve">   Team Formation</t>
  </si>
  <si>
    <t xml:space="preserve">      Identify Team Members</t>
  </si>
  <si>
    <t>HR</t>
  </si>
  <si>
    <t>1.2,2.1</t>
  </si>
  <si>
    <t xml:space="preserve">      Assign Roles and Responsibilities</t>
  </si>
  <si>
    <t xml:space="preserve">   Setup Infrastructure</t>
  </si>
  <si>
    <t xml:space="preserve">      Procure Necessary Hardware and Software</t>
  </si>
  <si>
    <t xml:space="preserve">      Setup Development and Testing Environments</t>
  </si>
  <si>
    <t xml:space="preserve">   Onboarding and Training</t>
  </si>
  <si>
    <t>4.3.1</t>
  </si>
  <si>
    <t xml:space="preserve">      Orientation to Project Goals and Objectives</t>
  </si>
  <si>
    <t>4.3.2</t>
  </si>
  <si>
    <t xml:space="preserve">      Training on Tools and Technologies</t>
  </si>
  <si>
    <t>PHASE-4 Complete</t>
  </si>
  <si>
    <t>PHASE - 5 Project Management</t>
  </si>
  <si>
    <t xml:space="preserve">   Task Scheduling</t>
  </si>
  <si>
    <t xml:space="preserve">   Progress Monitoring</t>
  </si>
  <si>
    <t xml:space="preserve">   Issue Tracking and Resolution</t>
  </si>
  <si>
    <t>2,3,4</t>
  </si>
  <si>
    <t xml:space="preserve">   Stakeholder Communication</t>
  </si>
  <si>
    <t xml:space="preserve">   Risk Management</t>
  </si>
  <si>
    <t>1,2,3,4,5.1,5.2,5.3,5.4</t>
  </si>
  <si>
    <t>PHASE-5 Complete</t>
  </si>
  <si>
    <t>PHASE- 6 Quality Assurance</t>
  </si>
  <si>
    <t xml:space="preserve">   Test Plan Development</t>
  </si>
  <si>
    <t>5.1,5.2</t>
  </si>
  <si>
    <t xml:space="preserve">   Test Case Creation</t>
  </si>
  <si>
    <t xml:space="preserve">   Functional Testing</t>
  </si>
  <si>
    <t>6.1,6.2</t>
  </si>
  <si>
    <t xml:space="preserve">   Performance Testing</t>
  </si>
  <si>
    <t>6.1,6.2,6.3</t>
  </si>
  <si>
    <t xml:space="preserve">   User Acceptance Testing</t>
  </si>
  <si>
    <t>6.1,6.2,6.3,6.4</t>
  </si>
  <si>
    <t>PHASE-6 Complete</t>
  </si>
  <si>
    <t>PHASE - 7 Deployment and Post-Deployment Support</t>
  </si>
  <si>
    <t xml:space="preserve">   Deployment Planning</t>
  </si>
  <si>
    <t>DevOps Engineer</t>
  </si>
  <si>
    <t xml:space="preserve">   Deployment Execution</t>
  </si>
  <si>
    <t xml:space="preserve">   Post-Deployment Monitoring</t>
  </si>
  <si>
    <t>7.1,7.2</t>
  </si>
  <si>
    <t xml:space="preserve">   Bug Fixing and Maintenance</t>
  </si>
  <si>
    <t>Support Staff</t>
  </si>
  <si>
    <t>PHASE-7 Complete</t>
  </si>
  <si>
    <t xml:space="preserve">                                                                                                                      TOTAL HOURS</t>
  </si>
  <si>
    <t>Business Analyst</t>
  </si>
  <si>
    <t>Front-end Developer</t>
  </si>
  <si>
    <t>Intergration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</si>
</sst>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2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scheme val="major"/>
    </font>
    <font>
      <sz val="11"/>
      <color theme="1"/>
      <name val="Aptos Display"/>
      <scheme val="major"/>
    </font>
    <font>
      <sz val="11"/>
      <color rgb="FF000000"/>
      <name val="Aptos Display"/>
      <scheme val="major"/>
    </font>
    <font>
      <b/>
      <sz val="14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Display"/>
      <scheme val="major"/>
    </font>
    <font>
      <sz val="12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i/>
      <sz val="12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Aptos Display"/>
    </font>
    <font>
      <b/>
      <sz val="11"/>
      <color rgb="FF000000"/>
      <name val="Aptos Display"/>
    </font>
    <font>
      <sz val="11"/>
      <color rgb="FF000000"/>
      <name val="Aptos Display"/>
    </font>
    <font>
      <sz val="12"/>
      <color theme="1"/>
      <name val="Times New Roman"/>
      <family val="1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Times New Roman"/>
      <family val="1"/>
    </font>
    <font>
      <i/>
      <sz val="11"/>
      <color theme="1"/>
      <name val="Aptos Display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6" fontId="0" fillId="0" borderId="2" xfId="0" applyNumberFormat="1" applyBorder="1"/>
    <xf numFmtId="0" fontId="14" fillId="0" borderId="0" xfId="0" applyFont="1"/>
    <xf numFmtId="0" fontId="21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  <xf numFmtId="0" fontId="5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49" fontId="5" fillId="0" borderId="2" xfId="0" applyNumberFormat="1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horizontal="left" vertical="top"/>
    </xf>
    <xf numFmtId="0" fontId="9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49" fontId="0" fillId="0" borderId="2" xfId="0" applyNumberForma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vertical="top"/>
    </xf>
    <xf numFmtId="165" fontId="5" fillId="3" borderId="2" xfId="0" applyNumberFormat="1" applyFont="1" applyFill="1" applyBorder="1" applyAlignment="1">
      <alignment vertical="top"/>
    </xf>
    <xf numFmtId="165" fontId="8" fillId="0" borderId="2" xfId="0" applyNumberFormat="1" applyFon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10" fillId="0" borderId="2" xfId="0" applyNumberFormat="1" applyFont="1" applyBorder="1" applyAlignment="1">
      <alignment vertical="top"/>
    </xf>
    <xf numFmtId="165" fontId="5" fillId="0" borderId="2" xfId="0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7" fillId="0" borderId="2" xfId="0" applyNumberFormat="1" applyFont="1" applyBorder="1" applyAlignment="1">
      <alignment vertical="top"/>
    </xf>
    <xf numFmtId="165" fontId="12" fillId="2" borderId="2" xfId="0" applyNumberFormat="1" applyFont="1" applyFill="1" applyBorder="1" applyAlignment="1">
      <alignment vertical="top"/>
    </xf>
    <xf numFmtId="49" fontId="5" fillId="0" borderId="2" xfId="0" applyNumberFormat="1" applyFont="1" applyBorder="1" applyAlignment="1">
      <alignment horizontal="center" vertical="top"/>
    </xf>
    <xf numFmtId="8" fontId="0" fillId="0" borderId="2" xfId="0" applyNumberFormat="1" applyBorder="1"/>
    <xf numFmtId="49" fontId="5" fillId="0" borderId="2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" fillId="0" borderId="2" xfId="0" applyFont="1" applyFill="1" applyBorder="1" applyAlignment="1">
      <alignment horizontal="left"/>
    </xf>
    <xf numFmtId="165" fontId="0" fillId="0" borderId="2" xfId="0" applyNumberFormat="1" applyFill="1" applyBorder="1"/>
    <xf numFmtId="165" fontId="0" fillId="0" borderId="0" xfId="0" applyNumberFormat="1" applyFill="1"/>
    <xf numFmtId="165" fontId="1" fillId="0" borderId="2" xfId="0" applyNumberFormat="1" applyFont="1" applyFill="1" applyBorder="1"/>
    <xf numFmtId="165" fontId="1" fillId="0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/>
    <xf numFmtId="165" fontId="1" fillId="3" borderId="2" xfId="0" applyNumberFormat="1" applyFont="1" applyFill="1" applyBorder="1"/>
    <xf numFmtId="49" fontId="5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nton,Michael" id="{52A86B2C-72E8-4BC4-AAB4-02C214CA1437}" userId="S::mpf24@drexel.edu::f5d77d67-5cfc-4f91-8b98-a546b09355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3-01T00:54:12.69" personId="{52A86B2C-72E8-4BC4-AAB4-02C214CA1437}" id="{A010E258-30E6-41BD-BE43-444AE13F5B30}">
    <text>I estimated what the total of weeks of work (over lapping tasks, considering resources, and dependencies).
I might wrap this into the WBS or hide the column.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opLeftCell="A90" workbookViewId="0"/>
  </sheetViews>
  <sheetFormatPr defaultRowHeight="15"/>
  <cols>
    <col min="1" max="1" width="10.140625" style="22" customWidth="1"/>
    <col min="2" max="2" width="46.28515625" style="17" customWidth="1"/>
    <col min="3" max="3" width="17.7109375" style="16" customWidth="1"/>
    <col min="4" max="4" width="22" style="16" bestFit="1" customWidth="1"/>
    <col min="5" max="5" width="10.85546875" style="18" customWidth="1"/>
    <col min="6" max="6" width="13.5703125" style="18" bestFit="1" customWidth="1"/>
    <col min="7" max="7" width="13.85546875" style="52" customWidth="1"/>
    <col min="8" max="8" width="17.140625" style="52" customWidth="1"/>
    <col min="9" max="9" width="9.140625" style="21"/>
    <col min="11" max="11" width="17.85546875" customWidth="1"/>
    <col min="12" max="12" width="12" customWidth="1"/>
  </cols>
  <sheetData>
    <row r="1" spans="1:10" s="2" customFormat="1" ht="29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46" t="s">
        <v>6</v>
      </c>
      <c r="H1" s="46" t="s">
        <v>7</v>
      </c>
      <c r="J1" s="19" t="s">
        <v>8</v>
      </c>
    </row>
    <row r="2" spans="1:10" s="3" customFormat="1" ht="18.75">
      <c r="A2" s="28" t="s">
        <v>9</v>
      </c>
      <c r="B2" s="29" t="s">
        <v>10</v>
      </c>
      <c r="C2" s="30"/>
      <c r="D2" s="30"/>
      <c r="E2" s="31"/>
      <c r="F2" s="31"/>
      <c r="G2" s="53"/>
      <c r="H2" s="47">
        <f>SUM(G3,G9,G17)</f>
        <v>16912</v>
      </c>
      <c r="J2" s="20"/>
    </row>
    <row r="3" spans="1:10" s="4" customFormat="1" ht="15.75">
      <c r="A3" s="32">
        <v>1.1000000000000001</v>
      </c>
      <c r="B3" s="33" t="s">
        <v>11</v>
      </c>
      <c r="C3" s="34"/>
      <c r="D3" s="34"/>
      <c r="E3" s="35"/>
      <c r="F3" s="35"/>
      <c r="G3" s="54">
        <f>SUM(G4:G8)</f>
        <v>2880</v>
      </c>
      <c r="H3" s="48"/>
      <c r="J3" s="21">
        <v>2.5</v>
      </c>
    </row>
    <row r="4" spans="1:10">
      <c r="A4" s="36" t="s">
        <v>12</v>
      </c>
      <c r="B4" s="37" t="s">
        <v>13</v>
      </c>
      <c r="C4" s="38" t="s">
        <v>14</v>
      </c>
      <c r="D4" s="38" t="s">
        <v>15</v>
      </c>
      <c r="E4" s="39">
        <v>1</v>
      </c>
      <c r="F4" s="39">
        <v>10</v>
      </c>
      <c r="G4" s="49">
        <f>'Proposal 1 Resources'!$B$2*'Proposal 1'!F4</f>
        <v>480</v>
      </c>
      <c r="H4" s="49"/>
      <c r="J4" s="21"/>
    </row>
    <row r="5" spans="1:10">
      <c r="A5" s="36" t="s">
        <v>16</v>
      </c>
      <c r="B5" s="37" t="s">
        <v>17</v>
      </c>
      <c r="C5" s="38" t="s">
        <v>14</v>
      </c>
      <c r="D5" s="38" t="s">
        <v>15</v>
      </c>
      <c r="E5" s="39">
        <v>1</v>
      </c>
      <c r="F5" s="39">
        <v>10</v>
      </c>
      <c r="G5" s="49">
        <f>'Proposal 1 Resources'!$B$2*'Proposal 1'!F5</f>
        <v>480</v>
      </c>
      <c r="H5" s="49"/>
      <c r="J5" s="21"/>
    </row>
    <row r="6" spans="1:10">
      <c r="A6" s="36" t="s">
        <v>18</v>
      </c>
      <c r="B6" s="37" t="s">
        <v>19</v>
      </c>
      <c r="C6" s="38" t="s">
        <v>14</v>
      </c>
      <c r="D6" s="38" t="s">
        <v>15</v>
      </c>
      <c r="E6" s="39">
        <v>1</v>
      </c>
      <c r="F6" s="39">
        <v>10</v>
      </c>
      <c r="G6" s="49">
        <f>'Proposal 1 Resources'!$B$2*'Proposal 1'!F6</f>
        <v>480</v>
      </c>
      <c r="H6" s="49"/>
    </row>
    <row r="7" spans="1:10">
      <c r="A7" s="36" t="s">
        <v>20</v>
      </c>
      <c r="B7" s="37" t="s">
        <v>21</v>
      </c>
      <c r="C7" s="38" t="s">
        <v>14</v>
      </c>
      <c r="D7" s="38" t="s">
        <v>15</v>
      </c>
      <c r="E7" s="39">
        <v>1</v>
      </c>
      <c r="F7" s="39">
        <v>10</v>
      </c>
      <c r="G7" s="49">
        <f>'Proposal 1 Resources'!$B$2*'Proposal 1'!F7</f>
        <v>480</v>
      </c>
      <c r="H7" s="49"/>
      <c r="J7" s="21"/>
    </row>
    <row r="8" spans="1:10">
      <c r="A8" s="36" t="s">
        <v>22</v>
      </c>
      <c r="B8" s="37" t="s">
        <v>23</v>
      </c>
      <c r="C8" s="38" t="s">
        <v>14</v>
      </c>
      <c r="D8" s="38" t="s">
        <v>24</v>
      </c>
      <c r="E8" s="39">
        <v>1</v>
      </c>
      <c r="F8" s="39">
        <v>20</v>
      </c>
      <c r="G8" s="49">
        <f>'Proposal 1 Resources'!$B$2*'Proposal 1'!F8</f>
        <v>960</v>
      </c>
      <c r="H8" s="49"/>
      <c r="J8" s="21"/>
    </row>
    <row r="9" spans="1:10" s="5" customFormat="1" ht="15.75">
      <c r="A9" s="32">
        <v>1.2</v>
      </c>
      <c r="B9" s="33" t="s">
        <v>25</v>
      </c>
      <c r="C9" s="40"/>
      <c r="D9" s="40"/>
      <c r="E9" s="41"/>
      <c r="F9" s="41"/>
      <c r="G9" s="54">
        <f>SUM(G10:G16)</f>
        <v>7752</v>
      </c>
      <c r="H9" s="50"/>
      <c r="J9" s="21">
        <v>5</v>
      </c>
    </row>
    <row r="10" spans="1:10">
      <c r="A10" s="36" t="s">
        <v>26</v>
      </c>
      <c r="B10" s="37" t="s">
        <v>27</v>
      </c>
      <c r="C10" s="38" t="s">
        <v>28</v>
      </c>
      <c r="D10" s="38" t="s">
        <v>22</v>
      </c>
      <c r="E10" s="39">
        <v>1</v>
      </c>
      <c r="F10" s="39">
        <v>20</v>
      </c>
      <c r="G10" s="49">
        <f>'Proposal 1 Resources'!$B$9*'Proposal 1'!F10</f>
        <v>760</v>
      </c>
      <c r="H10" s="49"/>
    </row>
    <row r="11" spans="1:10">
      <c r="A11" s="36" t="s">
        <v>29</v>
      </c>
      <c r="B11" s="37" t="s">
        <v>30</v>
      </c>
      <c r="C11" s="38" t="s">
        <v>28</v>
      </c>
      <c r="D11" s="38" t="s">
        <v>26</v>
      </c>
      <c r="E11" s="39">
        <v>1</v>
      </c>
      <c r="F11" s="39">
        <v>20</v>
      </c>
      <c r="G11" s="49">
        <f>'Proposal 1 Resources'!$B$9*'Proposal 1'!F11</f>
        <v>760</v>
      </c>
      <c r="H11" s="49"/>
      <c r="J11" s="21"/>
    </row>
    <row r="12" spans="1:10">
      <c r="A12" s="36" t="s">
        <v>31</v>
      </c>
      <c r="B12" s="37" t="s">
        <v>32</v>
      </c>
      <c r="C12" s="38" t="s">
        <v>28</v>
      </c>
      <c r="D12" s="38" t="s">
        <v>29</v>
      </c>
      <c r="E12" s="39">
        <v>1</v>
      </c>
      <c r="F12" s="39">
        <v>40</v>
      </c>
      <c r="G12" s="49">
        <f>'Proposal 1 Resources'!$B$9*'Proposal 1'!F12</f>
        <v>1520</v>
      </c>
      <c r="H12" s="49"/>
      <c r="J12" s="21"/>
    </row>
    <row r="13" spans="1:10">
      <c r="A13" s="36" t="s">
        <v>33</v>
      </c>
      <c r="B13" s="37" t="s">
        <v>34</v>
      </c>
      <c r="C13" s="38" t="s">
        <v>28</v>
      </c>
      <c r="D13" s="38" t="s">
        <v>31</v>
      </c>
      <c r="E13" s="39">
        <v>1</v>
      </c>
      <c r="F13" s="39">
        <v>40</v>
      </c>
      <c r="G13" s="49">
        <f>'Proposal 1 Resources'!$B$9*'Proposal 1'!F13</f>
        <v>1520</v>
      </c>
      <c r="H13" s="49"/>
      <c r="J13" s="21"/>
    </row>
    <row r="14" spans="1:10">
      <c r="A14" s="36" t="s">
        <v>35</v>
      </c>
      <c r="B14" s="37" t="s">
        <v>36</v>
      </c>
      <c r="C14" s="38" t="s">
        <v>28</v>
      </c>
      <c r="D14" s="38" t="s">
        <v>33</v>
      </c>
      <c r="E14" s="39">
        <v>1</v>
      </c>
      <c r="F14" s="39">
        <v>40</v>
      </c>
      <c r="G14" s="49">
        <f>'Proposal 1 Resources'!$B$9*'Proposal 1'!F14</f>
        <v>1520</v>
      </c>
      <c r="H14" s="49"/>
      <c r="J14" s="21"/>
    </row>
    <row r="15" spans="1:10">
      <c r="A15" s="36" t="s">
        <v>37</v>
      </c>
      <c r="B15" s="37" t="s">
        <v>38</v>
      </c>
      <c r="C15" s="38" t="s">
        <v>28</v>
      </c>
      <c r="D15" s="38" t="s">
        <v>35</v>
      </c>
      <c r="E15" s="39">
        <v>1</v>
      </c>
      <c r="F15" s="39">
        <v>20</v>
      </c>
      <c r="G15" s="49">
        <f>'Proposal 1 Resources'!$B$9*'Proposal 1'!F15</f>
        <v>760</v>
      </c>
      <c r="H15" s="49"/>
      <c r="J15" s="21"/>
    </row>
    <row r="16" spans="1:10">
      <c r="A16" s="36" t="s">
        <v>39</v>
      </c>
      <c r="B16" s="37" t="s">
        <v>40</v>
      </c>
      <c r="C16" s="38" t="s">
        <v>28</v>
      </c>
      <c r="D16" s="38" t="s">
        <v>37</v>
      </c>
      <c r="E16" s="39">
        <v>1</v>
      </c>
      <c r="F16" s="39">
        <v>24</v>
      </c>
      <c r="G16" s="49">
        <f>'Proposal 1 Resources'!$B$9*'Proposal 1'!F16</f>
        <v>912</v>
      </c>
      <c r="H16" s="49"/>
      <c r="J16" s="21"/>
    </row>
    <row r="17" spans="1:10" s="5" customFormat="1" ht="15.75">
      <c r="A17" s="32">
        <v>1.3</v>
      </c>
      <c r="B17" s="33" t="s">
        <v>41</v>
      </c>
      <c r="C17" s="40"/>
      <c r="D17" s="40"/>
      <c r="E17" s="41"/>
      <c r="F17" s="41"/>
      <c r="G17" s="54">
        <f>G18</f>
        <v>6280</v>
      </c>
      <c r="H17" s="50"/>
      <c r="J17" s="21">
        <v>1</v>
      </c>
    </row>
    <row r="18" spans="1:10" s="18" customFormat="1" ht="57.75">
      <c r="A18" s="36" t="s">
        <v>42</v>
      </c>
      <c r="B18" s="37" t="s">
        <v>43</v>
      </c>
      <c r="C18" s="38" t="s">
        <v>44</v>
      </c>
      <c r="D18" s="38" t="s">
        <v>39</v>
      </c>
      <c r="E18" s="39">
        <v>4</v>
      </c>
      <c r="F18" s="39">
        <v>40</v>
      </c>
      <c r="G18" s="49">
        <f>('Proposal 1 Resources'!B10 + 'Proposal 1 Resources'!B4 + 'Proposal 1 Resources'!B5 + 'Proposal 1 Resources'!B5)*'Proposal 1'!F18</f>
        <v>6280</v>
      </c>
      <c r="H18" s="49"/>
      <c r="I18" s="16"/>
    </row>
    <row r="19" spans="1:10" s="4" customFormat="1" ht="15.75">
      <c r="A19" s="32" t="s">
        <v>45</v>
      </c>
      <c r="B19" s="33" t="s">
        <v>46</v>
      </c>
      <c r="C19" s="34"/>
      <c r="D19" s="34"/>
      <c r="E19" s="35"/>
      <c r="F19" s="35"/>
      <c r="G19" s="48"/>
      <c r="H19" s="48"/>
      <c r="J19" s="15"/>
    </row>
    <row r="20" spans="1:10">
      <c r="A20" s="36"/>
      <c r="B20" s="37"/>
      <c r="C20" s="38"/>
      <c r="D20" s="38"/>
      <c r="E20" s="39"/>
      <c r="F20" s="39"/>
      <c r="G20" s="49"/>
      <c r="H20" s="49"/>
      <c r="J20" s="21"/>
    </row>
    <row r="21" spans="1:10" s="6" customFormat="1" ht="18.75">
      <c r="A21" s="28">
        <v>2</v>
      </c>
      <c r="B21" s="29" t="s">
        <v>47</v>
      </c>
      <c r="C21" s="42"/>
      <c r="D21" s="42"/>
      <c r="E21" s="23"/>
      <c r="F21" s="23"/>
      <c r="G21" s="51"/>
      <c r="H21" s="47">
        <f>SUM(G22,G27,G34)</f>
        <v>24160</v>
      </c>
      <c r="J21" s="20"/>
    </row>
    <row r="22" spans="1:10" s="4" customFormat="1" ht="15.75">
      <c r="A22" s="32" t="s">
        <v>48</v>
      </c>
      <c r="B22" s="33" t="s">
        <v>49</v>
      </c>
      <c r="C22" s="34"/>
      <c r="D22" s="34"/>
      <c r="E22" s="35"/>
      <c r="F22" s="35"/>
      <c r="G22" s="54">
        <f>SUM(G23:G26)</f>
        <v>6080</v>
      </c>
      <c r="H22" s="48"/>
      <c r="J22" s="21">
        <v>4</v>
      </c>
    </row>
    <row r="23" spans="1:10">
      <c r="A23" s="36" t="s">
        <v>50</v>
      </c>
      <c r="B23" s="37" t="s">
        <v>51</v>
      </c>
      <c r="C23" s="38" t="s">
        <v>52</v>
      </c>
      <c r="D23" s="38" t="s">
        <v>42</v>
      </c>
      <c r="E23" s="39">
        <v>1</v>
      </c>
      <c r="F23" s="39">
        <v>80</v>
      </c>
      <c r="G23" s="49">
        <f>'Proposal 1 Resources'!$B$7*'Proposal 1'!F23</f>
        <v>3200</v>
      </c>
      <c r="H23" s="49"/>
    </row>
    <row r="24" spans="1:10">
      <c r="A24" s="36" t="s">
        <v>53</v>
      </c>
      <c r="B24" s="37" t="s">
        <v>54</v>
      </c>
      <c r="C24" s="38" t="s">
        <v>52</v>
      </c>
      <c r="D24" s="38" t="s">
        <v>50</v>
      </c>
      <c r="E24" s="39">
        <v>1</v>
      </c>
      <c r="F24" s="39">
        <v>16</v>
      </c>
      <c r="G24" s="49">
        <f>'Proposal 1 Resources'!$B$7*'Proposal 1'!F24</f>
        <v>640</v>
      </c>
      <c r="H24" s="49"/>
      <c r="J24" s="21"/>
    </row>
    <row r="25" spans="1:10">
      <c r="A25" s="36" t="s">
        <v>55</v>
      </c>
      <c r="B25" s="37" t="s">
        <v>56</v>
      </c>
      <c r="C25" s="38" t="s">
        <v>52</v>
      </c>
      <c r="D25" s="38" t="s">
        <v>53</v>
      </c>
      <c r="E25" s="39">
        <v>1</v>
      </c>
      <c r="F25" s="39">
        <v>40</v>
      </c>
      <c r="G25" s="49">
        <f>'Proposal 1 Resources'!$B$7*'Proposal 1'!F25</f>
        <v>1600</v>
      </c>
      <c r="H25" s="49"/>
      <c r="J25" s="21"/>
    </row>
    <row r="26" spans="1:10">
      <c r="A26" s="36" t="s">
        <v>57</v>
      </c>
      <c r="B26" s="37" t="s">
        <v>58</v>
      </c>
      <c r="C26" s="38" t="s">
        <v>52</v>
      </c>
      <c r="D26" s="38" t="s">
        <v>55</v>
      </c>
      <c r="E26" s="39">
        <v>1</v>
      </c>
      <c r="F26" s="39">
        <v>16</v>
      </c>
      <c r="G26" s="49">
        <f>'Proposal 1 Resources'!$B$7*'Proposal 1'!F26</f>
        <v>640</v>
      </c>
      <c r="H26" s="49"/>
      <c r="J26" s="21"/>
    </row>
    <row r="27" spans="1:10" s="4" customFormat="1" ht="15.75">
      <c r="A27" s="32" t="s">
        <v>59</v>
      </c>
      <c r="B27" s="33" t="s">
        <v>60</v>
      </c>
      <c r="C27" s="34"/>
      <c r="D27" s="34"/>
      <c r="E27" s="35"/>
      <c r="F27" s="35"/>
      <c r="G27" s="54">
        <f>SUM(G28:G33)</f>
        <v>14400</v>
      </c>
      <c r="H27" s="48"/>
      <c r="J27" s="21">
        <v>9</v>
      </c>
    </row>
    <row r="28" spans="1:10">
      <c r="A28" s="36" t="s">
        <v>61</v>
      </c>
      <c r="B28" s="37" t="s">
        <v>62</v>
      </c>
      <c r="C28" s="38" t="s">
        <v>52</v>
      </c>
      <c r="D28" s="38" t="s">
        <v>55</v>
      </c>
      <c r="E28" s="39">
        <v>1</v>
      </c>
      <c r="F28" s="39">
        <v>60</v>
      </c>
      <c r="G28" s="49">
        <f>'Proposal 1 Resources'!$B$7*'Proposal 1'!F28</f>
        <v>2400</v>
      </c>
      <c r="H28" s="49"/>
      <c r="J28" s="21"/>
    </row>
    <row r="29" spans="1:10">
      <c r="A29" s="36" t="s">
        <v>63</v>
      </c>
      <c r="B29" s="37" t="s">
        <v>64</v>
      </c>
      <c r="C29" s="38" t="s">
        <v>52</v>
      </c>
      <c r="D29" s="38" t="s">
        <v>55</v>
      </c>
      <c r="E29" s="39">
        <v>1</v>
      </c>
      <c r="F29" s="39">
        <v>60</v>
      </c>
      <c r="G29" s="49">
        <f>'Proposal 1 Resources'!$B$7*'Proposal 1'!F29</f>
        <v>2400</v>
      </c>
      <c r="H29" s="49"/>
    </row>
    <row r="30" spans="1:10">
      <c r="A30" s="36" t="s">
        <v>65</v>
      </c>
      <c r="B30" s="37" t="s">
        <v>66</v>
      </c>
      <c r="C30" s="38" t="s">
        <v>52</v>
      </c>
      <c r="D30" s="38" t="s">
        <v>55</v>
      </c>
      <c r="E30" s="39">
        <v>1</v>
      </c>
      <c r="F30" s="39">
        <v>60</v>
      </c>
      <c r="G30" s="49">
        <f>'Proposal 1 Resources'!$B$7*'Proposal 1'!F30</f>
        <v>2400</v>
      </c>
      <c r="H30" s="49"/>
      <c r="J30" s="21"/>
    </row>
    <row r="31" spans="1:10">
      <c r="A31" s="36" t="s">
        <v>67</v>
      </c>
      <c r="B31" s="37" t="s">
        <v>68</v>
      </c>
      <c r="C31" s="38" t="s">
        <v>52</v>
      </c>
      <c r="D31" s="38" t="s">
        <v>55</v>
      </c>
      <c r="E31" s="39">
        <v>1</v>
      </c>
      <c r="F31" s="39">
        <v>60</v>
      </c>
      <c r="G31" s="49">
        <f>'Proposal 1 Resources'!$B$7*'Proposal 1'!F31</f>
        <v>2400</v>
      </c>
      <c r="H31" s="49"/>
      <c r="J31" s="21"/>
    </row>
    <row r="32" spans="1:10">
      <c r="A32" s="36" t="s">
        <v>69</v>
      </c>
      <c r="B32" s="37" t="s">
        <v>70</v>
      </c>
      <c r="C32" s="38" t="s">
        <v>52</v>
      </c>
      <c r="D32" s="38" t="s">
        <v>55</v>
      </c>
      <c r="E32" s="39">
        <v>1</v>
      </c>
      <c r="F32" s="39">
        <v>60</v>
      </c>
      <c r="G32" s="49">
        <f>'Proposal 1 Resources'!$B$7*'Proposal 1'!F32</f>
        <v>2400</v>
      </c>
      <c r="H32" s="49"/>
      <c r="J32" s="21"/>
    </row>
    <row r="33" spans="1:10">
      <c r="A33" s="36" t="s">
        <v>71</v>
      </c>
      <c r="B33" s="37" t="s">
        <v>72</v>
      </c>
      <c r="C33" s="38" t="s">
        <v>52</v>
      </c>
      <c r="D33" s="38" t="s">
        <v>55</v>
      </c>
      <c r="E33" s="39">
        <v>1</v>
      </c>
      <c r="F33" s="39">
        <v>60</v>
      </c>
      <c r="G33" s="49">
        <f>'Proposal 1 Resources'!$B$7*'Proposal 1'!F33</f>
        <v>2400</v>
      </c>
      <c r="H33" s="49"/>
      <c r="J33" s="21"/>
    </row>
    <row r="34" spans="1:10" s="4" customFormat="1" ht="15.75">
      <c r="A34" s="32" t="s">
        <v>73</v>
      </c>
      <c r="B34" s="33" t="s">
        <v>74</v>
      </c>
      <c r="C34" s="34"/>
      <c r="D34" s="34"/>
      <c r="E34" s="35"/>
      <c r="F34" s="35"/>
      <c r="G34" s="54">
        <f>SUM(G35:G37)</f>
        <v>3680</v>
      </c>
      <c r="H34" s="48"/>
      <c r="J34" s="21">
        <v>2.5</v>
      </c>
    </row>
    <row r="35" spans="1:10" ht="29.25">
      <c r="A35" s="36" t="s">
        <v>75</v>
      </c>
      <c r="B35" s="37" t="s">
        <v>76</v>
      </c>
      <c r="C35" s="38" t="s">
        <v>52</v>
      </c>
      <c r="D35" s="38" t="s">
        <v>77</v>
      </c>
      <c r="E35" s="39">
        <v>1</v>
      </c>
      <c r="F35" s="39">
        <v>16</v>
      </c>
      <c r="G35" s="49">
        <f>'Proposal 1 Resources'!$B$7*'Proposal 1'!F35</f>
        <v>640</v>
      </c>
      <c r="H35" s="49"/>
      <c r="J35" s="21"/>
    </row>
    <row r="36" spans="1:10">
      <c r="A36" s="36" t="s">
        <v>78</v>
      </c>
      <c r="B36" s="37" t="s">
        <v>79</v>
      </c>
      <c r="C36" s="38" t="s">
        <v>52</v>
      </c>
      <c r="D36" s="38" t="s">
        <v>75</v>
      </c>
      <c r="E36" s="39">
        <v>1</v>
      </c>
      <c r="F36" s="39">
        <v>60</v>
      </c>
      <c r="G36" s="49">
        <f>'Proposal 1 Resources'!$B$7*'Proposal 1'!F36</f>
        <v>2400</v>
      </c>
      <c r="H36" s="49"/>
    </row>
    <row r="37" spans="1:10">
      <c r="A37" s="36" t="s">
        <v>80</v>
      </c>
      <c r="B37" s="37" t="s">
        <v>81</v>
      </c>
      <c r="C37" s="38" t="s">
        <v>52</v>
      </c>
      <c r="D37" s="38" t="s">
        <v>78</v>
      </c>
      <c r="E37" s="39">
        <v>1</v>
      </c>
      <c r="F37" s="39">
        <v>16</v>
      </c>
      <c r="G37" s="49">
        <f>'Proposal 1 Resources'!$B$7*'Proposal 1'!F37</f>
        <v>640</v>
      </c>
      <c r="H37" s="49"/>
      <c r="J37" s="21"/>
    </row>
    <row r="38" spans="1:10" s="4" customFormat="1" ht="15.75">
      <c r="A38" s="32" t="s">
        <v>82</v>
      </c>
      <c r="B38" s="33" t="s">
        <v>83</v>
      </c>
      <c r="C38" s="34"/>
      <c r="D38" s="34"/>
      <c r="E38" s="35"/>
      <c r="F38" s="35"/>
      <c r="G38" s="48"/>
      <c r="H38" s="48"/>
      <c r="J38" s="15"/>
    </row>
    <row r="39" spans="1:10">
      <c r="A39" s="36"/>
      <c r="B39" s="37"/>
      <c r="C39" s="38"/>
      <c r="D39" s="38"/>
      <c r="E39" s="39"/>
      <c r="F39" s="39"/>
      <c r="G39" s="49"/>
      <c r="H39" s="49"/>
      <c r="J39" s="21"/>
    </row>
    <row r="40" spans="1:10" s="6" customFormat="1" ht="18.75">
      <c r="A40" s="28" t="s">
        <v>84</v>
      </c>
      <c r="B40" s="29" t="s">
        <v>85</v>
      </c>
      <c r="C40" s="42"/>
      <c r="D40" s="42"/>
      <c r="E40" s="23"/>
      <c r="F40" s="23"/>
      <c r="G40" s="51"/>
      <c r="H40" s="47">
        <f>SUM(G41,G46,G51,G56,G61,G66,G71,G76,G79)</f>
        <v>62856</v>
      </c>
      <c r="J40" s="20"/>
    </row>
    <row r="41" spans="1:10" s="4" customFormat="1" ht="15.75">
      <c r="A41" s="32" t="s">
        <v>86</v>
      </c>
      <c r="B41" s="33" t="s">
        <v>87</v>
      </c>
      <c r="C41" s="34"/>
      <c r="D41" s="34"/>
      <c r="E41" s="35"/>
      <c r="F41" s="35"/>
      <c r="G41" s="54">
        <f>SUM(G42:G45)</f>
        <v>7440</v>
      </c>
      <c r="H41" s="48"/>
      <c r="J41" s="21">
        <v>2</v>
      </c>
    </row>
    <row r="42" spans="1:10" ht="15" customHeight="1">
      <c r="A42" s="36" t="s">
        <v>88</v>
      </c>
      <c r="B42" s="37" t="s">
        <v>89</v>
      </c>
      <c r="C42" s="38" t="s">
        <v>90</v>
      </c>
      <c r="D42" s="38" t="s">
        <v>91</v>
      </c>
      <c r="E42" s="39">
        <v>1</v>
      </c>
      <c r="F42" s="39">
        <v>20</v>
      </c>
      <c r="G42" s="49">
        <f>'Proposal 1 Resources'!$B$4*'Proposal 1'!F42</f>
        <v>1200</v>
      </c>
      <c r="H42" s="49"/>
    </row>
    <row r="43" spans="1:10" ht="15" customHeight="1">
      <c r="A43" s="36" t="s">
        <v>92</v>
      </c>
      <c r="B43" s="37" t="s">
        <v>93</v>
      </c>
      <c r="C43" s="38" t="s">
        <v>90</v>
      </c>
      <c r="D43" s="38" t="s">
        <v>88</v>
      </c>
      <c r="E43" s="39">
        <v>1</v>
      </c>
      <c r="F43" s="39">
        <v>60</v>
      </c>
      <c r="G43" s="49">
        <f>'Proposal 1 Resources'!$B$4*'Proposal 1'!F43</f>
        <v>3600</v>
      </c>
      <c r="H43" s="49"/>
      <c r="J43" s="21"/>
    </row>
    <row r="44" spans="1:10" ht="15" customHeight="1">
      <c r="A44" s="36" t="s">
        <v>94</v>
      </c>
      <c r="B44" s="37" t="s">
        <v>95</v>
      </c>
      <c r="C44" s="38" t="s">
        <v>96</v>
      </c>
      <c r="D44" s="38" t="s">
        <v>88</v>
      </c>
      <c r="E44" s="39">
        <v>1</v>
      </c>
      <c r="F44" s="39">
        <v>40</v>
      </c>
      <c r="G44" s="49">
        <f>'Proposal 1 Resources'!$B$5*'Proposal 1'!F44*'Proposal 1'!E44</f>
        <v>1320</v>
      </c>
      <c r="H44" s="49"/>
      <c r="J44" s="21"/>
    </row>
    <row r="45" spans="1:10">
      <c r="A45" s="36" t="s">
        <v>97</v>
      </c>
      <c r="B45" s="37" t="s">
        <v>98</v>
      </c>
      <c r="C45" s="38" t="s">
        <v>99</v>
      </c>
      <c r="D45" s="38" t="s">
        <v>88</v>
      </c>
      <c r="E45" s="39">
        <v>1</v>
      </c>
      <c r="F45" s="39">
        <v>40</v>
      </c>
      <c r="G45" s="49">
        <f>'Proposal 1 Resources'!$B$5*'Proposal 1'!F45*'Proposal 1'!E45</f>
        <v>1320</v>
      </c>
      <c r="H45" s="49"/>
      <c r="J45" s="21"/>
    </row>
    <row r="46" spans="1:10" s="4" customFormat="1" ht="15" customHeight="1">
      <c r="A46" s="32" t="s">
        <v>100</v>
      </c>
      <c r="B46" s="33" t="s">
        <v>101</v>
      </c>
      <c r="C46" s="34"/>
      <c r="D46" s="34"/>
      <c r="E46" s="35"/>
      <c r="F46" s="35"/>
      <c r="G46" s="54">
        <f>SUM(G47:G50)</f>
        <v>7440</v>
      </c>
      <c r="H46" s="48"/>
      <c r="J46" s="21">
        <v>3</v>
      </c>
    </row>
    <row r="47" spans="1:10" ht="15" customHeight="1">
      <c r="A47" s="36" t="s">
        <v>102</v>
      </c>
      <c r="B47" s="37" t="s">
        <v>103</v>
      </c>
      <c r="C47" s="38" t="s">
        <v>90</v>
      </c>
      <c r="D47" s="38" t="s">
        <v>91</v>
      </c>
      <c r="E47" s="39">
        <v>1</v>
      </c>
      <c r="F47" s="39">
        <v>20</v>
      </c>
      <c r="G47" s="49">
        <f>'Proposal 1 Resources'!$B$4*'Proposal 1'!F47</f>
        <v>1200</v>
      </c>
      <c r="H47" s="49"/>
    </row>
    <row r="48" spans="1:10">
      <c r="A48" s="36" t="s">
        <v>104</v>
      </c>
      <c r="B48" s="37" t="s">
        <v>105</v>
      </c>
      <c r="C48" s="38" t="s">
        <v>90</v>
      </c>
      <c r="D48" s="38" t="s">
        <v>102</v>
      </c>
      <c r="E48" s="39">
        <v>1</v>
      </c>
      <c r="F48" s="39">
        <v>60</v>
      </c>
      <c r="G48" s="49">
        <f>'Proposal 1 Resources'!$B$4*'Proposal 1'!F48</f>
        <v>3600</v>
      </c>
      <c r="H48" s="49"/>
      <c r="J48" s="21"/>
    </row>
    <row r="49" spans="1:10">
      <c r="A49" s="36" t="s">
        <v>106</v>
      </c>
      <c r="B49" s="37" t="s">
        <v>107</v>
      </c>
      <c r="C49" s="38" t="s">
        <v>96</v>
      </c>
      <c r="D49" s="38" t="s">
        <v>102</v>
      </c>
      <c r="E49" s="39">
        <v>1</v>
      </c>
      <c r="F49" s="39">
        <v>40</v>
      </c>
      <c r="G49" s="49">
        <f>'Proposal 1 Resources'!$B$5*'Proposal 1'!F49*'Proposal 1'!E49</f>
        <v>1320</v>
      </c>
      <c r="H49" s="49"/>
      <c r="J49" s="21"/>
    </row>
    <row r="50" spans="1:10">
      <c r="A50" s="36" t="s">
        <v>108</v>
      </c>
      <c r="B50" s="37" t="s">
        <v>109</v>
      </c>
      <c r="C50" s="38" t="s">
        <v>99</v>
      </c>
      <c r="D50" s="38" t="s">
        <v>102</v>
      </c>
      <c r="E50" s="39">
        <v>1</v>
      </c>
      <c r="F50" s="39">
        <v>40</v>
      </c>
      <c r="G50" s="49">
        <f>'Proposal 1 Resources'!$B$5*'Proposal 1'!F50*'Proposal 1'!E50</f>
        <v>1320</v>
      </c>
      <c r="H50" s="49"/>
      <c r="J50" s="21"/>
    </row>
    <row r="51" spans="1:10" s="4" customFormat="1" ht="15.75">
      <c r="A51" s="32" t="s">
        <v>110</v>
      </c>
      <c r="B51" s="33" t="s">
        <v>111</v>
      </c>
      <c r="C51" s="34"/>
      <c r="D51" s="34"/>
      <c r="E51" s="35"/>
      <c r="F51" s="35"/>
      <c r="G51" s="54">
        <f>SUM(G52:G55)</f>
        <v>7440</v>
      </c>
      <c r="H51" s="48"/>
      <c r="J51" s="21">
        <v>3</v>
      </c>
    </row>
    <row r="52" spans="1:10">
      <c r="A52" s="36" t="s">
        <v>112</v>
      </c>
      <c r="B52" s="37" t="s">
        <v>113</v>
      </c>
      <c r="C52" s="38" t="s">
        <v>90</v>
      </c>
      <c r="D52" s="38" t="s">
        <v>91</v>
      </c>
      <c r="E52" s="39">
        <v>1</v>
      </c>
      <c r="F52" s="39">
        <v>20</v>
      </c>
      <c r="G52" s="49">
        <f>'Proposal 1 Resources'!$B$4*'Proposal 1'!F52</f>
        <v>1200</v>
      </c>
      <c r="H52" s="49"/>
    </row>
    <row r="53" spans="1:10">
      <c r="A53" s="36" t="s">
        <v>114</v>
      </c>
      <c r="B53" s="37" t="s">
        <v>115</v>
      </c>
      <c r="C53" s="38" t="s">
        <v>90</v>
      </c>
      <c r="D53" s="38" t="s">
        <v>112</v>
      </c>
      <c r="E53" s="39">
        <v>1</v>
      </c>
      <c r="F53" s="39">
        <v>60</v>
      </c>
      <c r="G53" s="49">
        <f>'Proposal 1 Resources'!$B$4*'Proposal 1'!F53</f>
        <v>3600</v>
      </c>
      <c r="H53" s="49"/>
      <c r="J53" s="21"/>
    </row>
    <row r="54" spans="1:10">
      <c r="A54" s="36" t="s">
        <v>116</v>
      </c>
      <c r="B54" s="37" t="s">
        <v>117</v>
      </c>
      <c r="C54" s="38" t="s">
        <v>96</v>
      </c>
      <c r="D54" s="38" t="s">
        <v>112</v>
      </c>
      <c r="E54" s="39">
        <v>1</v>
      </c>
      <c r="F54" s="39">
        <v>40</v>
      </c>
      <c r="G54" s="49">
        <f>'Proposal 1 Resources'!$B$5*'Proposal 1'!F54*'Proposal 1'!E54</f>
        <v>1320</v>
      </c>
      <c r="H54" s="49"/>
      <c r="J54" s="21"/>
    </row>
    <row r="55" spans="1:10">
      <c r="A55" s="36" t="s">
        <v>118</v>
      </c>
      <c r="B55" s="37" t="s">
        <v>119</v>
      </c>
      <c r="C55" s="38" t="s">
        <v>99</v>
      </c>
      <c r="D55" s="38" t="s">
        <v>112</v>
      </c>
      <c r="E55" s="39">
        <v>1</v>
      </c>
      <c r="F55" s="39">
        <v>40</v>
      </c>
      <c r="G55" s="49">
        <f>'Proposal 1 Resources'!$B$5*'Proposal 1'!F55*'Proposal 1'!E55</f>
        <v>1320</v>
      </c>
      <c r="H55" s="49"/>
      <c r="J55" s="21"/>
    </row>
    <row r="56" spans="1:10" s="4" customFormat="1" ht="15.75">
      <c r="A56" s="32" t="s">
        <v>120</v>
      </c>
      <c r="B56" s="33" t="s">
        <v>121</v>
      </c>
      <c r="C56" s="34"/>
      <c r="D56" s="34"/>
      <c r="E56" s="35"/>
      <c r="F56" s="35"/>
      <c r="G56" s="54">
        <f>SUM(G57:G60)</f>
        <v>7440</v>
      </c>
      <c r="H56" s="48"/>
      <c r="J56" s="21">
        <v>3</v>
      </c>
    </row>
    <row r="57" spans="1:10">
      <c r="A57" s="36" t="s">
        <v>122</v>
      </c>
      <c r="B57" s="37" t="s">
        <v>123</v>
      </c>
      <c r="C57" s="38" t="s">
        <v>90</v>
      </c>
      <c r="D57" s="38" t="s">
        <v>91</v>
      </c>
      <c r="E57" s="39">
        <v>1</v>
      </c>
      <c r="F57" s="39">
        <v>20</v>
      </c>
      <c r="G57" s="49">
        <f>'Proposal 1 Resources'!$B$4*'Proposal 1'!F57</f>
        <v>1200</v>
      </c>
      <c r="H57" s="49"/>
    </row>
    <row r="58" spans="1:10">
      <c r="A58" s="36" t="s">
        <v>124</v>
      </c>
      <c r="B58" s="37" t="s">
        <v>125</v>
      </c>
      <c r="C58" s="38" t="s">
        <v>90</v>
      </c>
      <c r="D58" s="38" t="s">
        <v>122</v>
      </c>
      <c r="E58" s="39">
        <v>1</v>
      </c>
      <c r="F58" s="39">
        <v>60</v>
      </c>
      <c r="G58" s="49">
        <f>'Proposal 1 Resources'!$B$4*'Proposal 1'!F58</f>
        <v>3600</v>
      </c>
      <c r="H58" s="49"/>
      <c r="J58" s="21"/>
    </row>
    <row r="59" spans="1:10">
      <c r="A59" s="36" t="s">
        <v>126</v>
      </c>
      <c r="B59" s="37" t="s">
        <v>127</v>
      </c>
      <c r="C59" s="38" t="s">
        <v>96</v>
      </c>
      <c r="D59" s="38" t="s">
        <v>122</v>
      </c>
      <c r="E59" s="39">
        <v>1</v>
      </c>
      <c r="F59" s="39">
        <v>40</v>
      </c>
      <c r="G59" s="49">
        <f>'Proposal 1 Resources'!$B$5*'Proposal 1'!F59*'Proposal 1'!E59</f>
        <v>1320</v>
      </c>
      <c r="H59" s="49"/>
      <c r="J59" s="21"/>
    </row>
    <row r="60" spans="1:10">
      <c r="A60" s="36" t="s">
        <v>128</v>
      </c>
      <c r="B60" s="37" t="s">
        <v>129</v>
      </c>
      <c r="C60" s="38" t="s">
        <v>99</v>
      </c>
      <c r="D60" s="38" t="s">
        <v>122</v>
      </c>
      <c r="E60" s="39">
        <v>1</v>
      </c>
      <c r="F60" s="39">
        <v>40</v>
      </c>
      <c r="G60" s="49">
        <f>'Proposal 1 Resources'!$B$5*'Proposal 1'!F60*'Proposal 1'!E60</f>
        <v>1320</v>
      </c>
      <c r="H60" s="49"/>
      <c r="J60" s="21"/>
    </row>
    <row r="61" spans="1:10" s="4" customFormat="1" ht="15.75">
      <c r="A61" s="32" t="s">
        <v>130</v>
      </c>
      <c r="B61" s="33" t="s">
        <v>131</v>
      </c>
      <c r="C61" s="34"/>
      <c r="D61" s="34"/>
      <c r="E61" s="35"/>
      <c r="F61" s="35"/>
      <c r="G61" s="54">
        <f>SUM(G62:G65)</f>
        <v>7440</v>
      </c>
      <c r="H61" s="48"/>
      <c r="J61" s="21">
        <v>3</v>
      </c>
    </row>
    <row r="62" spans="1:10">
      <c r="A62" s="36" t="s">
        <v>132</v>
      </c>
      <c r="B62" s="37" t="s">
        <v>133</v>
      </c>
      <c r="C62" s="38" t="s">
        <v>90</v>
      </c>
      <c r="D62" s="38" t="s">
        <v>91</v>
      </c>
      <c r="E62" s="39">
        <v>1</v>
      </c>
      <c r="F62" s="39">
        <v>20</v>
      </c>
      <c r="G62" s="49">
        <f>'Proposal 1 Resources'!$B$4*'Proposal 1'!F62</f>
        <v>1200</v>
      </c>
      <c r="H62" s="49"/>
    </row>
    <row r="63" spans="1:10">
      <c r="A63" s="36" t="s">
        <v>134</v>
      </c>
      <c r="B63" s="37" t="s">
        <v>135</v>
      </c>
      <c r="C63" s="38" t="s">
        <v>90</v>
      </c>
      <c r="D63" s="38" t="s">
        <v>132</v>
      </c>
      <c r="E63" s="39">
        <v>1</v>
      </c>
      <c r="F63" s="39">
        <v>60</v>
      </c>
      <c r="G63" s="49">
        <f>'Proposal 1 Resources'!$B$4*'Proposal 1'!F63</f>
        <v>3600</v>
      </c>
      <c r="H63" s="49"/>
      <c r="J63" s="21"/>
    </row>
    <row r="64" spans="1:10">
      <c r="A64" s="36" t="s">
        <v>136</v>
      </c>
      <c r="B64" s="37" t="s">
        <v>137</v>
      </c>
      <c r="C64" s="38" t="s">
        <v>96</v>
      </c>
      <c r="D64" s="38" t="s">
        <v>132</v>
      </c>
      <c r="E64" s="39">
        <v>1</v>
      </c>
      <c r="F64" s="39">
        <v>40</v>
      </c>
      <c r="G64" s="49">
        <f>'Proposal 1 Resources'!$B$5*'Proposal 1'!F64*'Proposal 1'!E64</f>
        <v>1320</v>
      </c>
      <c r="H64" s="49"/>
      <c r="J64" s="21"/>
    </row>
    <row r="65" spans="1:10">
      <c r="A65" s="36" t="s">
        <v>138</v>
      </c>
      <c r="B65" s="37" t="s">
        <v>139</v>
      </c>
      <c r="C65" s="38" t="s">
        <v>99</v>
      </c>
      <c r="D65" s="38" t="s">
        <v>132</v>
      </c>
      <c r="E65" s="39">
        <v>1</v>
      </c>
      <c r="F65" s="39">
        <v>40</v>
      </c>
      <c r="G65" s="49">
        <f>'Proposal 1 Resources'!$B$5*'Proposal 1'!F65*'Proposal 1'!E65</f>
        <v>1320</v>
      </c>
      <c r="H65" s="49"/>
      <c r="J65" s="21"/>
    </row>
    <row r="66" spans="1:10" s="4" customFormat="1" ht="15.75">
      <c r="A66" s="32" t="s">
        <v>140</v>
      </c>
      <c r="B66" s="33" t="s">
        <v>141</v>
      </c>
      <c r="C66" s="34"/>
      <c r="D66" s="34"/>
      <c r="E66" s="35"/>
      <c r="F66" s="35"/>
      <c r="G66" s="54">
        <f>SUM(G67:G70)</f>
        <v>7440</v>
      </c>
      <c r="H66" s="48"/>
      <c r="J66" s="21">
        <v>3</v>
      </c>
    </row>
    <row r="67" spans="1:10">
      <c r="A67" s="36" t="s">
        <v>142</v>
      </c>
      <c r="B67" s="37" t="s">
        <v>143</v>
      </c>
      <c r="C67" s="38" t="s">
        <v>90</v>
      </c>
      <c r="D67" s="38" t="s">
        <v>91</v>
      </c>
      <c r="E67" s="39">
        <v>1</v>
      </c>
      <c r="F67" s="39">
        <v>20</v>
      </c>
      <c r="G67" s="49">
        <f>'Proposal 1 Resources'!$B$4*'Proposal 1'!F67</f>
        <v>1200</v>
      </c>
      <c r="H67" s="49"/>
    </row>
    <row r="68" spans="1:10">
      <c r="A68" s="36" t="s">
        <v>144</v>
      </c>
      <c r="B68" s="37" t="s">
        <v>145</v>
      </c>
      <c r="C68" s="38" t="s">
        <v>90</v>
      </c>
      <c r="D68" s="38" t="s">
        <v>142</v>
      </c>
      <c r="E68" s="39">
        <v>1</v>
      </c>
      <c r="F68" s="39">
        <v>60</v>
      </c>
      <c r="G68" s="49">
        <f>'Proposal 1 Resources'!$B$4*'Proposal 1'!F68</f>
        <v>3600</v>
      </c>
      <c r="H68" s="49"/>
      <c r="J68" s="21"/>
    </row>
    <row r="69" spans="1:10">
      <c r="A69" s="36" t="s">
        <v>146</v>
      </c>
      <c r="B69" s="37" t="s">
        <v>147</v>
      </c>
      <c r="C69" s="38" t="s">
        <v>96</v>
      </c>
      <c r="D69" s="38" t="s">
        <v>142</v>
      </c>
      <c r="E69" s="39">
        <v>1</v>
      </c>
      <c r="F69" s="39">
        <v>40</v>
      </c>
      <c r="G69" s="49">
        <f>'Proposal 1 Resources'!$B$5*'Proposal 1'!F69*'Proposal 1'!E69</f>
        <v>1320</v>
      </c>
      <c r="H69" s="49"/>
      <c r="J69" s="21"/>
    </row>
    <row r="70" spans="1:10">
      <c r="A70" s="36" t="s">
        <v>148</v>
      </c>
      <c r="B70" s="37" t="s">
        <v>149</v>
      </c>
      <c r="C70" s="38" t="s">
        <v>99</v>
      </c>
      <c r="D70" s="38" t="s">
        <v>142</v>
      </c>
      <c r="E70" s="39">
        <v>1</v>
      </c>
      <c r="F70" s="39">
        <v>40</v>
      </c>
      <c r="G70" s="49">
        <f>'Proposal 1 Resources'!$B$5*'Proposal 1'!F70*'Proposal 1'!E70</f>
        <v>1320</v>
      </c>
      <c r="H70" s="49"/>
      <c r="J70" s="21"/>
    </row>
    <row r="71" spans="1:10" s="4" customFormat="1" ht="15.75">
      <c r="A71" s="32" t="s">
        <v>150</v>
      </c>
      <c r="B71" s="33" t="s">
        <v>151</v>
      </c>
      <c r="C71" s="34"/>
      <c r="D71" s="34"/>
      <c r="E71" s="35"/>
      <c r="F71" s="35"/>
      <c r="G71" s="54">
        <f>SUM(G72:G75)</f>
        <v>7440</v>
      </c>
      <c r="H71" s="48"/>
      <c r="J71" s="21">
        <v>3</v>
      </c>
    </row>
    <row r="72" spans="1:10">
      <c r="A72" s="36" t="s">
        <v>152</v>
      </c>
      <c r="B72" s="37" t="s">
        <v>153</v>
      </c>
      <c r="C72" s="38" t="s">
        <v>90</v>
      </c>
      <c r="D72" s="38" t="s">
        <v>91</v>
      </c>
      <c r="E72" s="39">
        <v>1</v>
      </c>
      <c r="F72" s="39">
        <v>20</v>
      </c>
      <c r="G72" s="49">
        <f>'Proposal 1 Resources'!$B$4*'Proposal 1'!F72</f>
        <v>1200</v>
      </c>
      <c r="H72" s="49"/>
    </row>
    <row r="73" spans="1:10">
      <c r="A73" s="36" t="s">
        <v>154</v>
      </c>
      <c r="B73" s="37" t="s">
        <v>155</v>
      </c>
      <c r="C73" s="38" t="s">
        <v>90</v>
      </c>
      <c r="D73" s="38" t="s">
        <v>152</v>
      </c>
      <c r="E73" s="39">
        <v>1</v>
      </c>
      <c r="F73" s="39">
        <v>60</v>
      </c>
      <c r="G73" s="49">
        <f>'Proposal 1 Resources'!$B$4*'Proposal 1'!F73</f>
        <v>3600</v>
      </c>
      <c r="H73" s="49"/>
      <c r="J73" s="21"/>
    </row>
    <row r="74" spans="1:10">
      <c r="A74" s="36" t="s">
        <v>156</v>
      </c>
      <c r="B74" s="37" t="s">
        <v>157</v>
      </c>
      <c r="C74" s="38" t="s">
        <v>96</v>
      </c>
      <c r="D74" s="38" t="s">
        <v>152</v>
      </c>
      <c r="E74" s="39">
        <v>1</v>
      </c>
      <c r="F74" s="39">
        <v>40</v>
      </c>
      <c r="G74" s="49">
        <f>'Proposal 1 Resources'!$B$5*'Proposal 1'!F74*'Proposal 1'!E74</f>
        <v>1320</v>
      </c>
      <c r="H74" s="49"/>
      <c r="J74" s="21"/>
    </row>
    <row r="75" spans="1:10">
      <c r="A75" s="36" t="s">
        <v>158</v>
      </c>
      <c r="B75" s="37" t="s">
        <v>159</v>
      </c>
      <c r="C75" s="38" t="s">
        <v>99</v>
      </c>
      <c r="D75" s="38" t="s">
        <v>152</v>
      </c>
      <c r="E75" s="39">
        <v>1</v>
      </c>
      <c r="F75" s="39">
        <v>40</v>
      </c>
      <c r="G75" s="49">
        <f>'Proposal 1 Resources'!$B$5*'Proposal 1'!F75*'Proposal 1'!E75</f>
        <v>1320</v>
      </c>
      <c r="H75" s="49"/>
      <c r="J75" s="21"/>
    </row>
    <row r="76" spans="1:10" s="4" customFormat="1" ht="15.75">
      <c r="A76" s="32" t="s">
        <v>160</v>
      </c>
      <c r="B76" s="33" t="s">
        <v>161</v>
      </c>
      <c r="C76" s="34"/>
      <c r="D76" s="34"/>
      <c r="E76" s="35"/>
      <c r="F76" s="35"/>
      <c r="G76" s="54">
        <f>SUM(G77:G78)</f>
        <v>6600</v>
      </c>
      <c r="H76" s="48"/>
      <c r="J76" s="16">
        <v>2.5</v>
      </c>
    </row>
    <row r="77" spans="1:10" s="18" customFormat="1" ht="117.75" customHeight="1">
      <c r="A77" s="36" t="s">
        <v>162</v>
      </c>
      <c r="B77" s="37" t="s">
        <v>163</v>
      </c>
      <c r="C77" s="38" t="s">
        <v>164</v>
      </c>
      <c r="D77" s="38" t="s">
        <v>165</v>
      </c>
      <c r="E77" s="39">
        <v>2</v>
      </c>
      <c r="F77" s="39">
        <v>60</v>
      </c>
      <c r="G77" s="49">
        <f>'Proposal 1 Resources'!$B$11*'Proposal 1'!F77*'Proposal 1'!E77</f>
        <v>3960</v>
      </c>
      <c r="H77" s="49"/>
    </row>
    <row r="78" spans="1:10" ht="29.25">
      <c r="A78" s="36" t="s">
        <v>166</v>
      </c>
      <c r="B78" s="37" t="s">
        <v>167</v>
      </c>
      <c r="C78" s="38" t="s">
        <v>164</v>
      </c>
      <c r="D78" s="38" t="s">
        <v>162</v>
      </c>
      <c r="E78" s="39">
        <v>2</v>
      </c>
      <c r="F78" s="39">
        <v>40</v>
      </c>
      <c r="G78" s="49">
        <f>'Proposal 1 Resources'!$B$11*'Proposal 1'!F78*'Proposal 1'!E78</f>
        <v>2640</v>
      </c>
      <c r="H78" s="49"/>
      <c r="J78" s="21"/>
    </row>
    <row r="79" spans="1:10" s="4" customFormat="1" ht="15.75">
      <c r="A79" s="32" t="s">
        <v>168</v>
      </c>
      <c r="B79" s="33" t="s">
        <v>169</v>
      </c>
      <c r="C79" s="34"/>
      <c r="D79" s="34"/>
      <c r="E79" s="35"/>
      <c r="F79" s="35"/>
      <c r="G79" s="54">
        <f>SUM(G80:G82)</f>
        <v>4176</v>
      </c>
      <c r="H79" s="48"/>
      <c r="J79" s="21">
        <v>2</v>
      </c>
    </row>
    <row r="80" spans="1:10">
      <c r="A80" s="36" t="s">
        <v>170</v>
      </c>
      <c r="B80" s="37" t="s">
        <v>171</v>
      </c>
      <c r="C80" s="38" t="s">
        <v>14</v>
      </c>
      <c r="D80" s="38" t="s">
        <v>172</v>
      </c>
      <c r="E80" s="39">
        <v>1</v>
      </c>
      <c r="F80" s="39">
        <v>16</v>
      </c>
      <c r="G80" s="49">
        <f>'Proposal 1 Resources'!$B$2*'Proposal 1'!F80</f>
        <v>768</v>
      </c>
      <c r="H80" s="49"/>
    </row>
    <row r="81" spans="1:10" ht="29.25">
      <c r="A81" s="36" t="s">
        <v>173</v>
      </c>
      <c r="B81" s="37" t="s">
        <v>174</v>
      </c>
      <c r="C81" s="38" t="s">
        <v>175</v>
      </c>
      <c r="D81" s="38" t="s">
        <v>170</v>
      </c>
      <c r="E81" s="39">
        <v>2</v>
      </c>
      <c r="F81" s="39">
        <v>40</v>
      </c>
      <c r="G81" s="49">
        <f>'Proposal 1 Resources'!$B$5*'Proposal 1'!F81*'Proposal 1'!E81</f>
        <v>2640</v>
      </c>
      <c r="H81" s="49"/>
      <c r="J81" s="21"/>
    </row>
    <row r="82" spans="1:10">
      <c r="A82" s="36" t="s">
        <v>176</v>
      </c>
      <c r="B82" s="37" t="s">
        <v>177</v>
      </c>
      <c r="C82" s="38" t="s">
        <v>14</v>
      </c>
      <c r="D82" s="38" t="s">
        <v>173</v>
      </c>
      <c r="E82" s="39">
        <v>1</v>
      </c>
      <c r="F82" s="39">
        <v>16</v>
      </c>
      <c r="G82" s="49">
        <f>'Proposal 1 Resources'!$B$2*'Proposal 1'!F82</f>
        <v>768</v>
      </c>
      <c r="H82" s="49"/>
      <c r="J82" s="21"/>
    </row>
    <row r="83" spans="1:10" s="4" customFormat="1" ht="15.75">
      <c r="A83" s="43" t="s">
        <v>178</v>
      </c>
      <c r="B83" s="33" t="s">
        <v>179</v>
      </c>
      <c r="C83" s="34"/>
      <c r="D83" s="34"/>
      <c r="E83" s="35"/>
      <c r="F83" s="35"/>
      <c r="G83" s="48"/>
      <c r="H83" s="48"/>
      <c r="J83" s="15"/>
    </row>
    <row r="84" spans="1:10">
      <c r="A84" s="36"/>
      <c r="B84" s="37"/>
      <c r="C84" s="38"/>
      <c r="D84" s="38"/>
      <c r="E84" s="39"/>
      <c r="F84" s="39"/>
      <c r="G84" s="49"/>
      <c r="H84" s="49"/>
      <c r="J84" s="21"/>
    </row>
    <row r="85" spans="1:10" s="6" customFormat="1" ht="18.75">
      <c r="A85" s="28" t="s">
        <v>180</v>
      </c>
      <c r="B85" s="29" t="s">
        <v>181</v>
      </c>
      <c r="C85" s="42"/>
      <c r="D85" s="42"/>
      <c r="E85" s="23"/>
      <c r="F85" s="23"/>
      <c r="G85" s="51"/>
      <c r="H85" s="47">
        <f>SUM(G86,G89)</f>
        <v>1008</v>
      </c>
      <c r="J85" s="20"/>
    </row>
    <row r="86" spans="1:10" s="4" customFormat="1" ht="15.75">
      <c r="A86" s="32" t="s">
        <v>182</v>
      </c>
      <c r="B86" s="33" t="s">
        <v>183</v>
      </c>
      <c r="C86" s="34"/>
      <c r="D86" s="34"/>
      <c r="E86" s="35"/>
      <c r="F86" s="35"/>
      <c r="G86" s="54">
        <f>SUM(G87:G88)</f>
        <v>800</v>
      </c>
      <c r="H86" s="48"/>
      <c r="J86" s="21">
        <v>0.5</v>
      </c>
    </row>
    <row r="87" spans="1:10">
      <c r="A87" s="36" t="s">
        <v>184</v>
      </c>
      <c r="B87" s="37" t="s">
        <v>185</v>
      </c>
      <c r="C87" s="38" t="s">
        <v>183</v>
      </c>
      <c r="D87" s="38" t="s">
        <v>22</v>
      </c>
      <c r="E87" s="39">
        <v>1</v>
      </c>
      <c r="F87" s="39">
        <v>10</v>
      </c>
      <c r="G87" s="49">
        <f>'Proposal 1 Resources'!$B$8*'Proposal 1'!F87</f>
        <v>400</v>
      </c>
      <c r="H87" s="49"/>
    </row>
    <row r="88" spans="1:10">
      <c r="A88" s="36" t="s">
        <v>186</v>
      </c>
      <c r="B88" s="37" t="s">
        <v>187</v>
      </c>
      <c r="C88" s="38" t="s">
        <v>183</v>
      </c>
      <c r="D88" s="38" t="s">
        <v>186</v>
      </c>
      <c r="E88" s="39">
        <v>1</v>
      </c>
      <c r="F88" s="39">
        <v>10</v>
      </c>
      <c r="G88" s="49">
        <f>'Proposal 1 Resources'!$B$8*'Proposal 1'!F88</f>
        <v>400</v>
      </c>
      <c r="H88" s="49"/>
      <c r="J88" s="21"/>
    </row>
    <row r="89" spans="1:10" s="4" customFormat="1" ht="15.75">
      <c r="A89" s="32" t="s">
        <v>188</v>
      </c>
      <c r="B89" s="33" t="s">
        <v>189</v>
      </c>
      <c r="C89" s="34"/>
      <c r="D89" s="34"/>
      <c r="E89" s="41"/>
      <c r="F89" s="35"/>
      <c r="G89" s="54">
        <f>SUM(G90:G91)</f>
        <v>208</v>
      </c>
      <c r="H89" s="48"/>
      <c r="J89" s="21">
        <v>0.1</v>
      </c>
    </row>
    <row r="90" spans="1:10" s="1" customFormat="1">
      <c r="A90" s="36" t="s">
        <v>190</v>
      </c>
      <c r="B90" s="37" t="s">
        <v>191</v>
      </c>
      <c r="C90" s="44" t="s">
        <v>192</v>
      </c>
      <c r="D90" s="44" t="s">
        <v>186</v>
      </c>
      <c r="E90" s="39">
        <v>1</v>
      </c>
      <c r="F90" s="39">
        <v>2</v>
      </c>
      <c r="G90" s="49">
        <f>'Proposal 1 Resources'!$B$3*'Proposal 1'!F90</f>
        <v>104</v>
      </c>
      <c r="H90" s="49"/>
      <c r="J90" s="21"/>
    </row>
    <row r="91" spans="1:10" s="1" customFormat="1">
      <c r="A91" s="36" t="s">
        <v>193</v>
      </c>
      <c r="B91" s="37" t="s">
        <v>194</v>
      </c>
      <c r="C91" s="38" t="s">
        <v>192</v>
      </c>
      <c r="D91" s="38" t="s">
        <v>195</v>
      </c>
      <c r="E91" s="39">
        <v>1</v>
      </c>
      <c r="F91" s="39">
        <v>2</v>
      </c>
      <c r="G91" s="49">
        <f>'Proposal 1 Resources'!$B$3*'Proposal 1'!F91</f>
        <v>104</v>
      </c>
      <c r="H91" s="46"/>
    </row>
    <row r="92" spans="1:10" s="4" customFormat="1" ht="15.75">
      <c r="A92" s="32" t="s">
        <v>196</v>
      </c>
      <c r="B92" s="33" t="s">
        <v>197</v>
      </c>
      <c r="C92" s="40"/>
      <c r="D92" s="40"/>
      <c r="E92" s="41"/>
      <c r="F92" s="35"/>
      <c r="G92" s="46"/>
      <c r="H92" s="48"/>
      <c r="J92" s="15"/>
    </row>
    <row r="93" spans="1:10" s="1" customFormat="1">
      <c r="A93" s="36"/>
      <c r="B93" s="37"/>
      <c r="C93" s="26"/>
      <c r="D93" s="26"/>
      <c r="E93" s="39"/>
      <c r="F93" s="27"/>
      <c r="G93" s="46"/>
      <c r="H93" s="46"/>
      <c r="J93" s="21"/>
    </row>
    <row r="94" spans="1:10" s="6" customFormat="1" ht="18.75">
      <c r="A94" s="28" t="s">
        <v>198</v>
      </c>
      <c r="B94" s="29" t="s">
        <v>199</v>
      </c>
      <c r="C94" s="42"/>
      <c r="D94" s="42"/>
      <c r="E94" s="31"/>
      <c r="F94" s="23"/>
      <c r="G94" s="51"/>
      <c r="H94" s="47">
        <f>SUM(G95,G98,G102,G105)</f>
        <v>13104</v>
      </c>
      <c r="J94" s="20"/>
    </row>
    <row r="95" spans="1:10" s="5" customFormat="1" ht="15.75">
      <c r="A95" s="32" t="s">
        <v>200</v>
      </c>
      <c r="B95" s="33" t="s">
        <v>201</v>
      </c>
      <c r="C95" s="40"/>
      <c r="D95" s="40"/>
      <c r="E95" s="41"/>
      <c r="F95" s="41"/>
      <c r="G95" s="54">
        <f>SUM(G96:G97)</f>
        <v>4800</v>
      </c>
      <c r="H95" s="50"/>
      <c r="J95" s="21">
        <v>2</v>
      </c>
    </row>
    <row r="96" spans="1:10" s="1" customFormat="1">
      <c r="A96" s="36" t="s">
        <v>202</v>
      </c>
      <c r="B96" s="37" t="s">
        <v>203</v>
      </c>
      <c r="C96" s="38" t="s">
        <v>90</v>
      </c>
      <c r="D96" s="38" t="s">
        <v>108</v>
      </c>
      <c r="E96" s="39">
        <v>1</v>
      </c>
      <c r="F96" s="39">
        <v>40</v>
      </c>
      <c r="G96" s="49">
        <f>'Proposal 1 Resources'!$B$4*'Proposal 1'!F96</f>
        <v>2400</v>
      </c>
      <c r="H96" s="46"/>
    </row>
    <row r="97" spans="1:10" s="1" customFormat="1">
      <c r="A97" s="36" t="s">
        <v>204</v>
      </c>
      <c r="B97" s="37" t="s">
        <v>205</v>
      </c>
      <c r="C97" s="38" t="s">
        <v>90</v>
      </c>
      <c r="D97" s="38" t="s">
        <v>202</v>
      </c>
      <c r="E97" s="39">
        <v>1</v>
      </c>
      <c r="F97" s="39">
        <v>40</v>
      </c>
      <c r="G97" s="49">
        <f>'Proposal 1 Resources'!$B$4*'Proposal 1'!F97</f>
        <v>2400</v>
      </c>
      <c r="H97" s="46"/>
      <c r="J97" s="21"/>
    </row>
    <row r="98" spans="1:10" s="5" customFormat="1" ht="15.75">
      <c r="A98" s="32" t="s">
        <v>206</v>
      </c>
      <c r="B98" s="33" t="s">
        <v>207</v>
      </c>
      <c r="C98" s="40"/>
      <c r="D98" s="40"/>
      <c r="E98" s="41"/>
      <c r="F98" s="41"/>
      <c r="G98" s="54">
        <f>SUM(G99:G101)</f>
        <v>5040</v>
      </c>
      <c r="H98" s="50"/>
      <c r="J98" s="21">
        <v>1</v>
      </c>
    </row>
    <row r="99" spans="1:10">
      <c r="A99" s="36" t="s">
        <v>208</v>
      </c>
      <c r="B99" s="37" t="s">
        <v>209</v>
      </c>
      <c r="C99" s="38" t="s">
        <v>96</v>
      </c>
      <c r="D99" s="38" t="s">
        <v>204</v>
      </c>
      <c r="E99" s="39">
        <v>1</v>
      </c>
      <c r="F99" s="39">
        <v>40</v>
      </c>
      <c r="G99" s="49">
        <f>'Proposal 1 Resources'!$B$5*'Proposal 1'!F99*'Proposal 1'!E99</f>
        <v>1320</v>
      </c>
      <c r="H99" s="49"/>
    </row>
    <row r="100" spans="1:10">
      <c r="A100" s="36" t="s">
        <v>210</v>
      </c>
      <c r="B100" s="37" t="s">
        <v>211</v>
      </c>
      <c r="C100" s="38" t="s">
        <v>99</v>
      </c>
      <c r="D100" s="38" t="s">
        <v>204</v>
      </c>
      <c r="E100" s="39">
        <v>1</v>
      </c>
      <c r="F100" s="39">
        <v>40</v>
      </c>
      <c r="G100" s="49">
        <f>'Proposal 1 Resources'!$B$5*'Proposal 1'!F100*'Proposal 1'!E100</f>
        <v>1320</v>
      </c>
      <c r="H100" s="49"/>
      <c r="J100" s="21"/>
    </row>
    <row r="101" spans="1:10">
      <c r="A101" s="36" t="s">
        <v>212</v>
      </c>
      <c r="B101" s="37" t="s">
        <v>213</v>
      </c>
      <c r="C101" s="38" t="s">
        <v>90</v>
      </c>
      <c r="D101" s="38" t="s">
        <v>204</v>
      </c>
      <c r="E101" s="39">
        <v>1</v>
      </c>
      <c r="F101" s="39">
        <v>40</v>
      </c>
      <c r="G101" s="49">
        <f>'Proposal 1 Resources'!$B$4*'Proposal 1'!F101</f>
        <v>2400</v>
      </c>
      <c r="H101" s="49"/>
      <c r="J101" s="21"/>
    </row>
    <row r="102" spans="1:10" s="4" customFormat="1" ht="15.75">
      <c r="A102" s="32" t="s">
        <v>214</v>
      </c>
      <c r="B102" s="33" t="s">
        <v>215</v>
      </c>
      <c r="C102" s="34"/>
      <c r="D102" s="34"/>
      <c r="E102" s="41"/>
      <c r="F102" s="41"/>
      <c r="G102" s="54">
        <f>SUM(G103:G107)</f>
        <v>3056</v>
      </c>
      <c r="H102" s="48"/>
      <c r="J102" s="21">
        <v>1</v>
      </c>
    </row>
    <row r="103" spans="1:10" s="1" customFormat="1" ht="29.25">
      <c r="A103" s="36" t="s">
        <v>216</v>
      </c>
      <c r="B103" s="45" t="s">
        <v>217</v>
      </c>
      <c r="C103" s="38" t="s">
        <v>164</v>
      </c>
      <c r="D103" s="38" t="s">
        <v>212</v>
      </c>
      <c r="E103" s="39">
        <v>2</v>
      </c>
      <c r="F103" s="39">
        <v>20</v>
      </c>
      <c r="G103" s="49">
        <f>'Proposal 1 Resources'!$B$11*'Proposal 1'!F103*'Proposal 1'!E103</f>
        <v>1320</v>
      </c>
      <c r="H103" s="46"/>
    </row>
    <row r="104" spans="1:10" s="1" customFormat="1" ht="29.25">
      <c r="A104" s="36" t="s">
        <v>218</v>
      </c>
      <c r="B104" s="37" t="s">
        <v>219</v>
      </c>
      <c r="C104" s="38" t="s">
        <v>164</v>
      </c>
      <c r="D104" s="38" t="s">
        <v>216</v>
      </c>
      <c r="E104" s="39">
        <v>2</v>
      </c>
      <c r="F104" s="39">
        <v>20</v>
      </c>
      <c r="G104" s="49">
        <f>'Proposal 1 Resources'!$B$11*'Proposal 1'!F104*'Proposal 1'!E104</f>
        <v>1320</v>
      </c>
      <c r="H104" s="46"/>
      <c r="J104" s="21"/>
    </row>
    <row r="105" spans="1:10" s="4" customFormat="1" ht="15.75">
      <c r="A105" s="32" t="s">
        <v>220</v>
      </c>
      <c r="B105" s="33" t="s">
        <v>221</v>
      </c>
      <c r="C105" s="34"/>
      <c r="D105" s="34"/>
      <c r="E105" s="35"/>
      <c r="F105" s="35"/>
      <c r="G105" s="54">
        <f>SUM(G106:G110)</f>
        <v>208</v>
      </c>
      <c r="H105" s="48"/>
      <c r="J105" s="21">
        <v>0.1</v>
      </c>
    </row>
    <row r="106" spans="1:10">
      <c r="A106" s="36" t="s">
        <v>222</v>
      </c>
      <c r="B106" s="37" t="s">
        <v>223</v>
      </c>
      <c r="C106" s="38" t="s">
        <v>192</v>
      </c>
      <c r="D106" s="38" t="s">
        <v>193</v>
      </c>
      <c r="E106" s="39">
        <v>1</v>
      </c>
      <c r="F106" s="39">
        <v>2</v>
      </c>
      <c r="G106" s="49">
        <f>'Proposal 1 Resources'!$B$3*'Proposal 1'!F106</f>
        <v>104</v>
      </c>
      <c r="H106" s="49"/>
    </row>
    <row r="107" spans="1:10">
      <c r="A107" s="36" t="s">
        <v>224</v>
      </c>
      <c r="B107" s="37" t="s">
        <v>225</v>
      </c>
      <c r="C107" s="38" t="s">
        <v>192</v>
      </c>
      <c r="D107" s="38" t="s">
        <v>218</v>
      </c>
      <c r="E107" s="39">
        <v>1</v>
      </c>
      <c r="F107" s="39">
        <v>2</v>
      </c>
      <c r="G107" s="49">
        <f>'Proposal 1 Resources'!$B$3*'Proposal 1'!F107</f>
        <v>104</v>
      </c>
      <c r="H107" s="49"/>
      <c r="J107" s="21"/>
    </row>
    <row r="108" spans="1:10" s="4" customFormat="1" ht="15.75">
      <c r="A108" s="32" t="s">
        <v>226</v>
      </c>
      <c r="B108" s="33" t="s">
        <v>227</v>
      </c>
      <c r="C108" s="34"/>
      <c r="D108" s="34"/>
      <c r="E108" s="35"/>
      <c r="F108" s="35"/>
      <c r="G108" s="48"/>
      <c r="H108" s="48"/>
      <c r="J108" s="15"/>
    </row>
    <row r="109" spans="1:10">
      <c r="A109" s="36"/>
      <c r="B109" s="37"/>
      <c r="C109" s="38"/>
      <c r="D109" s="38"/>
      <c r="E109" s="39"/>
      <c r="F109" s="39"/>
      <c r="G109" s="49"/>
      <c r="H109" s="49"/>
      <c r="J109" s="21"/>
    </row>
    <row r="110" spans="1:10" s="6" customFormat="1" ht="18.75">
      <c r="A110" s="28" t="s">
        <v>228</v>
      </c>
      <c r="B110" s="29" t="s">
        <v>229</v>
      </c>
      <c r="C110" s="42"/>
      <c r="D110" s="42"/>
      <c r="E110" s="23"/>
      <c r="F110" s="23"/>
      <c r="G110" s="51"/>
      <c r="H110" s="51"/>
      <c r="J110" s="20"/>
    </row>
    <row r="111" spans="1:10" s="6" customFormat="1" ht="18.75">
      <c r="A111" s="55" t="s">
        <v>230</v>
      </c>
      <c r="B111" s="55"/>
      <c r="C111" s="55"/>
      <c r="D111" s="55"/>
      <c r="E111" s="55"/>
      <c r="F111" s="23">
        <f>SUMPRODUCT(E4:E107,F4:F107)</f>
        <v>2768</v>
      </c>
      <c r="G111" s="51"/>
      <c r="H111" s="51"/>
      <c r="J111" s="20"/>
    </row>
    <row r="112" spans="1:10" s="6" customFormat="1" ht="18.75">
      <c r="A112" s="55" t="s">
        <v>231</v>
      </c>
      <c r="B112" s="55"/>
      <c r="C112" s="55"/>
      <c r="D112" s="55"/>
      <c r="E112" s="55"/>
      <c r="F112" s="23">
        <v>54</v>
      </c>
      <c r="G112" s="51"/>
      <c r="H112" s="51"/>
      <c r="J112" s="20"/>
    </row>
    <row r="113" spans="1:10" ht="18.75">
      <c r="A113" s="55" t="s">
        <v>232</v>
      </c>
      <c r="B113" s="55"/>
      <c r="C113" s="55"/>
      <c r="D113" s="55"/>
      <c r="E113" s="55"/>
      <c r="F113" s="55"/>
      <c r="G113" s="55"/>
      <c r="H113" s="51">
        <f>SUM(H1:H108)</f>
        <v>118040</v>
      </c>
      <c r="J113" s="21"/>
    </row>
    <row r="114" spans="1:10">
      <c r="J114" s="21"/>
    </row>
    <row r="115" spans="1:10">
      <c r="J115" s="21"/>
    </row>
    <row r="116" spans="1:10">
      <c r="J116" s="21"/>
    </row>
    <row r="117" spans="1:10">
      <c r="J117" s="21"/>
    </row>
    <row r="118" spans="1:10">
      <c r="J118" s="21"/>
    </row>
    <row r="119" spans="1:10">
      <c r="J119" s="21"/>
    </row>
    <row r="120" spans="1:10">
      <c r="J120" s="21"/>
    </row>
    <row r="121" spans="1:10">
      <c r="J121" s="21"/>
    </row>
    <row r="122" spans="1:10">
      <c r="J122" s="21"/>
    </row>
    <row r="123" spans="1:10">
      <c r="J123" s="21"/>
    </row>
    <row r="124" spans="1:10">
      <c r="J124" s="21"/>
    </row>
    <row r="125" spans="1:10">
      <c r="J125" s="21"/>
    </row>
    <row r="126" spans="1:10">
      <c r="J126" s="21"/>
    </row>
    <row r="127" spans="1:10">
      <c r="J127" s="21"/>
    </row>
    <row r="128" spans="1:10">
      <c r="J128" s="21"/>
    </row>
    <row r="129" spans="10:10">
      <c r="J129" s="21"/>
    </row>
    <row r="130" spans="10:10">
      <c r="J130" s="21"/>
    </row>
    <row r="131" spans="10:10">
      <c r="J131" s="21"/>
    </row>
    <row r="132" spans="10:10">
      <c r="J132" s="21"/>
    </row>
    <row r="133" spans="10:10">
      <c r="J133" s="21"/>
    </row>
    <row r="134" spans="10:10">
      <c r="J134" s="21"/>
    </row>
    <row r="135" spans="10:10">
      <c r="J135" s="21"/>
    </row>
    <row r="136" spans="10:10">
      <c r="J136" s="21"/>
    </row>
    <row r="137" spans="10:10">
      <c r="J137" s="21"/>
    </row>
    <row r="138" spans="10:10" ht="15" customHeight="1">
      <c r="J138" s="21"/>
    </row>
    <row r="139" spans="10:10" ht="15" customHeight="1">
      <c r="J139" s="21"/>
    </row>
    <row r="140" spans="10:10" ht="15" customHeight="1">
      <c r="J140" s="21"/>
    </row>
  </sheetData>
  <mergeCells count="3">
    <mergeCell ref="A113:G113"/>
    <mergeCell ref="A111:E111"/>
    <mergeCell ref="A112:E1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C3A3-0683-44AA-8490-CF35C718D377}">
  <dimension ref="A1:D12"/>
  <sheetViews>
    <sheetView workbookViewId="0">
      <selection activeCell="D12" sqref="A1:D12"/>
    </sheetView>
  </sheetViews>
  <sheetFormatPr defaultRowHeight="15"/>
  <cols>
    <col min="1" max="1" width="20.140625" customWidth="1"/>
    <col min="2" max="2" width="9.140625" customWidth="1"/>
    <col min="3" max="3" width="15" customWidth="1"/>
    <col min="4" max="4" width="13.28515625" style="7" customWidth="1"/>
  </cols>
  <sheetData>
    <row r="1" spans="1:4">
      <c r="A1" s="8" t="s">
        <v>2</v>
      </c>
      <c r="B1" s="8" t="s">
        <v>233</v>
      </c>
      <c r="C1" s="8" t="s">
        <v>234</v>
      </c>
      <c r="D1" s="9" t="s">
        <v>235</v>
      </c>
    </row>
    <row r="2" spans="1:4">
      <c r="A2" s="10" t="s">
        <v>14</v>
      </c>
      <c r="B2" s="11">
        <f>FLOOR((C2/40),1)</f>
        <v>48</v>
      </c>
      <c r="C2" s="11">
        <f>FLOOR((D2/52),1)</f>
        <v>1923</v>
      </c>
      <c r="D2" s="11">
        <v>100000</v>
      </c>
    </row>
    <row r="3" spans="1:4">
      <c r="A3" s="10" t="s">
        <v>192</v>
      </c>
      <c r="B3" s="11">
        <f t="shared" ref="B3:B11" si="0">FLOOR((C3/40),1)</f>
        <v>52</v>
      </c>
      <c r="C3" s="11">
        <f t="shared" ref="C3:C11" si="1">FLOOR((D3/52),1)</f>
        <v>2115</v>
      </c>
      <c r="D3" s="11">
        <v>110000</v>
      </c>
    </row>
    <row r="4" spans="1:4">
      <c r="A4" s="10" t="s">
        <v>90</v>
      </c>
      <c r="B4" s="11">
        <f t="shared" si="0"/>
        <v>60</v>
      </c>
      <c r="C4" s="11">
        <f t="shared" si="1"/>
        <v>2403</v>
      </c>
      <c r="D4" s="11">
        <v>125000</v>
      </c>
    </row>
    <row r="5" spans="1:4">
      <c r="A5" s="10" t="s">
        <v>96</v>
      </c>
      <c r="B5" s="11">
        <f t="shared" si="0"/>
        <v>33</v>
      </c>
      <c r="C5" s="11">
        <f t="shared" si="1"/>
        <v>1346</v>
      </c>
      <c r="D5" s="11">
        <v>70000</v>
      </c>
    </row>
    <row r="6" spans="1:4">
      <c r="A6" s="10" t="s">
        <v>99</v>
      </c>
      <c r="B6" s="11">
        <f t="shared" ref="B6" si="2">FLOOR((C6/40),1)</f>
        <v>33</v>
      </c>
      <c r="C6" s="11">
        <f t="shared" ref="C6" si="3">FLOOR((D6/52),1)</f>
        <v>1346</v>
      </c>
      <c r="D6" s="11">
        <v>70000</v>
      </c>
    </row>
    <row r="7" spans="1:4">
      <c r="A7" s="12" t="s">
        <v>236</v>
      </c>
      <c r="B7" s="11">
        <f t="shared" si="0"/>
        <v>40</v>
      </c>
      <c r="C7" s="11">
        <f t="shared" si="1"/>
        <v>1634</v>
      </c>
      <c r="D7" s="11">
        <v>85000</v>
      </c>
    </row>
    <row r="8" spans="1:4">
      <c r="A8" s="10" t="s">
        <v>183</v>
      </c>
      <c r="B8" s="11">
        <f t="shared" si="0"/>
        <v>40</v>
      </c>
      <c r="C8" s="11">
        <f t="shared" si="1"/>
        <v>1634</v>
      </c>
      <c r="D8" s="11">
        <v>85000</v>
      </c>
    </row>
    <row r="9" spans="1:4">
      <c r="A9" s="10" t="s">
        <v>28</v>
      </c>
      <c r="B9" s="11">
        <f t="shared" si="0"/>
        <v>38</v>
      </c>
      <c r="C9" s="11">
        <f t="shared" si="1"/>
        <v>1538</v>
      </c>
      <c r="D9" s="11">
        <v>80000</v>
      </c>
    </row>
    <row r="10" spans="1:4">
      <c r="A10" s="10" t="s">
        <v>237</v>
      </c>
      <c r="B10" s="11">
        <f t="shared" si="0"/>
        <v>31</v>
      </c>
      <c r="C10" s="11">
        <f t="shared" si="1"/>
        <v>1250</v>
      </c>
      <c r="D10" s="11">
        <v>65000</v>
      </c>
    </row>
    <row r="11" spans="1:4">
      <c r="A11" s="10" t="s">
        <v>238</v>
      </c>
      <c r="B11" s="11">
        <f t="shared" si="0"/>
        <v>33</v>
      </c>
      <c r="C11" s="11">
        <f t="shared" si="1"/>
        <v>1346</v>
      </c>
      <c r="D11" s="11">
        <v>70000</v>
      </c>
    </row>
    <row r="12" spans="1:4">
      <c r="A12" s="10" t="s">
        <v>239</v>
      </c>
      <c r="B12" s="11">
        <f t="shared" ref="B12" si="4">FLOOR((C12/40),1)</f>
        <v>33</v>
      </c>
      <c r="C12" s="11">
        <f t="shared" ref="C12" si="5">FLOOR((D12/52),1)</f>
        <v>1346</v>
      </c>
      <c r="D12" s="11">
        <v>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8D0F-C2BB-47AF-A671-63FA87EDAB1D}">
  <dimension ref="A1:J129"/>
  <sheetViews>
    <sheetView tabSelected="1" topLeftCell="A83" workbookViewId="0">
      <selection activeCell="J88" sqref="J88"/>
    </sheetView>
  </sheetViews>
  <sheetFormatPr defaultColWidth="9.140625" defaultRowHeight="15"/>
  <cols>
    <col min="1" max="1" width="7.5703125" style="58" bestFit="1" customWidth="1"/>
    <col min="2" max="2" width="41.140625" style="67" customWidth="1"/>
    <col min="3" max="3" width="26.85546875" style="67" customWidth="1"/>
    <col min="4" max="4" width="16.5703125" style="67" customWidth="1"/>
    <col min="5" max="5" width="12.140625" style="61" customWidth="1"/>
    <col min="6" max="6" width="9.28515625" style="76" customWidth="1"/>
    <col min="7" max="7" width="14.5703125" style="79" customWidth="1"/>
    <col min="8" max="8" width="11.42578125" style="79" customWidth="1"/>
    <col min="9" max="9" width="9.140625" style="13" bestFit="1" customWidth="1"/>
    <col min="10" max="16384" width="9.140625" style="13"/>
  </cols>
  <sheetData>
    <row r="1" spans="1:8" ht="30.75">
      <c r="A1" s="77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8" t="s">
        <v>5</v>
      </c>
      <c r="G1" s="81" t="s">
        <v>6</v>
      </c>
      <c r="H1" s="80" t="s">
        <v>7</v>
      </c>
    </row>
    <row r="2" spans="1:8" ht="15.75">
      <c r="A2" s="77">
        <v>1</v>
      </c>
      <c r="B2" s="62" t="s">
        <v>240</v>
      </c>
      <c r="C2" s="62"/>
      <c r="D2" s="62"/>
      <c r="E2" s="62"/>
      <c r="F2" s="68"/>
      <c r="G2" s="78"/>
      <c r="H2" s="83">
        <f>G3</f>
        <v>6450</v>
      </c>
    </row>
    <row r="3" spans="1:8" ht="15.75">
      <c r="A3" s="77">
        <v>1</v>
      </c>
      <c r="B3" s="62" t="s">
        <v>241</v>
      </c>
      <c r="C3" s="63"/>
      <c r="D3" s="63"/>
      <c r="E3" s="59"/>
      <c r="F3" s="69"/>
      <c r="G3" s="82">
        <f>SUM(G4:G6)</f>
        <v>6450</v>
      </c>
      <c r="H3" s="78"/>
    </row>
    <row r="4" spans="1:8" ht="15.75">
      <c r="A4" s="77">
        <v>1.1000000000000001</v>
      </c>
      <c r="B4" s="63" t="s">
        <v>242</v>
      </c>
      <c r="C4" s="63" t="s">
        <v>14</v>
      </c>
      <c r="D4" s="63" t="s">
        <v>15</v>
      </c>
      <c r="E4" s="59">
        <v>1</v>
      </c>
      <c r="F4" s="70">
        <v>10</v>
      </c>
      <c r="G4" s="78">
        <f>'Proposal 2 Resources'!B2*'Proposal 2'!F4</f>
        <v>1500</v>
      </c>
      <c r="H4" s="78"/>
    </row>
    <row r="5" spans="1:8" ht="29.25">
      <c r="A5" s="77">
        <v>1.2</v>
      </c>
      <c r="B5" s="63" t="s">
        <v>243</v>
      </c>
      <c r="C5" s="63" t="s">
        <v>244</v>
      </c>
      <c r="D5" s="63">
        <v>1.1000000000000001</v>
      </c>
      <c r="E5" s="59">
        <v>2</v>
      </c>
      <c r="F5" s="70">
        <v>15</v>
      </c>
      <c r="G5" s="78">
        <f>('Proposal 2 Resources'!B2+'Proposal 2 Resources'!B5)*'Proposal 2'!F5</f>
        <v>3450</v>
      </c>
      <c r="H5" s="78"/>
    </row>
    <row r="6" spans="1:8" ht="15.75">
      <c r="A6" s="77">
        <v>1.3</v>
      </c>
      <c r="B6" s="63" t="s">
        <v>245</v>
      </c>
      <c r="C6" s="63" t="s">
        <v>14</v>
      </c>
      <c r="D6" s="63" t="s">
        <v>246</v>
      </c>
      <c r="E6" s="59">
        <v>1</v>
      </c>
      <c r="F6" s="70">
        <v>10</v>
      </c>
      <c r="G6" s="78">
        <f>'Proposal 2 Resources'!B2*'Proposal 2'!F6</f>
        <v>1500</v>
      </c>
      <c r="H6" s="78"/>
    </row>
    <row r="7" spans="1:8">
      <c r="A7" s="77"/>
      <c r="B7" s="62" t="s">
        <v>247</v>
      </c>
      <c r="C7" s="63"/>
      <c r="D7" s="63"/>
      <c r="E7" s="59"/>
      <c r="F7" s="71"/>
      <c r="G7" s="78"/>
      <c r="H7" s="78"/>
    </row>
    <row r="8" spans="1:8" ht="15.75">
      <c r="A8" s="77"/>
      <c r="B8" s="63"/>
      <c r="C8" s="63"/>
      <c r="D8" s="63"/>
      <c r="E8" s="59"/>
      <c r="F8" s="70"/>
      <c r="G8" s="78"/>
      <c r="H8" s="83">
        <f>G9</f>
        <v>6600</v>
      </c>
    </row>
    <row r="9" spans="1:8" ht="15.75">
      <c r="A9" s="77">
        <v>2</v>
      </c>
      <c r="B9" s="62" t="s">
        <v>248</v>
      </c>
      <c r="C9" s="63"/>
      <c r="D9" s="63"/>
      <c r="E9" s="59"/>
      <c r="F9" s="69"/>
      <c r="G9" s="82">
        <f>SUM(G10:G12)</f>
        <v>6600</v>
      </c>
      <c r="H9" s="78"/>
    </row>
    <row r="10" spans="1:8" ht="29.25">
      <c r="A10" s="77">
        <v>2.1</v>
      </c>
      <c r="B10" s="63" t="s">
        <v>249</v>
      </c>
      <c r="C10" s="63" t="s">
        <v>250</v>
      </c>
      <c r="D10" s="63">
        <v>1.3</v>
      </c>
      <c r="E10" s="59">
        <v>2</v>
      </c>
      <c r="F10" s="70">
        <v>20</v>
      </c>
      <c r="G10" s="78">
        <f>'Proposal 2 Resources'!B5*F10</f>
        <v>1600</v>
      </c>
      <c r="H10" s="78"/>
    </row>
    <row r="11" spans="1:8" ht="29.25">
      <c r="A11" s="77">
        <v>2.2000000000000002</v>
      </c>
      <c r="B11" s="63" t="s">
        <v>251</v>
      </c>
      <c r="C11" s="63" t="s">
        <v>252</v>
      </c>
      <c r="D11" s="63">
        <v>2.1</v>
      </c>
      <c r="E11" s="59">
        <v>2</v>
      </c>
      <c r="F11" s="70">
        <v>15</v>
      </c>
      <c r="G11" s="78">
        <f>('Proposal 2 Resources'!B5+'Proposal 2 Resources'!B3)*'Proposal 2'!F11</f>
        <v>3000</v>
      </c>
      <c r="H11" s="78"/>
    </row>
    <row r="12" spans="1:8" ht="15.75">
      <c r="A12" s="77">
        <v>2.2999999999999998</v>
      </c>
      <c r="B12" s="63" t="s">
        <v>253</v>
      </c>
      <c r="C12" s="63" t="s">
        <v>254</v>
      </c>
      <c r="D12" s="63" t="s">
        <v>255</v>
      </c>
      <c r="E12" s="59">
        <v>1</v>
      </c>
      <c r="F12" s="70">
        <v>25</v>
      </c>
      <c r="G12" s="78">
        <f>'Proposal 2 Resources'!B5*'Proposal 2'!F12</f>
        <v>2000</v>
      </c>
      <c r="H12" s="78"/>
    </row>
    <row r="13" spans="1:8">
      <c r="A13" s="77"/>
      <c r="B13" s="62" t="s">
        <v>256</v>
      </c>
      <c r="C13" s="63"/>
      <c r="D13" s="63"/>
      <c r="E13" s="59"/>
      <c r="F13" s="71"/>
      <c r="G13" s="78"/>
      <c r="H13" s="78"/>
    </row>
    <row r="14" spans="1:8" ht="15.75">
      <c r="A14" s="77"/>
      <c r="B14" s="63"/>
      <c r="C14" s="63"/>
      <c r="D14" s="63"/>
      <c r="E14" s="59"/>
      <c r="F14" s="70"/>
      <c r="G14" s="78"/>
      <c r="H14" s="78"/>
    </row>
    <row r="15" spans="1:8" ht="15.75">
      <c r="A15" s="77">
        <v>3</v>
      </c>
      <c r="B15" s="62" t="s">
        <v>257</v>
      </c>
      <c r="C15" s="63"/>
      <c r="D15" s="63"/>
      <c r="E15" s="59"/>
      <c r="F15" s="70"/>
      <c r="G15" s="78"/>
      <c r="H15" s="83">
        <f>SUM(G16,G23,G28,G34,G39,G45,G51)</f>
        <v>54050</v>
      </c>
    </row>
    <row r="16" spans="1:8" ht="15.75">
      <c r="A16" s="77">
        <v>3.1</v>
      </c>
      <c r="B16" s="62" t="s">
        <v>258</v>
      </c>
      <c r="C16" s="63"/>
      <c r="D16" s="63"/>
      <c r="E16" s="59"/>
      <c r="F16" s="69"/>
      <c r="G16" s="82">
        <f>SUM(G17:G21)</f>
        <v>7400</v>
      </c>
      <c r="H16" s="78"/>
    </row>
    <row r="17" spans="1:8" ht="15.75">
      <c r="A17" s="77" t="s">
        <v>88</v>
      </c>
      <c r="B17" s="63" t="s">
        <v>259</v>
      </c>
      <c r="C17" s="63" t="s">
        <v>260</v>
      </c>
      <c r="D17" s="63">
        <v>2.1</v>
      </c>
      <c r="E17" s="59">
        <v>1</v>
      </c>
      <c r="F17" s="70">
        <v>15</v>
      </c>
      <c r="G17" s="78">
        <f>'Proposal 2 Resources'!B9*('Proposal 2'!F17)</f>
        <v>1125</v>
      </c>
      <c r="H17" s="78"/>
    </row>
    <row r="18" spans="1:8" ht="15.75">
      <c r="A18" s="77" t="s">
        <v>92</v>
      </c>
      <c r="B18" s="63" t="s">
        <v>261</v>
      </c>
      <c r="C18" s="63" t="s">
        <v>260</v>
      </c>
      <c r="D18" s="63" t="s">
        <v>88</v>
      </c>
      <c r="E18" s="59">
        <v>1</v>
      </c>
      <c r="F18" s="70">
        <v>15</v>
      </c>
      <c r="G18" s="78">
        <f>'Proposal 2 Resources'!B9*('Proposal 2'!F18)</f>
        <v>1125</v>
      </c>
      <c r="H18" s="78"/>
    </row>
    <row r="19" spans="1:8" ht="15.75">
      <c r="A19" s="77" t="s">
        <v>94</v>
      </c>
      <c r="B19" s="63" t="s">
        <v>262</v>
      </c>
      <c r="C19" s="63" t="s">
        <v>263</v>
      </c>
      <c r="D19" s="63" t="s">
        <v>264</v>
      </c>
      <c r="E19" s="59">
        <v>1</v>
      </c>
      <c r="F19" s="70">
        <v>20</v>
      </c>
      <c r="G19" s="78">
        <f>'Proposal 2 Resources'!B6*'Proposal 2'!F19</f>
        <v>1700</v>
      </c>
      <c r="H19" s="78"/>
    </row>
    <row r="20" spans="1:8" ht="15.75">
      <c r="A20" s="77" t="s">
        <v>97</v>
      </c>
      <c r="B20" s="63" t="s">
        <v>265</v>
      </c>
      <c r="C20" s="63" t="s">
        <v>263</v>
      </c>
      <c r="D20" s="63" t="s">
        <v>94</v>
      </c>
      <c r="E20" s="59">
        <v>1</v>
      </c>
      <c r="F20" s="70">
        <v>20</v>
      </c>
      <c r="G20" s="78">
        <f>'Proposal 2 Resources'!B6*'Proposal 2'!F20</f>
        <v>1700</v>
      </c>
      <c r="H20" s="78"/>
    </row>
    <row r="21" spans="1:8" ht="15.75">
      <c r="A21" s="77" t="s">
        <v>266</v>
      </c>
      <c r="B21" s="63" t="s">
        <v>267</v>
      </c>
      <c r="C21" s="63" t="s">
        <v>268</v>
      </c>
      <c r="D21" s="63" t="s">
        <v>269</v>
      </c>
      <c r="E21" s="59">
        <v>1</v>
      </c>
      <c r="F21" s="70">
        <v>25</v>
      </c>
      <c r="G21" s="78">
        <f>'Proposal 2 Resources'!B7*'Proposal 2'!F21</f>
        <v>1750</v>
      </c>
      <c r="H21" s="78"/>
    </row>
    <row r="22" spans="1:8" ht="15.75">
      <c r="A22" s="77"/>
      <c r="B22" s="63"/>
      <c r="C22" s="63"/>
      <c r="D22" s="63"/>
      <c r="E22" s="59"/>
      <c r="F22" s="70"/>
      <c r="G22" s="78"/>
      <c r="H22" s="78"/>
    </row>
    <row r="23" spans="1:8" ht="15.75">
      <c r="A23" s="77">
        <v>3.2</v>
      </c>
      <c r="B23" s="62" t="s">
        <v>270</v>
      </c>
      <c r="C23" s="63"/>
      <c r="D23" s="63"/>
      <c r="E23" s="59"/>
      <c r="F23" s="69"/>
      <c r="G23" s="82">
        <f>SUM(G24:G26)</f>
        <v>3850</v>
      </c>
      <c r="H23" s="78"/>
    </row>
    <row r="24" spans="1:8" ht="15.75">
      <c r="A24" s="77" t="s">
        <v>102</v>
      </c>
      <c r="B24" s="63" t="s">
        <v>271</v>
      </c>
      <c r="C24" s="63" t="s">
        <v>268</v>
      </c>
      <c r="D24" s="63" t="s">
        <v>272</v>
      </c>
      <c r="E24" s="59">
        <v>1</v>
      </c>
      <c r="F24" s="70">
        <v>15</v>
      </c>
      <c r="G24" s="78">
        <f>'Proposal 2 Resources'!B7*'Proposal 2'!F24</f>
        <v>1050</v>
      </c>
      <c r="H24" s="78"/>
    </row>
    <row r="25" spans="1:8" ht="15.75">
      <c r="A25" s="77" t="s">
        <v>104</v>
      </c>
      <c r="B25" s="63" t="s">
        <v>273</v>
      </c>
      <c r="C25" s="63" t="s">
        <v>268</v>
      </c>
      <c r="D25" s="63" t="s">
        <v>102</v>
      </c>
      <c r="E25" s="59">
        <v>1</v>
      </c>
      <c r="F25" s="70">
        <v>20</v>
      </c>
      <c r="G25" s="78">
        <f>'Proposal 2 Resources'!B7*'Proposal 2'!F25</f>
        <v>1400</v>
      </c>
      <c r="H25" s="78"/>
    </row>
    <row r="26" spans="1:8" ht="15.75">
      <c r="A26" s="77" t="s">
        <v>106</v>
      </c>
      <c r="B26" s="63" t="s">
        <v>274</v>
      </c>
      <c r="C26" s="63" t="s">
        <v>268</v>
      </c>
      <c r="D26" s="63" t="s">
        <v>275</v>
      </c>
      <c r="E26" s="59">
        <v>1</v>
      </c>
      <c r="F26" s="70">
        <v>20</v>
      </c>
      <c r="G26" s="78">
        <f>'Proposal 2 Resources'!B7*'Proposal 2'!F26</f>
        <v>1400</v>
      </c>
      <c r="H26" s="78"/>
    </row>
    <row r="27" spans="1:8" ht="15.75">
      <c r="A27" s="77"/>
      <c r="B27" s="63"/>
      <c r="C27" s="63"/>
      <c r="D27" s="63"/>
      <c r="E27" s="59"/>
      <c r="F27" s="70"/>
      <c r="G27" s="78"/>
      <c r="H27" s="78"/>
    </row>
    <row r="28" spans="1:8" ht="15.75">
      <c r="A28" s="77">
        <v>3.3</v>
      </c>
      <c r="B28" s="62" t="s">
        <v>276</v>
      </c>
      <c r="C28" s="63"/>
      <c r="D28" s="63"/>
      <c r="E28" s="59"/>
      <c r="F28" s="70"/>
      <c r="G28" s="82">
        <f>SUM(G29:G32)</f>
        <v>5450</v>
      </c>
      <c r="H28" s="78"/>
    </row>
    <row r="29" spans="1:8" ht="15.75">
      <c r="A29" s="77" t="s">
        <v>112</v>
      </c>
      <c r="B29" s="63" t="s">
        <v>277</v>
      </c>
      <c r="C29" s="63" t="s">
        <v>278</v>
      </c>
      <c r="D29" s="63" t="s">
        <v>106</v>
      </c>
      <c r="E29" s="59">
        <v>1</v>
      </c>
      <c r="F29" s="70">
        <v>15</v>
      </c>
      <c r="G29" s="78">
        <f>'Proposal 2 Resources'!B10*'Proposal 2'!F29</f>
        <v>1050</v>
      </c>
      <c r="H29" s="78"/>
    </row>
    <row r="30" spans="1:8" ht="15.75">
      <c r="A30" s="77" t="s">
        <v>114</v>
      </c>
      <c r="B30" s="63" t="s">
        <v>279</v>
      </c>
      <c r="C30" s="63" t="s">
        <v>238</v>
      </c>
      <c r="D30" s="63" t="s">
        <v>112</v>
      </c>
      <c r="E30" s="59">
        <v>1</v>
      </c>
      <c r="F30" s="70">
        <v>20</v>
      </c>
      <c r="G30" s="78">
        <f>'Proposal 2 Resources'!B10*'Proposal 2'!F30</f>
        <v>1400</v>
      </c>
      <c r="H30" s="78"/>
    </row>
    <row r="31" spans="1:8" ht="15.75">
      <c r="A31" s="77" t="s">
        <v>116</v>
      </c>
      <c r="B31" s="63" t="s">
        <v>280</v>
      </c>
      <c r="C31" s="63" t="s">
        <v>281</v>
      </c>
      <c r="D31" s="63" t="s">
        <v>282</v>
      </c>
      <c r="E31" s="59">
        <v>1</v>
      </c>
      <c r="F31" s="70">
        <v>15</v>
      </c>
      <c r="G31" s="78">
        <f>'Proposal 2 Resources'!B8*'Proposal 2'!F31</f>
        <v>1125</v>
      </c>
      <c r="H31" s="78"/>
    </row>
    <row r="32" spans="1:8" ht="15.75">
      <c r="A32" s="77" t="s">
        <v>118</v>
      </c>
      <c r="B32" s="63" t="s">
        <v>283</v>
      </c>
      <c r="C32" s="63" t="s">
        <v>281</v>
      </c>
      <c r="D32" s="63" t="s">
        <v>284</v>
      </c>
      <c r="E32" s="59">
        <v>1</v>
      </c>
      <c r="F32" s="70">
        <v>25</v>
      </c>
      <c r="G32" s="78">
        <f>'Proposal 2 Resources'!B8*'Proposal 2'!F32</f>
        <v>1875</v>
      </c>
      <c r="H32" s="78"/>
    </row>
    <row r="33" spans="1:8" ht="15.75">
      <c r="A33" s="77"/>
      <c r="B33" s="63"/>
      <c r="C33" s="63"/>
      <c r="D33" s="63"/>
      <c r="E33" s="59"/>
      <c r="F33" s="70"/>
      <c r="G33" s="78"/>
      <c r="H33" s="78"/>
    </row>
    <row r="34" spans="1:8" ht="15.75">
      <c r="A34" s="77">
        <v>3.4</v>
      </c>
      <c r="B34" s="62" t="s">
        <v>285</v>
      </c>
      <c r="C34" s="63"/>
      <c r="D34" s="63"/>
      <c r="E34" s="59"/>
      <c r="F34" s="70"/>
      <c r="G34" s="82">
        <f>SUM(G35:G37)</f>
        <v>10400</v>
      </c>
      <c r="H34" s="78"/>
    </row>
    <row r="35" spans="1:8" ht="15.75">
      <c r="A35" s="77" t="s">
        <v>122</v>
      </c>
      <c r="B35" s="63" t="s">
        <v>286</v>
      </c>
      <c r="C35" s="63" t="s">
        <v>260</v>
      </c>
      <c r="D35" s="63" t="s">
        <v>287</v>
      </c>
      <c r="E35" s="59">
        <v>1</v>
      </c>
      <c r="F35" s="70">
        <v>20</v>
      </c>
      <c r="G35" s="78">
        <f>'Proposal 2 Resources'!B9*'Proposal 2'!F35</f>
        <v>1500</v>
      </c>
      <c r="H35" s="78"/>
    </row>
    <row r="36" spans="1:8" ht="15.75">
      <c r="A36" s="77" t="s">
        <v>124</v>
      </c>
      <c r="B36" s="63" t="s">
        <v>288</v>
      </c>
      <c r="C36" s="63" t="s">
        <v>260</v>
      </c>
      <c r="D36" s="63" t="s">
        <v>122</v>
      </c>
      <c r="E36" s="59">
        <v>2</v>
      </c>
      <c r="F36" s="70">
        <v>50</v>
      </c>
      <c r="G36" s="78">
        <f>'Proposal 2 Resources'!B9*'Proposal 2'!F36*E36</f>
        <v>7500</v>
      </c>
      <c r="H36" s="78"/>
    </row>
    <row r="37" spans="1:8" ht="29.25">
      <c r="A37" s="77" t="s">
        <v>126</v>
      </c>
      <c r="B37" s="63" t="s">
        <v>289</v>
      </c>
      <c r="C37" s="63" t="s">
        <v>239</v>
      </c>
      <c r="D37" s="63" t="s">
        <v>290</v>
      </c>
      <c r="E37" s="59">
        <v>1</v>
      </c>
      <c r="F37" s="70">
        <v>20</v>
      </c>
      <c r="G37" s="78">
        <f>'Proposal 2 Resources'!B11*'Proposal 2'!F37</f>
        <v>1400</v>
      </c>
      <c r="H37" s="78"/>
    </row>
    <row r="38" spans="1:8" ht="15.75">
      <c r="A38" s="77"/>
      <c r="B38" s="63"/>
      <c r="C38" s="63"/>
      <c r="D38" s="63"/>
      <c r="E38" s="59"/>
      <c r="F38" s="70"/>
      <c r="G38" s="78"/>
      <c r="H38" s="78"/>
    </row>
    <row r="39" spans="1:8" ht="15.75">
      <c r="A39" s="77">
        <v>3.5</v>
      </c>
      <c r="B39" s="62" t="s">
        <v>291</v>
      </c>
      <c r="C39" s="63"/>
      <c r="D39" s="63" t="s">
        <v>292</v>
      </c>
      <c r="E39" s="59"/>
      <c r="F39" s="70"/>
      <c r="G39" s="82">
        <f>SUM(G40:G43)</f>
        <v>9400</v>
      </c>
      <c r="H39" s="78"/>
    </row>
    <row r="40" spans="1:8" ht="15.75">
      <c r="A40" s="77" t="s">
        <v>132</v>
      </c>
      <c r="B40" s="63" t="s">
        <v>293</v>
      </c>
      <c r="C40" s="63" t="s">
        <v>294</v>
      </c>
      <c r="D40" s="63" t="s">
        <v>124</v>
      </c>
      <c r="E40" s="59">
        <v>2</v>
      </c>
      <c r="F40" s="70">
        <v>30</v>
      </c>
      <c r="G40" s="78">
        <f>'Proposal 2 Resources'!B12*'Proposal 2'!F40*'Proposal 2'!E40</f>
        <v>5100</v>
      </c>
      <c r="H40" s="78"/>
    </row>
    <row r="41" spans="1:8" ht="15.75">
      <c r="A41" s="77" t="s">
        <v>134</v>
      </c>
      <c r="B41" s="63" t="s">
        <v>295</v>
      </c>
      <c r="C41" s="63" t="s">
        <v>296</v>
      </c>
      <c r="D41" s="63" t="s">
        <v>132</v>
      </c>
      <c r="E41" s="59">
        <v>1</v>
      </c>
      <c r="F41" s="70">
        <v>20</v>
      </c>
      <c r="G41" s="78">
        <f>'Proposal 2 Resources'!B13*'Proposal 2'!F41</f>
        <v>1300</v>
      </c>
      <c r="H41" s="78"/>
    </row>
    <row r="42" spans="1:8" ht="15.75">
      <c r="A42" s="77" t="s">
        <v>136</v>
      </c>
      <c r="B42" s="63" t="s">
        <v>297</v>
      </c>
      <c r="C42" s="63" t="s">
        <v>296</v>
      </c>
      <c r="D42" s="63" t="s">
        <v>298</v>
      </c>
      <c r="E42" s="59">
        <v>1</v>
      </c>
      <c r="F42" s="70">
        <v>20</v>
      </c>
      <c r="G42" s="78">
        <f>'Proposal 2 Resources'!B13*'Proposal 2'!F42</f>
        <v>1300</v>
      </c>
      <c r="H42" s="78"/>
    </row>
    <row r="43" spans="1:8" ht="15.75">
      <c r="A43" s="77" t="s">
        <v>138</v>
      </c>
      <c r="B43" s="63" t="s">
        <v>299</v>
      </c>
      <c r="C43" s="63" t="s">
        <v>294</v>
      </c>
      <c r="D43" s="63" t="s">
        <v>300</v>
      </c>
      <c r="E43" s="59">
        <v>1</v>
      </c>
      <c r="F43" s="70">
        <v>20</v>
      </c>
      <c r="G43" s="78">
        <f>'Proposal 2 Resources'!B12*'Proposal 2'!F43</f>
        <v>1700</v>
      </c>
      <c r="H43" s="78"/>
    </row>
    <row r="44" spans="1:8" ht="15.75">
      <c r="A44" s="77"/>
      <c r="B44" s="63"/>
      <c r="C44" s="63"/>
      <c r="D44" s="63"/>
      <c r="E44" s="59"/>
      <c r="F44" s="70"/>
      <c r="G44" s="78"/>
      <c r="H44" s="78"/>
    </row>
    <row r="45" spans="1:8" ht="15.75">
      <c r="A45" s="77">
        <v>3.6</v>
      </c>
      <c r="B45" s="62" t="s">
        <v>301</v>
      </c>
      <c r="C45" s="63"/>
      <c r="D45" s="63"/>
      <c r="E45" s="59"/>
      <c r="F45" s="70"/>
      <c r="G45" s="82">
        <f>SUM(G46:G49)</f>
        <v>9100</v>
      </c>
      <c r="H45" s="78"/>
    </row>
    <row r="46" spans="1:8" ht="29.25">
      <c r="A46" s="77" t="s">
        <v>142</v>
      </c>
      <c r="B46" s="63" t="s">
        <v>302</v>
      </c>
      <c r="C46" s="63" t="s">
        <v>281</v>
      </c>
      <c r="D46" s="63" t="s">
        <v>303</v>
      </c>
      <c r="E46" s="59">
        <v>2</v>
      </c>
      <c r="F46" s="70">
        <v>30</v>
      </c>
      <c r="G46" s="78">
        <f>'Proposal 2 Resources'!$B$8*'Proposal 2'!F46</f>
        <v>2250</v>
      </c>
      <c r="H46" s="78"/>
    </row>
    <row r="47" spans="1:8" ht="15.75">
      <c r="A47" s="77" t="s">
        <v>144</v>
      </c>
      <c r="B47" s="63" t="s">
        <v>304</v>
      </c>
      <c r="C47" s="63" t="s">
        <v>281</v>
      </c>
      <c r="D47" s="63" t="s">
        <v>142</v>
      </c>
      <c r="E47" s="59">
        <v>2</v>
      </c>
      <c r="F47" s="70">
        <v>30</v>
      </c>
      <c r="G47" s="78">
        <f>'Proposal 2 Resources'!$B$8*'Proposal 2'!F47</f>
        <v>2250</v>
      </c>
      <c r="H47" s="78"/>
    </row>
    <row r="48" spans="1:8" ht="15.75">
      <c r="A48" s="77" t="s">
        <v>146</v>
      </c>
      <c r="B48" s="63" t="s">
        <v>305</v>
      </c>
      <c r="C48" s="63" t="s">
        <v>281</v>
      </c>
      <c r="D48" s="63" t="s">
        <v>306</v>
      </c>
      <c r="E48" s="59">
        <v>2</v>
      </c>
      <c r="F48" s="70">
        <v>40</v>
      </c>
      <c r="G48" s="78">
        <f>'Proposal 2 Resources'!$B$8*'Proposal 2'!F48</f>
        <v>3000</v>
      </c>
      <c r="H48" s="78"/>
    </row>
    <row r="49" spans="1:8" ht="15.75">
      <c r="A49" s="77" t="s">
        <v>148</v>
      </c>
      <c r="B49" s="63" t="s">
        <v>307</v>
      </c>
      <c r="C49" s="63" t="s">
        <v>308</v>
      </c>
      <c r="D49" s="63" t="s">
        <v>146</v>
      </c>
      <c r="E49" s="59">
        <v>2</v>
      </c>
      <c r="F49" s="70">
        <v>20</v>
      </c>
      <c r="G49" s="78">
        <f>'Proposal 2 Resources'!B14*'Proposal 2'!F49</f>
        <v>1600</v>
      </c>
      <c r="H49" s="78"/>
    </row>
    <row r="50" spans="1:8" ht="15.75">
      <c r="A50" s="77"/>
      <c r="B50" s="63"/>
      <c r="C50" s="63"/>
      <c r="D50" s="63"/>
      <c r="E50" s="59"/>
      <c r="F50" s="70"/>
      <c r="G50" s="78"/>
      <c r="H50" s="78"/>
    </row>
    <row r="51" spans="1:8" ht="15.75">
      <c r="A51" s="77">
        <v>3.7</v>
      </c>
      <c r="B51" s="62" t="s">
        <v>309</v>
      </c>
      <c r="C51" s="63"/>
      <c r="D51" s="63"/>
      <c r="E51" s="59"/>
      <c r="F51" s="70"/>
      <c r="G51" s="82">
        <f>SUM(G52:G55)</f>
        <v>8450</v>
      </c>
      <c r="H51" s="78"/>
    </row>
    <row r="52" spans="1:8" ht="15.75">
      <c r="A52" s="77" t="s">
        <v>152</v>
      </c>
      <c r="B52" s="63" t="s">
        <v>310</v>
      </c>
      <c r="C52" s="63" t="s">
        <v>311</v>
      </c>
      <c r="D52" s="63">
        <v>2.1</v>
      </c>
      <c r="E52" s="59">
        <v>1</v>
      </c>
      <c r="F52" s="70">
        <v>20</v>
      </c>
      <c r="G52" s="78">
        <f>'Proposal 2 Resources'!B3*'Proposal 2'!F52</f>
        <v>2400</v>
      </c>
      <c r="H52" s="78"/>
    </row>
    <row r="53" spans="1:8" ht="29.25">
      <c r="A53" s="77" t="s">
        <v>154</v>
      </c>
      <c r="B53" s="63" t="s">
        <v>312</v>
      </c>
      <c r="C53" s="63" t="s">
        <v>311</v>
      </c>
      <c r="D53" s="63" t="s">
        <v>152</v>
      </c>
      <c r="E53" s="59">
        <v>1</v>
      </c>
      <c r="F53" s="70">
        <v>20</v>
      </c>
      <c r="G53" s="78">
        <f>'Proposal 2 Resources'!B3*'Proposal 2'!F53</f>
        <v>2400</v>
      </c>
      <c r="H53" s="78"/>
    </row>
    <row r="54" spans="1:8" ht="15.75">
      <c r="A54" s="77" t="s">
        <v>156</v>
      </c>
      <c r="B54" s="63" t="s">
        <v>313</v>
      </c>
      <c r="C54" s="63" t="s">
        <v>260</v>
      </c>
      <c r="D54" s="63" t="s">
        <v>154</v>
      </c>
      <c r="E54" s="59">
        <v>1</v>
      </c>
      <c r="F54" s="70">
        <v>30</v>
      </c>
      <c r="G54" s="78">
        <f>'Proposal 2 Resources'!B9*'Proposal 2'!F54</f>
        <v>2250</v>
      </c>
      <c r="H54" s="78"/>
    </row>
    <row r="55" spans="1:8" ht="15.75">
      <c r="A55" s="77" t="s">
        <v>158</v>
      </c>
      <c r="B55" s="63" t="s">
        <v>314</v>
      </c>
      <c r="C55" s="63" t="s">
        <v>238</v>
      </c>
      <c r="D55" s="63" t="s">
        <v>315</v>
      </c>
      <c r="E55" s="59">
        <v>1</v>
      </c>
      <c r="F55" s="70">
        <v>20</v>
      </c>
      <c r="G55" s="78">
        <f>'Proposal 2 Resources'!B10*'Proposal 2'!F55</f>
        <v>1400</v>
      </c>
      <c r="H55" s="78"/>
    </row>
    <row r="56" spans="1:8" ht="15.75">
      <c r="A56" s="77"/>
      <c r="B56" s="62" t="s">
        <v>316</v>
      </c>
      <c r="C56" s="63"/>
      <c r="D56" s="63"/>
      <c r="E56" s="59"/>
      <c r="F56" s="70"/>
      <c r="G56" s="78"/>
      <c r="H56" s="78"/>
    </row>
    <row r="57" spans="1:8" ht="15.75">
      <c r="A57" s="77"/>
      <c r="B57" s="63"/>
      <c r="C57" s="63"/>
      <c r="D57" s="63"/>
      <c r="E57" s="59"/>
      <c r="F57" s="70"/>
      <c r="G57" s="78"/>
      <c r="H57" s="78"/>
    </row>
    <row r="58" spans="1:8" ht="15.75">
      <c r="A58" s="77">
        <v>4</v>
      </c>
      <c r="B58" s="62" t="s">
        <v>317</v>
      </c>
      <c r="C58" s="63"/>
      <c r="D58" s="63"/>
      <c r="E58" s="59"/>
      <c r="F58" s="70"/>
      <c r="G58" s="78"/>
      <c r="H58" s="83">
        <f>SUM(G59,G63,G67)</f>
        <v>8100</v>
      </c>
    </row>
    <row r="59" spans="1:8" ht="15.75">
      <c r="A59" s="77">
        <v>4.0999999999999996</v>
      </c>
      <c r="B59" s="62" t="s">
        <v>318</v>
      </c>
      <c r="C59" s="63"/>
      <c r="D59" s="63"/>
      <c r="E59" s="59"/>
      <c r="F59" s="70"/>
      <c r="G59" s="82">
        <f>SUM(G60:G61)</f>
        <v>2200</v>
      </c>
      <c r="H59" s="78"/>
    </row>
    <row r="60" spans="1:8" ht="15.75">
      <c r="A60" s="77" t="s">
        <v>184</v>
      </c>
      <c r="B60" s="63" t="s">
        <v>319</v>
      </c>
      <c r="C60" s="63" t="s">
        <v>320</v>
      </c>
      <c r="D60" s="63" t="s">
        <v>321</v>
      </c>
      <c r="E60" s="59">
        <v>1</v>
      </c>
      <c r="F60" s="70">
        <v>10</v>
      </c>
      <c r="G60" s="78">
        <f>'Proposal 2 Resources'!B4*'Proposal 2'!F60</f>
        <v>700</v>
      </c>
      <c r="H60" s="78"/>
    </row>
    <row r="61" spans="1:8" ht="15.75">
      <c r="A61" s="77" t="s">
        <v>186</v>
      </c>
      <c r="B61" s="63" t="s">
        <v>322</v>
      </c>
      <c r="C61" s="63" t="s">
        <v>14</v>
      </c>
      <c r="D61" s="63" t="s">
        <v>184</v>
      </c>
      <c r="E61" s="59">
        <v>1</v>
      </c>
      <c r="F61" s="70">
        <v>10</v>
      </c>
      <c r="G61" s="78">
        <f>'Proposal 2 Resources'!B2*'Proposal 2'!F61</f>
        <v>1500</v>
      </c>
      <c r="H61" s="78"/>
    </row>
    <row r="62" spans="1:8" ht="15.75">
      <c r="A62" s="77"/>
      <c r="B62" s="63"/>
      <c r="C62" s="63"/>
      <c r="D62" s="63"/>
      <c r="E62" s="59"/>
      <c r="F62" s="70"/>
      <c r="G62" s="78"/>
      <c r="H62" s="78"/>
    </row>
    <row r="63" spans="1:8" ht="15.75">
      <c r="A63" s="77">
        <v>4.2</v>
      </c>
      <c r="B63" s="62" t="s">
        <v>323</v>
      </c>
      <c r="C63" s="63"/>
      <c r="D63" s="63"/>
      <c r="E63" s="59"/>
      <c r="F63" s="70"/>
      <c r="G63" s="82">
        <f>SUM(G64:G65)</f>
        <v>3800</v>
      </c>
      <c r="H63" s="78"/>
    </row>
    <row r="64" spans="1:8" ht="15.75">
      <c r="A64" s="77" t="s">
        <v>190</v>
      </c>
      <c r="B64" s="63" t="s">
        <v>324</v>
      </c>
      <c r="C64" s="63" t="s">
        <v>311</v>
      </c>
      <c r="D64" s="63">
        <v>2.2999999999999998</v>
      </c>
      <c r="E64" s="59">
        <v>1</v>
      </c>
      <c r="F64" s="70">
        <v>20</v>
      </c>
      <c r="G64" s="78">
        <f>'Proposal 2 Resources'!B3*'Proposal 2'!F64</f>
        <v>2400</v>
      </c>
      <c r="H64" s="78"/>
    </row>
    <row r="65" spans="1:8" ht="29.25">
      <c r="A65" s="77" t="s">
        <v>193</v>
      </c>
      <c r="B65" s="63" t="s">
        <v>325</v>
      </c>
      <c r="C65" s="63" t="s">
        <v>238</v>
      </c>
      <c r="D65" s="63">
        <v>2.2999999999999998</v>
      </c>
      <c r="E65" s="59">
        <v>1</v>
      </c>
      <c r="F65" s="70">
        <v>20</v>
      </c>
      <c r="G65" s="78">
        <f>'Proposal 2 Resources'!B10*'Proposal 2'!F65</f>
        <v>1400</v>
      </c>
      <c r="H65" s="78"/>
    </row>
    <row r="66" spans="1:8" ht="15.75">
      <c r="A66" s="77"/>
      <c r="B66" s="63"/>
      <c r="C66" s="63"/>
      <c r="D66" s="63"/>
      <c r="E66" s="59"/>
      <c r="F66" s="70"/>
      <c r="G66" s="78"/>
      <c r="H66" s="78"/>
    </row>
    <row r="67" spans="1:8" ht="15.75">
      <c r="A67" s="77">
        <v>4.3</v>
      </c>
      <c r="B67" s="62" t="s">
        <v>326</v>
      </c>
      <c r="C67" s="63"/>
      <c r="D67" s="63"/>
      <c r="E67" s="59"/>
      <c r="F67" s="70"/>
      <c r="G67" s="82">
        <f>SUM(G68:G69)</f>
        <v>2100</v>
      </c>
      <c r="H67" s="78"/>
    </row>
    <row r="68" spans="1:8" ht="15.75">
      <c r="A68" s="77" t="s">
        <v>327</v>
      </c>
      <c r="B68" s="63" t="s">
        <v>328</v>
      </c>
      <c r="C68" s="63" t="s">
        <v>320</v>
      </c>
      <c r="D68" s="63" t="s">
        <v>246</v>
      </c>
      <c r="E68" s="59">
        <v>1</v>
      </c>
      <c r="F68" s="70">
        <v>10</v>
      </c>
      <c r="G68" s="78">
        <f>'Proposal 2 Resources'!B4*'Proposal 2'!F68</f>
        <v>700</v>
      </c>
      <c r="H68" s="78"/>
    </row>
    <row r="69" spans="1:8" ht="15.75">
      <c r="A69" s="77" t="s">
        <v>329</v>
      </c>
      <c r="B69" s="63" t="s">
        <v>330</v>
      </c>
      <c r="C69" s="63" t="s">
        <v>320</v>
      </c>
      <c r="D69" s="63" t="s">
        <v>327</v>
      </c>
      <c r="E69" s="59">
        <v>1</v>
      </c>
      <c r="F69" s="70">
        <v>20</v>
      </c>
      <c r="G69" s="78">
        <f>'Proposal 2 Resources'!B4*'Proposal 2'!F69</f>
        <v>1400</v>
      </c>
      <c r="H69" s="78"/>
    </row>
    <row r="70" spans="1:8" ht="15.75">
      <c r="A70" s="77"/>
      <c r="B70" s="62" t="s">
        <v>331</v>
      </c>
      <c r="C70" s="63"/>
      <c r="D70" s="63"/>
      <c r="E70" s="59"/>
      <c r="F70" s="70"/>
      <c r="G70" s="78"/>
      <c r="H70" s="78"/>
    </row>
    <row r="71" spans="1:8" ht="15.75">
      <c r="A71" s="77"/>
      <c r="B71" s="63"/>
      <c r="C71" s="63"/>
      <c r="D71" s="63"/>
      <c r="E71" s="59"/>
      <c r="F71" s="70"/>
      <c r="G71" s="78"/>
      <c r="H71" s="83">
        <f>G72</f>
        <v>13500</v>
      </c>
    </row>
    <row r="72" spans="1:8" ht="15.75">
      <c r="A72" s="77">
        <v>5</v>
      </c>
      <c r="B72" s="62" t="s">
        <v>332</v>
      </c>
      <c r="C72" s="63"/>
      <c r="D72" s="63"/>
      <c r="E72" s="59"/>
      <c r="F72" s="70"/>
      <c r="G72" s="82">
        <f>SUM(G73:G77)</f>
        <v>13500</v>
      </c>
      <c r="H72" s="78"/>
    </row>
    <row r="73" spans="1:8" ht="15.75">
      <c r="A73" s="77">
        <v>5.0999999999999996</v>
      </c>
      <c r="B73" s="63" t="s">
        <v>333</v>
      </c>
      <c r="C73" s="63" t="s">
        <v>14</v>
      </c>
      <c r="D73" s="63">
        <v>4.3</v>
      </c>
      <c r="E73" s="59">
        <v>1</v>
      </c>
      <c r="F73" s="70">
        <v>15</v>
      </c>
      <c r="G73" s="78">
        <f>'Proposal 2 Resources'!$B$2*'Proposal 2'!F73</f>
        <v>2250</v>
      </c>
      <c r="H73" s="78"/>
    </row>
    <row r="74" spans="1:8" ht="15.75">
      <c r="A74" s="77">
        <v>5.2</v>
      </c>
      <c r="B74" s="63" t="s">
        <v>334</v>
      </c>
      <c r="C74" s="63" t="s">
        <v>14</v>
      </c>
      <c r="D74" s="63">
        <v>5.0999999999999996</v>
      </c>
      <c r="E74" s="59">
        <v>1</v>
      </c>
      <c r="F74" s="70">
        <v>20</v>
      </c>
      <c r="G74" s="78">
        <f>'Proposal 2 Resources'!$B$2*'Proposal 2'!F74</f>
        <v>3000</v>
      </c>
      <c r="H74" s="78"/>
    </row>
    <row r="75" spans="1:8" ht="15.75">
      <c r="A75" s="77">
        <v>5.3</v>
      </c>
      <c r="B75" s="63" t="s">
        <v>335</v>
      </c>
      <c r="C75" s="63" t="s">
        <v>14</v>
      </c>
      <c r="D75" s="63" t="s">
        <v>336</v>
      </c>
      <c r="E75" s="59">
        <v>1</v>
      </c>
      <c r="F75" s="70">
        <v>20</v>
      </c>
      <c r="G75" s="78">
        <f>'Proposal 2 Resources'!$B$2*'Proposal 2'!F75</f>
        <v>3000</v>
      </c>
      <c r="H75" s="78"/>
    </row>
    <row r="76" spans="1:8" ht="15.75">
      <c r="A76" s="77">
        <v>5.4</v>
      </c>
      <c r="B76" s="63" t="s">
        <v>337</v>
      </c>
      <c r="C76" s="63" t="s">
        <v>14</v>
      </c>
      <c r="D76" s="63">
        <v>2.1</v>
      </c>
      <c r="E76" s="59">
        <v>1</v>
      </c>
      <c r="F76" s="70">
        <v>15</v>
      </c>
      <c r="G76" s="78">
        <f>'Proposal 2 Resources'!$B$2*'Proposal 2'!F76</f>
        <v>2250</v>
      </c>
      <c r="H76" s="78"/>
    </row>
    <row r="77" spans="1:8" ht="29.25">
      <c r="A77" s="77">
        <v>5.5</v>
      </c>
      <c r="B77" s="63" t="s">
        <v>338</v>
      </c>
      <c r="C77" s="63" t="s">
        <v>14</v>
      </c>
      <c r="D77" s="63" t="s">
        <v>339</v>
      </c>
      <c r="E77" s="59">
        <v>1</v>
      </c>
      <c r="F77" s="70">
        <v>20</v>
      </c>
      <c r="G77" s="78">
        <f>'Proposal 2 Resources'!$B$2*'Proposal 2'!F77</f>
        <v>3000</v>
      </c>
      <c r="H77" s="78"/>
    </row>
    <row r="78" spans="1:8" ht="15.75">
      <c r="A78" s="77"/>
      <c r="B78" s="62" t="s">
        <v>340</v>
      </c>
      <c r="C78" s="63"/>
      <c r="D78" s="63"/>
      <c r="E78" s="59"/>
      <c r="F78" s="70"/>
      <c r="G78" s="78"/>
      <c r="H78" s="78"/>
    </row>
    <row r="79" spans="1:8" ht="15.75">
      <c r="A79" s="77"/>
      <c r="B79" s="63"/>
      <c r="C79" s="63"/>
      <c r="D79" s="63"/>
      <c r="E79" s="59"/>
      <c r="F79" s="70"/>
      <c r="G79" s="78"/>
      <c r="H79" s="83">
        <f>G80</f>
        <v>6300</v>
      </c>
    </row>
    <row r="80" spans="1:8" ht="15.75">
      <c r="A80" s="77">
        <v>6</v>
      </c>
      <c r="B80" s="62" t="s">
        <v>341</v>
      </c>
      <c r="C80" s="63"/>
      <c r="D80" s="63"/>
      <c r="E80" s="59"/>
      <c r="F80" s="70"/>
      <c r="G80" s="82">
        <f>SUM(G81:G85)</f>
        <v>6300</v>
      </c>
      <c r="H80" s="78"/>
    </row>
    <row r="81" spans="1:10" ht="15.75">
      <c r="A81" s="77">
        <v>6.1</v>
      </c>
      <c r="B81" s="63" t="s">
        <v>342</v>
      </c>
      <c r="C81" s="63" t="s">
        <v>238</v>
      </c>
      <c r="D81" s="63" t="s">
        <v>343</v>
      </c>
      <c r="E81" s="59">
        <v>1</v>
      </c>
      <c r="F81" s="70">
        <v>15</v>
      </c>
      <c r="G81" s="78">
        <f>'Proposal 2 Resources'!$B$10*'Proposal 2'!F81</f>
        <v>1050</v>
      </c>
      <c r="H81" s="78"/>
    </row>
    <row r="82" spans="1:10" ht="15.75">
      <c r="A82" s="77">
        <v>6.2</v>
      </c>
      <c r="B82" s="63" t="s">
        <v>344</v>
      </c>
      <c r="C82" s="63" t="s">
        <v>238</v>
      </c>
      <c r="D82" s="63">
        <v>6.1</v>
      </c>
      <c r="E82" s="59">
        <v>1</v>
      </c>
      <c r="F82" s="70">
        <v>20</v>
      </c>
      <c r="G82" s="78">
        <f>'Proposal 2 Resources'!$B$10*'Proposal 2'!F82</f>
        <v>1400</v>
      </c>
      <c r="H82" s="78"/>
    </row>
    <row r="83" spans="1:10" ht="15.75">
      <c r="A83" s="77">
        <v>6.3</v>
      </c>
      <c r="B83" s="63" t="s">
        <v>345</v>
      </c>
      <c r="C83" s="63" t="s">
        <v>238</v>
      </c>
      <c r="D83" s="63" t="s">
        <v>346</v>
      </c>
      <c r="E83" s="59">
        <v>1</v>
      </c>
      <c r="F83" s="70">
        <v>20</v>
      </c>
      <c r="G83" s="78">
        <f>'Proposal 2 Resources'!$B$10*'Proposal 2'!F83</f>
        <v>1400</v>
      </c>
      <c r="H83" s="78"/>
    </row>
    <row r="84" spans="1:10" ht="15.75">
      <c r="A84" s="77">
        <v>6.4</v>
      </c>
      <c r="B84" s="63" t="s">
        <v>347</v>
      </c>
      <c r="C84" s="63" t="s">
        <v>238</v>
      </c>
      <c r="D84" s="63" t="s">
        <v>348</v>
      </c>
      <c r="E84" s="59">
        <v>1</v>
      </c>
      <c r="F84" s="70">
        <v>20</v>
      </c>
      <c r="G84" s="78">
        <f>'Proposal 2 Resources'!$B$10*'Proposal 2'!F84</f>
        <v>1400</v>
      </c>
      <c r="H84" s="78"/>
    </row>
    <row r="85" spans="1:10" ht="15.75">
      <c r="A85" s="77">
        <v>6.5</v>
      </c>
      <c r="B85" s="63" t="s">
        <v>349</v>
      </c>
      <c r="C85" s="63" t="s">
        <v>238</v>
      </c>
      <c r="D85" s="63" t="s">
        <v>350</v>
      </c>
      <c r="E85" s="59">
        <v>1</v>
      </c>
      <c r="F85" s="70">
        <v>15</v>
      </c>
      <c r="G85" s="78">
        <f>'Proposal 2 Resources'!$B$10*'Proposal 2'!F85</f>
        <v>1050</v>
      </c>
      <c r="H85" s="78"/>
    </row>
    <row r="86" spans="1:10" ht="15.75">
      <c r="A86" s="77"/>
      <c r="B86" s="62" t="s">
        <v>351</v>
      </c>
      <c r="C86" s="63"/>
      <c r="D86" s="63"/>
      <c r="E86" s="59"/>
      <c r="F86" s="70"/>
      <c r="G86" s="78"/>
      <c r="H86" s="78"/>
      <c r="J86" s="14"/>
    </row>
    <row r="87" spans="1:10" ht="15.75">
      <c r="A87" s="77"/>
      <c r="B87" s="63"/>
      <c r="C87" s="63"/>
      <c r="D87" s="63"/>
      <c r="E87" s="59"/>
      <c r="F87" s="70"/>
      <c r="G87" s="78"/>
      <c r="H87" s="83">
        <f>G88</f>
        <v>10200</v>
      </c>
    </row>
    <row r="88" spans="1:10" ht="29.25">
      <c r="A88" s="77">
        <v>7</v>
      </c>
      <c r="B88" s="62" t="s">
        <v>352</v>
      </c>
      <c r="C88" s="63"/>
      <c r="D88" s="63"/>
      <c r="E88" s="59"/>
      <c r="F88" s="70"/>
      <c r="G88" s="82">
        <f>SUM(G89:G92)</f>
        <v>10200</v>
      </c>
      <c r="H88" s="78"/>
    </row>
    <row r="89" spans="1:10" ht="15.75">
      <c r="A89" s="77">
        <v>7.1</v>
      </c>
      <c r="B89" s="63" t="s">
        <v>353</v>
      </c>
      <c r="C89" s="63" t="s">
        <v>354</v>
      </c>
      <c r="D89" s="63">
        <v>6</v>
      </c>
      <c r="E89" s="59">
        <v>2</v>
      </c>
      <c r="F89" s="70">
        <v>20</v>
      </c>
      <c r="G89" s="78">
        <f>'Proposal 2 Resources'!B15*'Proposal 2'!F89</f>
        <v>2000</v>
      </c>
      <c r="H89" s="78"/>
    </row>
    <row r="90" spans="1:10" ht="15.75">
      <c r="A90" s="77">
        <v>7.2</v>
      </c>
      <c r="B90" s="63" t="s">
        <v>355</v>
      </c>
      <c r="C90" s="63" t="s">
        <v>354</v>
      </c>
      <c r="D90" s="63">
        <v>7.1</v>
      </c>
      <c r="E90" s="59">
        <v>2</v>
      </c>
      <c r="F90" s="70">
        <v>30</v>
      </c>
      <c r="G90" s="78">
        <f>'Proposal 2 Resources'!B15*'Proposal 2'!F90</f>
        <v>3000</v>
      </c>
      <c r="H90" s="78"/>
    </row>
    <row r="91" spans="1:10" ht="15.75">
      <c r="A91" s="77">
        <v>7.3</v>
      </c>
      <c r="B91" s="63" t="s">
        <v>356</v>
      </c>
      <c r="C91" s="63" t="s">
        <v>14</v>
      </c>
      <c r="D91" s="63" t="s">
        <v>357</v>
      </c>
      <c r="E91" s="59">
        <v>1</v>
      </c>
      <c r="F91" s="70">
        <v>20</v>
      </c>
      <c r="G91" s="78">
        <f>'Proposal 2 Resources'!$B$2*'Proposal 2'!F91</f>
        <v>3000</v>
      </c>
      <c r="H91" s="78"/>
    </row>
    <row r="92" spans="1:10" ht="15.75">
      <c r="A92" s="77">
        <v>7.4</v>
      </c>
      <c r="B92" s="63" t="s">
        <v>358</v>
      </c>
      <c r="C92" s="63" t="s">
        <v>359</v>
      </c>
      <c r="D92" s="63">
        <v>7.3</v>
      </c>
      <c r="E92" s="59">
        <v>2</v>
      </c>
      <c r="F92" s="70">
        <v>40</v>
      </c>
      <c r="G92" s="78">
        <f>'Proposal 2 Resources'!B16*'Proposal 2'!F92</f>
        <v>2200</v>
      </c>
      <c r="H92" s="78"/>
    </row>
    <row r="93" spans="1:10">
      <c r="A93" s="77"/>
      <c r="B93" s="62" t="s">
        <v>360</v>
      </c>
      <c r="C93" s="63"/>
      <c r="D93" s="63"/>
      <c r="E93" s="59"/>
      <c r="F93" s="72"/>
      <c r="G93" s="78"/>
      <c r="H93" s="78"/>
    </row>
    <row r="94" spans="1:10">
      <c r="A94" s="77"/>
      <c r="B94" s="63"/>
      <c r="C94" s="63"/>
      <c r="D94" s="63"/>
      <c r="E94" s="59"/>
      <c r="F94" s="71"/>
      <c r="G94" s="78"/>
      <c r="H94" s="78"/>
    </row>
    <row r="95" spans="1:10" ht="18.75">
      <c r="A95" s="77">
        <v>8</v>
      </c>
      <c r="B95" s="62" t="s">
        <v>229</v>
      </c>
      <c r="C95" s="63"/>
      <c r="D95" s="63"/>
      <c r="E95" s="59"/>
      <c r="F95" s="73"/>
      <c r="G95" s="78"/>
      <c r="H95" s="78"/>
    </row>
    <row r="96" spans="1:10" ht="18">
      <c r="A96" s="84" t="s">
        <v>361</v>
      </c>
      <c r="B96" s="84"/>
      <c r="C96" s="84"/>
      <c r="D96" s="84"/>
      <c r="E96" s="84"/>
      <c r="F96" s="74">
        <f>SUM(F2:F92)</f>
        <v>1090</v>
      </c>
      <c r="G96" s="78"/>
      <c r="H96" s="78"/>
    </row>
    <row r="97" spans="1:8" ht="18.75">
      <c r="A97" s="57" t="s">
        <v>232</v>
      </c>
      <c r="B97" s="57"/>
      <c r="C97" s="57"/>
      <c r="D97" s="57"/>
      <c r="E97" s="57"/>
      <c r="F97" s="57"/>
      <c r="G97" s="57"/>
      <c r="H97" s="83">
        <f>SUM(H2:H94)</f>
        <v>105200</v>
      </c>
    </row>
    <row r="98" spans="1:8">
      <c r="B98" s="64"/>
      <c r="E98" s="60"/>
      <c r="F98" s="75"/>
    </row>
    <row r="99" spans="1:8">
      <c r="B99" s="65"/>
      <c r="E99" s="60"/>
      <c r="F99" s="75"/>
    </row>
    <row r="100" spans="1:8">
      <c r="B100" s="64"/>
      <c r="E100" s="60"/>
      <c r="F100" s="75"/>
    </row>
    <row r="101" spans="1:8">
      <c r="B101" s="64"/>
      <c r="E101" s="60"/>
      <c r="F101" s="75"/>
    </row>
    <row r="102" spans="1:8">
      <c r="B102" s="66"/>
      <c r="E102" s="60"/>
      <c r="F102" s="75"/>
    </row>
    <row r="103" spans="1:8">
      <c r="B103" s="64"/>
      <c r="E103" s="60"/>
      <c r="F103" s="75"/>
    </row>
    <row r="104" spans="1:8">
      <c r="B104" s="66"/>
      <c r="E104" s="60"/>
      <c r="F104" s="75"/>
    </row>
    <row r="105" spans="1:8">
      <c r="B105" s="66"/>
      <c r="E105" s="60"/>
      <c r="F105" s="75"/>
    </row>
    <row r="106" spans="1:8">
      <c r="B106" s="66"/>
      <c r="E106" s="60"/>
      <c r="F106" s="75"/>
    </row>
    <row r="107" spans="1:8">
      <c r="B107" s="66"/>
      <c r="E107" s="60"/>
      <c r="F107" s="75"/>
    </row>
    <row r="108" spans="1:8">
      <c r="B108" s="66"/>
      <c r="E108" s="60"/>
      <c r="F108" s="75"/>
    </row>
    <row r="109" spans="1:8">
      <c r="B109" s="66"/>
      <c r="E109" s="60"/>
      <c r="F109" s="75"/>
    </row>
    <row r="110" spans="1:8">
      <c r="B110" s="66"/>
      <c r="E110" s="60"/>
      <c r="F110" s="75"/>
    </row>
    <row r="111" spans="1:8">
      <c r="B111" s="66"/>
      <c r="E111" s="60"/>
      <c r="F111" s="75"/>
    </row>
    <row r="112" spans="1:8">
      <c r="B112" s="66"/>
      <c r="E112" s="60"/>
      <c r="F112" s="75"/>
    </row>
    <row r="113" spans="2:6">
      <c r="B113" s="66"/>
      <c r="E113" s="60"/>
      <c r="F113" s="75"/>
    </row>
    <row r="114" spans="2:6">
      <c r="B114" s="66"/>
      <c r="E114" s="60"/>
      <c r="F114" s="75"/>
    </row>
    <row r="115" spans="2:6">
      <c r="B115" s="64"/>
      <c r="E115" s="60"/>
      <c r="F115" s="75"/>
    </row>
    <row r="116" spans="2:6">
      <c r="B116" s="66"/>
      <c r="E116" s="60"/>
      <c r="F116" s="75"/>
    </row>
    <row r="117" spans="2:6">
      <c r="B117" s="66"/>
      <c r="E117" s="60"/>
      <c r="F117" s="75"/>
    </row>
    <row r="118" spans="2:6">
      <c r="B118" s="66"/>
      <c r="E118" s="60"/>
      <c r="F118" s="75"/>
    </row>
    <row r="119" spans="2:6">
      <c r="B119" s="66"/>
      <c r="E119" s="60"/>
      <c r="F119" s="75"/>
    </row>
    <row r="120" spans="2:6">
      <c r="B120" s="66"/>
      <c r="E120" s="60"/>
      <c r="F120" s="75"/>
    </row>
    <row r="121" spans="2:6">
      <c r="B121" s="66"/>
      <c r="E121" s="60"/>
      <c r="F121" s="75"/>
    </row>
    <row r="122" spans="2:6">
      <c r="B122" s="66"/>
      <c r="E122" s="60"/>
      <c r="F122" s="75"/>
    </row>
    <row r="123" spans="2:6">
      <c r="B123" s="66"/>
      <c r="E123" s="60"/>
    </row>
    <row r="124" spans="2:6">
      <c r="B124" s="66"/>
    </row>
    <row r="125" spans="2:6">
      <c r="B125" s="66"/>
    </row>
    <row r="126" spans="2:6">
      <c r="B126" s="66"/>
    </row>
    <row r="127" spans="2:6">
      <c r="B127" s="66"/>
    </row>
    <row r="129" spans="2:2">
      <c r="B129" s="64"/>
    </row>
  </sheetData>
  <mergeCells count="2">
    <mergeCell ref="A97:G97"/>
    <mergeCell ref="A96:E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F307-865B-4A76-9B01-B669D05E4C73}">
  <dimension ref="A1:C16"/>
  <sheetViews>
    <sheetView workbookViewId="0">
      <selection activeCell="C16" sqref="A1:C16"/>
    </sheetView>
  </sheetViews>
  <sheetFormatPr defaultRowHeight="15"/>
  <cols>
    <col min="1" max="1" width="24.7109375" customWidth="1"/>
    <col min="2" max="2" width="12.5703125" customWidth="1"/>
    <col min="3" max="3" width="15.5703125" customWidth="1"/>
  </cols>
  <sheetData>
    <row r="1" spans="1:3">
      <c r="A1" s="8" t="s">
        <v>2</v>
      </c>
      <c r="B1" s="8" t="s">
        <v>233</v>
      </c>
      <c r="C1" s="9" t="s">
        <v>235</v>
      </c>
    </row>
    <row r="2" spans="1:3">
      <c r="A2" s="10" t="s">
        <v>14</v>
      </c>
      <c r="B2" s="56">
        <v>150</v>
      </c>
      <c r="C2" s="12">
        <f>B2*40*52</f>
        <v>312000</v>
      </c>
    </row>
    <row r="3" spans="1:3">
      <c r="A3" s="10" t="s">
        <v>311</v>
      </c>
      <c r="B3" s="12">
        <v>120</v>
      </c>
      <c r="C3" s="12">
        <f t="shared" ref="C3:C16" si="0">B3*40*52</f>
        <v>249600</v>
      </c>
    </row>
    <row r="4" spans="1:3">
      <c r="A4" s="10" t="s">
        <v>320</v>
      </c>
      <c r="B4" s="12">
        <v>70</v>
      </c>
      <c r="C4" s="12">
        <f t="shared" si="0"/>
        <v>145600</v>
      </c>
    </row>
    <row r="5" spans="1:3">
      <c r="A5" s="10" t="s">
        <v>362</v>
      </c>
      <c r="B5" s="12">
        <v>80</v>
      </c>
      <c r="C5" s="12">
        <f t="shared" si="0"/>
        <v>166400</v>
      </c>
    </row>
    <row r="6" spans="1:3">
      <c r="A6" s="10" t="s">
        <v>263</v>
      </c>
      <c r="B6" s="12">
        <v>85</v>
      </c>
      <c r="C6" s="12">
        <f t="shared" si="0"/>
        <v>176800</v>
      </c>
    </row>
    <row r="7" spans="1:3">
      <c r="A7" s="10" t="s">
        <v>268</v>
      </c>
      <c r="B7" s="12">
        <v>70</v>
      </c>
      <c r="C7" s="12">
        <f t="shared" si="0"/>
        <v>145600</v>
      </c>
    </row>
    <row r="8" spans="1:3">
      <c r="A8" s="10" t="s">
        <v>281</v>
      </c>
      <c r="B8" s="12">
        <v>75</v>
      </c>
      <c r="C8" s="12">
        <f t="shared" si="0"/>
        <v>156000</v>
      </c>
    </row>
    <row r="9" spans="1:3">
      <c r="A9" s="10" t="s">
        <v>363</v>
      </c>
      <c r="B9" s="12">
        <v>75</v>
      </c>
      <c r="C9" s="12">
        <f t="shared" si="0"/>
        <v>156000</v>
      </c>
    </row>
    <row r="10" spans="1:3">
      <c r="A10" s="10" t="s">
        <v>238</v>
      </c>
      <c r="B10" s="12">
        <v>70</v>
      </c>
      <c r="C10" s="12">
        <f t="shared" si="0"/>
        <v>145600</v>
      </c>
    </row>
    <row r="11" spans="1:3">
      <c r="A11" s="10" t="s">
        <v>239</v>
      </c>
      <c r="B11" s="12">
        <v>70</v>
      </c>
      <c r="C11" s="12">
        <f t="shared" si="0"/>
        <v>145600</v>
      </c>
    </row>
    <row r="12" spans="1:3">
      <c r="A12" s="10" t="s">
        <v>364</v>
      </c>
      <c r="B12" s="12">
        <v>85</v>
      </c>
      <c r="C12" s="12">
        <f t="shared" si="0"/>
        <v>176800</v>
      </c>
    </row>
    <row r="13" spans="1:3">
      <c r="A13" s="10" t="s">
        <v>296</v>
      </c>
      <c r="B13" s="12">
        <v>65</v>
      </c>
      <c r="C13" s="12">
        <f t="shared" si="0"/>
        <v>135200</v>
      </c>
    </row>
    <row r="14" spans="1:3">
      <c r="A14" s="10" t="s">
        <v>308</v>
      </c>
      <c r="B14" s="12">
        <v>80</v>
      </c>
      <c r="C14" s="12">
        <f t="shared" si="0"/>
        <v>166400</v>
      </c>
    </row>
    <row r="15" spans="1:3">
      <c r="A15" s="10" t="s">
        <v>354</v>
      </c>
      <c r="B15" s="12">
        <v>100</v>
      </c>
      <c r="C15" s="12">
        <f t="shared" si="0"/>
        <v>208000</v>
      </c>
    </row>
    <row r="16" spans="1:3">
      <c r="A16" s="10" t="s">
        <v>359</v>
      </c>
      <c r="B16" s="12">
        <v>55</v>
      </c>
      <c r="C16" s="12">
        <f t="shared" si="0"/>
        <v>114400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1E13D3A9A3F4B963E07AEBDEB75A6" ma:contentTypeVersion="4" ma:contentTypeDescription="Create a new document." ma:contentTypeScope="" ma:versionID="710f1569d37785621b46ebad7a167485">
  <xsd:schema xmlns:xsd="http://www.w3.org/2001/XMLSchema" xmlns:xs="http://www.w3.org/2001/XMLSchema" xmlns:p="http://schemas.microsoft.com/office/2006/metadata/properties" xmlns:ns2="21e8130d-ce71-4bc8-95bd-4806b5948600" targetNamespace="http://schemas.microsoft.com/office/2006/metadata/properties" ma:root="true" ma:fieldsID="c9a3e390125b15a75a442c51555565b1" ns2:_="">
    <xsd:import namespace="21e8130d-ce71-4bc8-95bd-4806b5948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8130d-ce71-4bc8-95bd-4806b5948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67364-B7A9-4B8D-BA22-DB6031444FD3}"/>
</file>

<file path=customXml/itemProps2.xml><?xml version="1.0" encoding="utf-8"?>
<ds:datastoreItem xmlns:ds="http://schemas.openxmlformats.org/officeDocument/2006/customXml" ds:itemID="{9BF47431-FB16-4C28-8C5B-D961F006027C}"/>
</file>

<file path=customXml/itemProps3.xml><?xml version="1.0" encoding="utf-8"?>
<ds:datastoreItem xmlns:ds="http://schemas.openxmlformats.org/officeDocument/2006/customXml" ds:itemID="{9B2C153C-7949-425B-8D3D-312E6ADB8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Fenton,Michael</cp:lastModifiedBy>
  <cp:revision/>
  <dcterms:created xsi:type="dcterms:W3CDTF">2024-02-17T00:10:47Z</dcterms:created>
  <dcterms:modified xsi:type="dcterms:W3CDTF">2024-03-02T00:26:48Z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0x010100F9D1E13D3A9A3F4B963E07AEBDEB75A6</vt:lpwstr>
  </property>
</Properties>
</file>